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hamza\OneDrive\Documents\school\year\5.1\valuation models ba469\assignment 2\"/>
    </mc:Choice>
  </mc:AlternateContent>
  <xr:revisionPtr revIDLastSave="0" documentId="13_ncr:1_{6C633587-FDFF-48F2-B8C7-0CE852104E6B}" xr6:coauthVersionLast="47" xr6:coauthVersionMax="47" xr10:uidLastSave="{00000000-0000-0000-0000-000000000000}"/>
  <bookViews>
    <workbookView xWindow="-110" yWindow="-110" windowWidth="19420" windowHeight="10420" tabRatio="759" firstSheet="36" activeTab="41" xr2:uid="{00000000-000D-0000-FFFF-FFFF00000000}"/>
  </bookViews>
  <sheets>
    <sheet name="Master data" sheetId="1" r:id="rId1"/>
    <sheet name="Intermediate Worksheet" sheetId="35" r:id="rId2"/>
    <sheet name="Acc Pay" sheetId="33" r:id="rId3"/>
    <sheet name="Acc Rec" sheetId="34" r:id="rId4"/>
    <sheet name="Beta" sheetId="2" r:id="rId5"/>
    <sheet name="Cap Ex" sheetId="15" r:id="rId6"/>
    <sheet name="Cash" sheetId="16" r:id="rId7"/>
    <sheet name="cfbasics" sheetId="17" r:id="rId8"/>
    <sheet name="COVID Effects" sheetId="41" r:id="rId9"/>
    <sheet name="Debt details" sheetId="30" r:id="rId10"/>
    <sheet name="Debt fundamentals" sheetId="11" r:id="rId11"/>
    <sheet name="Div &amp; FCFE" sheetId="18" r:id="rId12"/>
    <sheet name="Dividend fundamentals" sheetId="12" r:id="rId13"/>
    <sheet name="$ Values" sheetId="40" r:id="rId14"/>
    <sheet name="Excess Returns&amp; Val added" sheetId="19" r:id="rId15"/>
    <sheet name="Financing Flows" sheetId="44" r:id="rId16"/>
    <sheet name="Fundgr" sheetId="20" r:id="rId17"/>
    <sheet name="fundgrEB" sheetId="21" r:id="rId18"/>
    <sheet name="Goodwill &amp; Impairments" sheetId="43" r:id="rId19"/>
    <sheet name="Hist Growth" sheetId="22" r:id="rId20"/>
    <sheet name="Indiv Regression Stats" sheetId="23" r:id="rId21"/>
    <sheet name="Insider &amp; inst holdings" sheetId="24" r:id="rId22"/>
    <sheet name="Lease effect" sheetId="31" r:id="rId23"/>
    <sheet name="Margins" sheetId="3" r:id="rId24"/>
    <sheet name="mgnroc" sheetId="25" r:id="rId25"/>
    <sheet name="oifcff" sheetId="26" r:id="rId26"/>
    <sheet name="optvar" sheetId="27" r:id="rId27"/>
    <sheet name="PBV" sheetId="7" r:id="rId28"/>
    <sheet name="PE" sheetId="6" r:id="rId29"/>
    <sheet name="PS" sheetId="8" r:id="rId30"/>
    <sheet name="R&amp;D Details" sheetId="42" r:id="rId31"/>
    <sheet name="ROE" sheetId="4" r:id="rId32"/>
    <sheet name="Return on capital" sheetId="5" r:id="rId33"/>
    <sheet name="Tax rates" sheetId="28" r:id="rId34"/>
    <sheet name="Total Beta" sheetId="13" r:id="rId35"/>
    <sheet name="EVEBITDA" sheetId="9" r:id="rId36"/>
    <sheet name="WACC" sheetId="29" r:id="rId37"/>
    <sheet name="WACC Pass-through" sheetId="37" r:id="rId38"/>
    <sheet name="Working capital" sheetId="10" r:id="rId39"/>
    <sheet name="Summary Sheet for valn" sheetId="14" r:id="rId40"/>
    <sheet name="Summary sheet uValue" sheetId="32" r:id="rId41"/>
    <sheet name="Summary for ginzu sheets" sheetId="36" r:id="rId42"/>
    <sheet name="Sheet1" sheetId="38" r:id="rId43"/>
    <sheet name="Sheet2" sheetId="39" r:id="rId44"/>
  </sheets>
  <externalReferences>
    <externalReference r:id="rId45"/>
  </externalReference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4" l="1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C2" i="44"/>
  <c r="F91" i="44"/>
  <c r="F83" i="44"/>
  <c r="G83" i="44" s="1"/>
  <c r="F75" i="44"/>
  <c r="G75" i="44" s="1"/>
  <c r="F67" i="44"/>
  <c r="G67" i="44" s="1"/>
  <c r="F59" i="44"/>
  <c r="G59" i="44" s="1"/>
  <c r="F51" i="44"/>
  <c r="G51" i="44" s="1"/>
  <c r="F43" i="44"/>
  <c r="G43" i="44" s="1"/>
  <c r="F35" i="44"/>
  <c r="G35" i="44" s="1"/>
  <c r="G91" i="44"/>
  <c r="L97" i="44"/>
  <c r="I97" i="44"/>
  <c r="H97" i="44"/>
  <c r="E97" i="44"/>
  <c r="F97" i="44" s="1"/>
  <c r="G97" i="44" s="1"/>
  <c r="D97" i="44"/>
  <c r="L96" i="44"/>
  <c r="I96" i="44"/>
  <c r="H96" i="44"/>
  <c r="E96" i="44"/>
  <c r="F96" i="44" s="1"/>
  <c r="G96" i="44" s="1"/>
  <c r="D96" i="44"/>
  <c r="L95" i="44"/>
  <c r="I95" i="44"/>
  <c r="H95" i="44"/>
  <c r="E95" i="44"/>
  <c r="D95" i="44"/>
  <c r="F95" i="44" s="1"/>
  <c r="G95" i="44" s="1"/>
  <c r="L94" i="44"/>
  <c r="I94" i="44"/>
  <c r="H94" i="44"/>
  <c r="E94" i="44"/>
  <c r="F94" i="44" s="1"/>
  <c r="G94" i="44" s="1"/>
  <c r="D94" i="44"/>
  <c r="L93" i="44"/>
  <c r="I93" i="44"/>
  <c r="H93" i="44"/>
  <c r="E93" i="44"/>
  <c r="F93" i="44" s="1"/>
  <c r="G93" i="44" s="1"/>
  <c r="D93" i="44"/>
  <c r="L92" i="44"/>
  <c r="I92" i="44"/>
  <c r="H92" i="44"/>
  <c r="E92" i="44"/>
  <c r="F92" i="44" s="1"/>
  <c r="G92" i="44" s="1"/>
  <c r="D92" i="44"/>
  <c r="L91" i="44"/>
  <c r="I91" i="44"/>
  <c r="H91" i="44"/>
  <c r="E91" i="44"/>
  <c r="D91" i="44"/>
  <c r="L90" i="44"/>
  <c r="I90" i="44"/>
  <c r="H90" i="44"/>
  <c r="E90" i="44"/>
  <c r="F90" i="44" s="1"/>
  <c r="G90" i="44" s="1"/>
  <c r="D90" i="44"/>
  <c r="L89" i="44"/>
  <c r="I89" i="44"/>
  <c r="H89" i="44"/>
  <c r="E89" i="44"/>
  <c r="F89" i="44" s="1"/>
  <c r="G89" i="44" s="1"/>
  <c r="D89" i="44"/>
  <c r="L88" i="44"/>
  <c r="I88" i="44"/>
  <c r="J88" i="44" s="1"/>
  <c r="K88" i="44" s="1"/>
  <c r="H88" i="44"/>
  <c r="E88" i="44"/>
  <c r="F88" i="44" s="1"/>
  <c r="G88" i="44" s="1"/>
  <c r="D88" i="44"/>
  <c r="L87" i="44"/>
  <c r="I87" i="44"/>
  <c r="H87" i="44"/>
  <c r="E87" i="44"/>
  <c r="D87" i="44"/>
  <c r="F87" i="44" s="1"/>
  <c r="G87" i="44" s="1"/>
  <c r="L86" i="44"/>
  <c r="I86" i="44"/>
  <c r="H86" i="44"/>
  <c r="E86" i="44"/>
  <c r="F86" i="44" s="1"/>
  <c r="G86" i="44" s="1"/>
  <c r="D86" i="44"/>
  <c r="L85" i="44"/>
  <c r="I85" i="44"/>
  <c r="H85" i="44"/>
  <c r="E85" i="44"/>
  <c r="F85" i="44" s="1"/>
  <c r="G85" i="44" s="1"/>
  <c r="D85" i="44"/>
  <c r="L84" i="44"/>
  <c r="I84" i="44"/>
  <c r="H84" i="44"/>
  <c r="E84" i="44"/>
  <c r="F84" i="44" s="1"/>
  <c r="G84" i="44" s="1"/>
  <c r="D84" i="44"/>
  <c r="L83" i="44"/>
  <c r="I83" i="44"/>
  <c r="H83" i="44"/>
  <c r="E83" i="44"/>
  <c r="D83" i="44"/>
  <c r="L82" i="44"/>
  <c r="I82" i="44"/>
  <c r="H82" i="44"/>
  <c r="E82" i="44"/>
  <c r="F82" i="44" s="1"/>
  <c r="G82" i="44" s="1"/>
  <c r="D82" i="44"/>
  <c r="L81" i="44"/>
  <c r="I81" i="44"/>
  <c r="H81" i="44"/>
  <c r="E81" i="44"/>
  <c r="F81" i="44" s="1"/>
  <c r="G81" i="44" s="1"/>
  <c r="D81" i="44"/>
  <c r="L80" i="44"/>
  <c r="I80" i="44"/>
  <c r="H80" i="44"/>
  <c r="E80" i="44"/>
  <c r="F80" i="44" s="1"/>
  <c r="G80" i="44" s="1"/>
  <c r="D80" i="44"/>
  <c r="L79" i="44"/>
  <c r="I79" i="44"/>
  <c r="H79" i="44"/>
  <c r="E79" i="44"/>
  <c r="D79" i="44"/>
  <c r="F79" i="44" s="1"/>
  <c r="G79" i="44" s="1"/>
  <c r="L78" i="44"/>
  <c r="I78" i="44"/>
  <c r="H78" i="44"/>
  <c r="E78" i="44"/>
  <c r="F78" i="44" s="1"/>
  <c r="G78" i="44" s="1"/>
  <c r="D78" i="44"/>
  <c r="L77" i="44"/>
  <c r="I77" i="44"/>
  <c r="H77" i="44"/>
  <c r="E77" i="44"/>
  <c r="F77" i="44" s="1"/>
  <c r="G77" i="44" s="1"/>
  <c r="D77" i="44"/>
  <c r="L76" i="44"/>
  <c r="I76" i="44"/>
  <c r="H76" i="44"/>
  <c r="E76" i="44"/>
  <c r="F76" i="44" s="1"/>
  <c r="G76" i="44" s="1"/>
  <c r="D76" i="44"/>
  <c r="L75" i="44"/>
  <c r="I75" i="44"/>
  <c r="H75" i="44"/>
  <c r="E75" i="44"/>
  <c r="D75" i="44"/>
  <c r="L74" i="44"/>
  <c r="I74" i="44"/>
  <c r="H74" i="44"/>
  <c r="E74" i="44"/>
  <c r="F74" i="44" s="1"/>
  <c r="G74" i="44" s="1"/>
  <c r="D74" i="44"/>
  <c r="L73" i="44"/>
  <c r="I73" i="44"/>
  <c r="H73" i="44"/>
  <c r="E73" i="44"/>
  <c r="F73" i="44" s="1"/>
  <c r="G73" i="44" s="1"/>
  <c r="D73" i="44"/>
  <c r="L72" i="44"/>
  <c r="I72" i="44"/>
  <c r="H72" i="44"/>
  <c r="E72" i="44"/>
  <c r="F72" i="44" s="1"/>
  <c r="G72" i="44" s="1"/>
  <c r="D72" i="44"/>
  <c r="L71" i="44"/>
  <c r="I71" i="44"/>
  <c r="H71" i="44"/>
  <c r="J71" i="44" s="1"/>
  <c r="K71" i="44" s="1"/>
  <c r="E71" i="44"/>
  <c r="D71" i="44"/>
  <c r="F71" i="44" s="1"/>
  <c r="G71" i="44" s="1"/>
  <c r="L70" i="44"/>
  <c r="I70" i="44"/>
  <c r="H70" i="44"/>
  <c r="E70" i="44"/>
  <c r="F70" i="44" s="1"/>
  <c r="G70" i="44" s="1"/>
  <c r="D70" i="44"/>
  <c r="L69" i="44"/>
  <c r="I69" i="44"/>
  <c r="H69" i="44"/>
  <c r="E69" i="44"/>
  <c r="F69" i="44" s="1"/>
  <c r="G69" i="44" s="1"/>
  <c r="D69" i="44"/>
  <c r="L68" i="44"/>
  <c r="I68" i="44"/>
  <c r="H68" i="44"/>
  <c r="E68" i="44"/>
  <c r="F68" i="44" s="1"/>
  <c r="G68" i="44" s="1"/>
  <c r="D68" i="44"/>
  <c r="L67" i="44"/>
  <c r="I67" i="44"/>
  <c r="H67" i="44"/>
  <c r="E67" i="44"/>
  <c r="D67" i="44"/>
  <c r="L66" i="44"/>
  <c r="I66" i="44"/>
  <c r="H66" i="44"/>
  <c r="E66" i="44"/>
  <c r="F66" i="44" s="1"/>
  <c r="G66" i="44" s="1"/>
  <c r="D66" i="44"/>
  <c r="L65" i="44"/>
  <c r="I65" i="44"/>
  <c r="H65" i="44"/>
  <c r="E65" i="44"/>
  <c r="F65" i="44" s="1"/>
  <c r="G65" i="44" s="1"/>
  <c r="D65" i="44"/>
  <c r="L64" i="44"/>
  <c r="I64" i="44"/>
  <c r="H64" i="44"/>
  <c r="E64" i="44"/>
  <c r="F64" i="44" s="1"/>
  <c r="G64" i="44" s="1"/>
  <c r="D64" i="44"/>
  <c r="L63" i="44"/>
  <c r="I63" i="44"/>
  <c r="H63" i="44"/>
  <c r="E63" i="44"/>
  <c r="D63" i="44"/>
  <c r="F63" i="44" s="1"/>
  <c r="G63" i="44" s="1"/>
  <c r="L62" i="44"/>
  <c r="I62" i="44"/>
  <c r="H62" i="44"/>
  <c r="E62" i="44"/>
  <c r="F62" i="44" s="1"/>
  <c r="G62" i="44" s="1"/>
  <c r="D62" i="44"/>
  <c r="L61" i="44"/>
  <c r="I61" i="44"/>
  <c r="H61" i="44"/>
  <c r="J61" i="44" s="1"/>
  <c r="K61" i="44" s="1"/>
  <c r="E61" i="44"/>
  <c r="F61" i="44" s="1"/>
  <c r="G61" i="44" s="1"/>
  <c r="D61" i="44"/>
  <c r="L60" i="44"/>
  <c r="I60" i="44"/>
  <c r="H60" i="44"/>
  <c r="E60" i="44"/>
  <c r="F60" i="44" s="1"/>
  <c r="G60" i="44" s="1"/>
  <c r="D60" i="44"/>
  <c r="L59" i="44"/>
  <c r="I59" i="44"/>
  <c r="H59" i="44"/>
  <c r="E59" i="44"/>
  <c r="D59" i="44"/>
  <c r="L58" i="44"/>
  <c r="I58" i="44"/>
  <c r="H58" i="44"/>
  <c r="E58" i="44"/>
  <c r="F58" i="44" s="1"/>
  <c r="G58" i="44" s="1"/>
  <c r="D58" i="44"/>
  <c r="L57" i="44"/>
  <c r="I57" i="44"/>
  <c r="H57" i="44"/>
  <c r="E57" i="44"/>
  <c r="F57" i="44" s="1"/>
  <c r="G57" i="44" s="1"/>
  <c r="D57" i="44"/>
  <c r="L56" i="44"/>
  <c r="I56" i="44"/>
  <c r="H56" i="44"/>
  <c r="E56" i="44"/>
  <c r="F56" i="44" s="1"/>
  <c r="G56" i="44" s="1"/>
  <c r="D56" i="44"/>
  <c r="L55" i="44"/>
  <c r="I55" i="44"/>
  <c r="H55" i="44"/>
  <c r="E55" i="44"/>
  <c r="F55" i="44" s="1"/>
  <c r="G55" i="44" s="1"/>
  <c r="D55" i="44"/>
  <c r="L54" i="44"/>
  <c r="I54" i="44"/>
  <c r="H54" i="44"/>
  <c r="E54" i="44"/>
  <c r="F54" i="44" s="1"/>
  <c r="G54" i="44" s="1"/>
  <c r="D54" i="44"/>
  <c r="L53" i="44"/>
  <c r="I53" i="44"/>
  <c r="H53" i="44"/>
  <c r="J53" i="44" s="1"/>
  <c r="K53" i="44" s="1"/>
  <c r="E53" i="44"/>
  <c r="F53" i="44" s="1"/>
  <c r="G53" i="44" s="1"/>
  <c r="D53" i="44"/>
  <c r="L52" i="44"/>
  <c r="I52" i="44"/>
  <c r="H52" i="44"/>
  <c r="E52" i="44"/>
  <c r="F52" i="44" s="1"/>
  <c r="G52" i="44" s="1"/>
  <c r="D52" i="44"/>
  <c r="L51" i="44"/>
  <c r="I51" i="44"/>
  <c r="H51" i="44"/>
  <c r="E51" i="44"/>
  <c r="D51" i="44"/>
  <c r="L50" i="44"/>
  <c r="I50" i="44"/>
  <c r="H50" i="44"/>
  <c r="E50" i="44"/>
  <c r="F50" i="44" s="1"/>
  <c r="G50" i="44" s="1"/>
  <c r="D50" i="44"/>
  <c r="L49" i="44"/>
  <c r="I49" i="44"/>
  <c r="H49" i="44"/>
  <c r="E49" i="44"/>
  <c r="F49" i="44" s="1"/>
  <c r="G49" i="44" s="1"/>
  <c r="D49" i="44"/>
  <c r="L48" i="44"/>
  <c r="I48" i="44"/>
  <c r="H48" i="44"/>
  <c r="E48" i="44"/>
  <c r="F48" i="44" s="1"/>
  <c r="G48" i="44" s="1"/>
  <c r="D48" i="44"/>
  <c r="L47" i="44"/>
  <c r="I47" i="44"/>
  <c r="H47" i="44"/>
  <c r="E47" i="44"/>
  <c r="F47" i="44" s="1"/>
  <c r="G47" i="44" s="1"/>
  <c r="D47" i="44"/>
  <c r="L46" i="44"/>
  <c r="I46" i="44"/>
  <c r="H46" i="44"/>
  <c r="E46" i="44"/>
  <c r="F46" i="44" s="1"/>
  <c r="G46" i="44" s="1"/>
  <c r="D46" i="44"/>
  <c r="L45" i="44"/>
  <c r="I45" i="44"/>
  <c r="H45" i="44"/>
  <c r="E45" i="44"/>
  <c r="F45" i="44" s="1"/>
  <c r="G45" i="44" s="1"/>
  <c r="D45" i="44"/>
  <c r="L44" i="44"/>
  <c r="I44" i="44"/>
  <c r="H44" i="44"/>
  <c r="E44" i="44"/>
  <c r="F44" i="44" s="1"/>
  <c r="G44" i="44" s="1"/>
  <c r="D44" i="44"/>
  <c r="L43" i="44"/>
  <c r="I43" i="44"/>
  <c r="H43" i="44"/>
  <c r="E43" i="44"/>
  <c r="D43" i="44"/>
  <c r="L42" i="44"/>
  <c r="I42" i="44"/>
  <c r="H42" i="44"/>
  <c r="E42" i="44"/>
  <c r="F42" i="44" s="1"/>
  <c r="G42" i="44" s="1"/>
  <c r="D42" i="44"/>
  <c r="L41" i="44"/>
  <c r="I41" i="44"/>
  <c r="H41" i="44"/>
  <c r="E41" i="44"/>
  <c r="F41" i="44" s="1"/>
  <c r="G41" i="44" s="1"/>
  <c r="D41" i="44"/>
  <c r="L40" i="44"/>
  <c r="I40" i="44"/>
  <c r="J40" i="44" s="1"/>
  <c r="K40" i="44" s="1"/>
  <c r="H40" i="44"/>
  <c r="E40" i="44"/>
  <c r="F40" i="44" s="1"/>
  <c r="G40" i="44" s="1"/>
  <c r="D40" i="44"/>
  <c r="L39" i="44"/>
  <c r="I39" i="44"/>
  <c r="H39" i="44"/>
  <c r="E39" i="44"/>
  <c r="F39" i="44" s="1"/>
  <c r="G39" i="44" s="1"/>
  <c r="D39" i="44"/>
  <c r="L38" i="44"/>
  <c r="I38" i="44"/>
  <c r="H38" i="44"/>
  <c r="E38" i="44"/>
  <c r="F38" i="44" s="1"/>
  <c r="G38" i="44" s="1"/>
  <c r="D38" i="44"/>
  <c r="L37" i="44"/>
  <c r="I37" i="44"/>
  <c r="H37" i="44"/>
  <c r="E37" i="44"/>
  <c r="F37" i="44" s="1"/>
  <c r="G37" i="44" s="1"/>
  <c r="D37" i="44"/>
  <c r="L36" i="44"/>
  <c r="I36" i="44"/>
  <c r="J36" i="44" s="1"/>
  <c r="K36" i="44" s="1"/>
  <c r="H36" i="44"/>
  <c r="E36" i="44"/>
  <c r="F36" i="44" s="1"/>
  <c r="G36" i="44" s="1"/>
  <c r="D36" i="44"/>
  <c r="L35" i="44"/>
  <c r="I35" i="44"/>
  <c r="H35" i="44"/>
  <c r="E35" i="44"/>
  <c r="D35" i="44"/>
  <c r="L34" i="44"/>
  <c r="I34" i="44"/>
  <c r="H34" i="44"/>
  <c r="E34" i="44"/>
  <c r="F34" i="44" s="1"/>
  <c r="G34" i="44" s="1"/>
  <c r="D34" i="44"/>
  <c r="L33" i="44"/>
  <c r="I33" i="44"/>
  <c r="H33" i="44"/>
  <c r="E33" i="44"/>
  <c r="F33" i="44" s="1"/>
  <c r="G33" i="44" s="1"/>
  <c r="D33" i="44"/>
  <c r="L32" i="44"/>
  <c r="I32" i="44"/>
  <c r="H32" i="44"/>
  <c r="E32" i="44"/>
  <c r="F32" i="44" s="1"/>
  <c r="G32" i="44" s="1"/>
  <c r="D32" i="44"/>
  <c r="L31" i="44"/>
  <c r="I31" i="44"/>
  <c r="H31" i="44"/>
  <c r="E31" i="44"/>
  <c r="F31" i="44" s="1"/>
  <c r="G31" i="44" s="1"/>
  <c r="D31" i="44"/>
  <c r="L30" i="44"/>
  <c r="I30" i="44"/>
  <c r="H30" i="44"/>
  <c r="E30" i="44"/>
  <c r="F30" i="44" s="1"/>
  <c r="G30" i="44" s="1"/>
  <c r="D30" i="44"/>
  <c r="L29" i="44"/>
  <c r="I29" i="44"/>
  <c r="H29" i="44"/>
  <c r="E29" i="44"/>
  <c r="F29" i="44" s="1"/>
  <c r="G29" i="44" s="1"/>
  <c r="D29" i="44"/>
  <c r="L28" i="44"/>
  <c r="I28" i="44"/>
  <c r="H28" i="44"/>
  <c r="E28" i="44"/>
  <c r="F28" i="44" s="1"/>
  <c r="G28" i="44" s="1"/>
  <c r="D28" i="44"/>
  <c r="L27" i="44"/>
  <c r="I27" i="44"/>
  <c r="H27" i="44"/>
  <c r="E27" i="44"/>
  <c r="F27" i="44" s="1"/>
  <c r="G27" i="44" s="1"/>
  <c r="D27" i="44"/>
  <c r="L26" i="44"/>
  <c r="I26" i="44"/>
  <c r="H26" i="44"/>
  <c r="E26" i="44"/>
  <c r="F26" i="44" s="1"/>
  <c r="G26" i="44" s="1"/>
  <c r="D26" i="44"/>
  <c r="L25" i="44"/>
  <c r="I25" i="44"/>
  <c r="H25" i="44"/>
  <c r="E25" i="44"/>
  <c r="F25" i="44" s="1"/>
  <c r="G25" i="44" s="1"/>
  <c r="D25" i="44"/>
  <c r="L24" i="44"/>
  <c r="I24" i="44"/>
  <c r="H24" i="44"/>
  <c r="E24" i="44"/>
  <c r="F24" i="44" s="1"/>
  <c r="G24" i="44" s="1"/>
  <c r="D24" i="44"/>
  <c r="L23" i="44"/>
  <c r="I23" i="44"/>
  <c r="H23" i="44"/>
  <c r="E23" i="44"/>
  <c r="F23" i="44" s="1"/>
  <c r="G23" i="44" s="1"/>
  <c r="D23" i="44"/>
  <c r="L22" i="44"/>
  <c r="I22" i="44"/>
  <c r="H22" i="44"/>
  <c r="E22" i="44"/>
  <c r="F22" i="44" s="1"/>
  <c r="G22" i="44" s="1"/>
  <c r="D22" i="44"/>
  <c r="L21" i="44"/>
  <c r="I21" i="44"/>
  <c r="H21" i="44"/>
  <c r="E21" i="44"/>
  <c r="F21" i="44" s="1"/>
  <c r="G21" i="44" s="1"/>
  <c r="D21" i="44"/>
  <c r="L20" i="44"/>
  <c r="I20" i="44"/>
  <c r="J20" i="44" s="1"/>
  <c r="K20" i="44" s="1"/>
  <c r="H20" i="44"/>
  <c r="E20" i="44"/>
  <c r="F20" i="44" s="1"/>
  <c r="G20" i="44" s="1"/>
  <c r="D20" i="44"/>
  <c r="L19" i="44"/>
  <c r="I19" i="44"/>
  <c r="H19" i="44"/>
  <c r="E19" i="44"/>
  <c r="F19" i="44" s="1"/>
  <c r="G19" i="44" s="1"/>
  <c r="D19" i="44"/>
  <c r="L18" i="44"/>
  <c r="I18" i="44"/>
  <c r="H18" i="44"/>
  <c r="E18" i="44"/>
  <c r="F18" i="44" s="1"/>
  <c r="G18" i="44" s="1"/>
  <c r="D18" i="44"/>
  <c r="L17" i="44"/>
  <c r="I17" i="44"/>
  <c r="H17" i="44"/>
  <c r="E17" i="44"/>
  <c r="F17" i="44" s="1"/>
  <c r="G17" i="44" s="1"/>
  <c r="D17" i="44"/>
  <c r="L16" i="44"/>
  <c r="I16" i="44"/>
  <c r="J16" i="44" s="1"/>
  <c r="K16" i="44" s="1"/>
  <c r="H16" i="44"/>
  <c r="E16" i="44"/>
  <c r="F16" i="44" s="1"/>
  <c r="G16" i="44" s="1"/>
  <c r="D16" i="44"/>
  <c r="L15" i="44"/>
  <c r="I15" i="44"/>
  <c r="H15" i="44"/>
  <c r="E15" i="44"/>
  <c r="F15" i="44" s="1"/>
  <c r="G15" i="44" s="1"/>
  <c r="D15" i="44"/>
  <c r="L14" i="44"/>
  <c r="I14" i="44"/>
  <c r="H14" i="44"/>
  <c r="E14" i="44"/>
  <c r="F14" i="44" s="1"/>
  <c r="G14" i="44" s="1"/>
  <c r="D14" i="44"/>
  <c r="L13" i="44"/>
  <c r="I13" i="44"/>
  <c r="H13" i="44"/>
  <c r="E13" i="44"/>
  <c r="F13" i="44" s="1"/>
  <c r="G13" i="44" s="1"/>
  <c r="D13" i="44"/>
  <c r="L12" i="44"/>
  <c r="I12" i="44"/>
  <c r="H12" i="44"/>
  <c r="E12" i="44"/>
  <c r="F12" i="44" s="1"/>
  <c r="G12" i="44" s="1"/>
  <c r="D12" i="44"/>
  <c r="L11" i="44"/>
  <c r="I11" i="44"/>
  <c r="H11" i="44"/>
  <c r="E11" i="44"/>
  <c r="F11" i="44" s="1"/>
  <c r="G11" i="44" s="1"/>
  <c r="D11" i="44"/>
  <c r="L10" i="44"/>
  <c r="I10" i="44"/>
  <c r="H10" i="44"/>
  <c r="E10" i="44"/>
  <c r="F10" i="44" s="1"/>
  <c r="G10" i="44" s="1"/>
  <c r="D10" i="44"/>
  <c r="L9" i="44"/>
  <c r="I9" i="44"/>
  <c r="H9" i="44"/>
  <c r="E9" i="44"/>
  <c r="F9" i="44" s="1"/>
  <c r="G9" i="44" s="1"/>
  <c r="D9" i="44"/>
  <c r="L8" i="44"/>
  <c r="I8" i="44"/>
  <c r="J8" i="44" s="1"/>
  <c r="K8" i="44" s="1"/>
  <c r="H8" i="44"/>
  <c r="E8" i="44"/>
  <c r="F8" i="44" s="1"/>
  <c r="G8" i="44" s="1"/>
  <c r="D8" i="44"/>
  <c r="L7" i="44"/>
  <c r="I7" i="44"/>
  <c r="H7" i="44"/>
  <c r="E7" i="44"/>
  <c r="F7" i="44" s="1"/>
  <c r="G7" i="44" s="1"/>
  <c r="D7" i="44"/>
  <c r="L6" i="44"/>
  <c r="I6" i="44"/>
  <c r="H6" i="44"/>
  <c r="E6" i="44"/>
  <c r="F6" i="44" s="1"/>
  <c r="G6" i="44" s="1"/>
  <c r="D6" i="44"/>
  <c r="L5" i="44"/>
  <c r="I5" i="44"/>
  <c r="H5" i="44"/>
  <c r="E5" i="44"/>
  <c r="F5" i="44" s="1"/>
  <c r="G5" i="44" s="1"/>
  <c r="D5" i="44"/>
  <c r="L4" i="44"/>
  <c r="I4" i="44"/>
  <c r="J4" i="44" s="1"/>
  <c r="K4" i="44" s="1"/>
  <c r="H4" i="44"/>
  <c r="E4" i="44"/>
  <c r="F4" i="44" s="1"/>
  <c r="G4" i="44" s="1"/>
  <c r="D4" i="44"/>
  <c r="L3" i="44"/>
  <c r="I3" i="44"/>
  <c r="H3" i="44"/>
  <c r="E3" i="44"/>
  <c r="F3" i="44" s="1"/>
  <c r="G3" i="44" s="1"/>
  <c r="D3" i="44"/>
  <c r="L2" i="44"/>
  <c r="I2" i="44"/>
  <c r="J2" i="44" s="1"/>
  <c r="K2" i="44" s="1"/>
  <c r="H2" i="44"/>
  <c r="E2" i="44"/>
  <c r="D2" i="44"/>
  <c r="B97" i="44"/>
  <c r="A97" i="44"/>
  <c r="B96" i="44"/>
  <c r="A96" i="44"/>
  <c r="B95" i="44"/>
  <c r="A95" i="44"/>
  <c r="B94" i="44"/>
  <c r="A94" i="44"/>
  <c r="B93" i="44"/>
  <c r="A93" i="44"/>
  <c r="B92" i="44"/>
  <c r="A92" i="44"/>
  <c r="B91" i="44"/>
  <c r="A91" i="44"/>
  <c r="B90" i="44"/>
  <c r="A90" i="44"/>
  <c r="B89" i="44"/>
  <c r="A89" i="44"/>
  <c r="B88" i="44"/>
  <c r="A88" i="44"/>
  <c r="B87" i="44"/>
  <c r="A87" i="44"/>
  <c r="B86" i="44"/>
  <c r="A86" i="44"/>
  <c r="B85" i="44"/>
  <c r="A85" i="44"/>
  <c r="B84" i="44"/>
  <c r="A84" i="44"/>
  <c r="B83" i="44"/>
  <c r="A83" i="44"/>
  <c r="B82" i="44"/>
  <c r="A82" i="44"/>
  <c r="B81" i="44"/>
  <c r="A81" i="44"/>
  <c r="B80" i="44"/>
  <c r="A80" i="44"/>
  <c r="B79" i="44"/>
  <c r="A79" i="44"/>
  <c r="B78" i="44"/>
  <c r="A78" i="44"/>
  <c r="B77" i="44"/>
  <c r="A77" i="44"/>
  <c r="B76" i="44"/>
  <c r="A76" i="44"/>
  <c r="B75" i="44"/>
  <c r="A75" i="44"/>
  <c r="B74" i="44"/>
  <c r="A74" i="44"/>
  <c r="B73" i="44"/>
  <c r="A73" i="44"/>
  <c r="B72" i="44"/>
  <c r="A72" i="44"/>
  <c r="B71" i="44"/>
  <c r="A71" i="44"/>
  <c r="B70" i="44"/>
  <c r="A70" i="44"/>
  <c r="B69" i="44"/>
  <c r="A69" i="44"/>
  <c r="B68" i="44"/>
  <c r="A68" i="44"/>
  <c r="B67" i="44"/>
  <c r="A67" i="44"/>
  <c r="B66" i="44"/>
  <c r="A66" i="44"/>
  <c r="B65" i="44"/>
  <c r="A65" i="44"/>
  <c r="B64" i="44"/>
  <c r="A64" i="44"/>
  <c r="B63" i="44"/>
  <c r="A63" i="44"/>
  <c r="B62" i="44"/>
  <c r="A62" i="44"/>
  <c r="B61" i="44"/>
  <c r="A61" i="44"/>
  <c r="B60" i="44"/>
  <c r="A60" i="44"/>
  <c r="B59" i="44"/>
  <c r="A59" i="44"/>
  <c r="B58" i="44"/>
  <c r="A58" i="44"/>
  <c r="B57" i="44"/>
  <c r="A57" i="44"/>
  <c r="B56" i="44"/>
  <c r="A56" i="44"/>
  <c r="B55" i="44"/>
  <c r="A55" i="44"/>
  <c r="B54" i="44"/>
  <c r="A54" i="44"/>
  <c r="B53" i="44"/>
  <c r="A53" i="44"/>
  <c r="B52" i="44"/>
  <c r="A52" i="44"/>
  <c r="B51" i="44"/>
  <c r="A51" i="44"/>
  <c r="B50" i="44"/>
  <c r="A50" i="44"/>
  <c r="B49" i="44"/>
  <c r="A49" i="44"/>
  <c r="B48" i="44"/>
  <c r="A48" i="44"/>
  <c r="B47" i="44"/>
  <c r="A47" i="44"/>
  <c r="B46" i="44"/>
  <c r="A46" i="44"/>
  <c r="B45" i="44"/>
  <c r="A45" i="44"/>
  <c r="B44" i="44"/>
  <c r="A44" i="44"/>
  <c r="B43" i="44"/>
  <c r="A43" i="44"/>
  <c r="B42" i="44"/>
  <c r="A42" i="44"/>
  <c r="B41" i="44"/>
  <c r="A41" i="44"/>
  <c r="B40" i="44"/>
  <c r="A40" i="44"/>
  <c r="B39" i="44"/>
  <c r="A39" i="44"/>
  <c r="B38" i="44"/>
  <c r="A38" i="44"/>
  <c r="B37" i="44"/>
  <c r="A37" i="44"/>
  <c r="B36" i="44"/>
  <c r="A36" i="44"/>
  <c r="B35" i="44"/>
  <c r="A35" i="44"/>
  <c r="B34" i="44"/>
  <c r="A34" i="44"/>
  <c r="B33" i="44"/>
  <c r="A33" i="44"/>
  <c r="B32" i="44"/>
  <c r="A32" i="44"/>
  <c r="B31" i="44"/>
  <c r="A31" i="44"/>
  <c r="B30" i="44"/>
  <c r="A30" i="44"/>
  <c r="B29" i="44"/>
  <c r="A29" i="44"/>
  <c r="B28" i="44"/>
  <c r="A28" i="44"/>
  <c r="B27" i="44"/>
  <c r="A27" i="44"/>
  <c r="B26" i="44"/>
  <c r="A26" i="44"/>
  <c r="B25" i="44"/>
  <c r="A25" i="44"/>
  <c r="B24" i="44"/>
  <c r="A24" i="44"/>
  <c r="B23" i="44"/>
  <c r="A23" i="44"/>
  <c r="B22" i="44"/>
  <c r="A22" i="44"/>
  <c r="B21" i="44"/>
  <c r="A21" i="44"/>
  <c r="B20" i="44"/>
  <c r="A20" i="44"/>
  <c r="B19" i="44"/>
  <c r="A19" i="44"/>
  <c r="B18" i="44"/>
  <c r="A18" i="44"/>
  <c r="B17" i="44"/>
  <c r="A17" i="44"/>
  <c r="B16" i="44"/>
  <c r="A16" i="44"/>
  <c r="B15" i="44"/>
  <c r="A15" i="44"/>
  <c r="B14" i="44"/>
  <c r="A14" i="44"/>
  <c r="B13" i="44"/>
  <c r="A13" i="44"/>
  <c r="B12" i="44"/>
  <c r="A12" i="44"/>
  <c r="B11" i="44"/>
  <c r="A11" i="44"/>
  <c r="B10" i="44"/>
  <c r="A10" i="44"/>
  <c r="B9" i="44"/>
  <c r="A9" i="44"/>
  <c r="B8" i="44"/>
  <c r="A8" i="44"/>
  <c r="B7" i="44"/>
  <c r="A7" i="44"/>
  <c r="B6" i="44"/>
  <c r="A6" i="44"/>
  <c r="B5" i="44"/>
  <c r="A5" i="44"/>
  <c r="B4" i="44"/>
  <c r="A4" i="44"/>
  <c r="B3" i="44"/>
  <c r="A3" i="44"/>
  <c r="B2" i="44"/>
  <c r="A2" i="44"/>
  <c r="GW97" i="1"/>
  <c r="GV97" i="1"/>
  <c r="GU97" i="1"/>
  <c r="GT97" i="1"/>
  <c r="GS97" i="1"/>
  <c r="GR97" i="1"/>
  <c r="GQ97" i="1"/>
  <c r="GP97" i="1"/>
  <c r="K97" i="42" s="1"/>
  <c r="L97" i="42" s="1"/>
  <c r="GO97" i="1"/>
  <c r="GN97" i="1"/>
  <c r="GM97" i="1"/>
  <c r="H97" i="42" s="1"/>
  <c r="GL97" i="1"/>
  <c r="G97" i="42" s="1"/>
  <c r="L96" i="42"/>
  <c r="L95" i="42"/>
  <c r="L94" i="42"/>
  <c r="L93" i="42"/>
  <c r="L92" i="42"/>
  <c r="L91" i="42"/>
  <c r="L90" i="42"/>
  <c r="L89" i="42"/>
  <c r="L88" i="42"/>
  <c r="L87" i="42"/>
  <c r="L86" i="42"/>
  <c r="L85" i="42"/>
  <c r="L84" i="42"/>
  <c r="L83" i="42"/>
  <c r="L82" i="42"/>
  <c r="L81" i="42"/>
  <c r="L80" i="42"/>
  <c r="L79" i="42"/>
  <c r="L78" i="42"/>
  <c r="L77" i="42"/>
  <c r="L76" i="42"/>
  <c r="L75" i="42"/>
  <c r="L74" i="42"/>
  <c r="L73" i="42"/>
  <c r="L72" i="42"/>
  <c r="L71" i="42"/>
  <c r="L70" i="42"/>
  <c r="L69" i="42"/>
  <c r="L68" i="42"/>
  <c r="L67" i="42"/>
  <c r="L66" i="42"/>
  <c r="L65" i="42"/>
  <c r="L64" i="42"/>
  <c r="L63" i="42"/>
  <c r="L62" i="42"/>
  <c r="L61" i="42"/>
  <c r="L60" i="42"/>
  <c r="L59" i="42"/>
  <c r="L58" i="42"/>
  <c r="L57" i="42"/>
  <c r="L56" i="42"/>
  <c r="L55" i="42"/>
  <c r="L54" i="42"/>
  <c r="L53" i="42"/>
  <c r="L52" i="42"/>
  <c r="L51" i="42"/>
  <c r="L50" i="42"/>
  <c r="L49" i="42"/>
  <c r="L48" i="42"/>
  <c r="L47" i="42"/>
  <c r="L46" i="42"/>
  <c r="L45" i="42"/>
  <c r="L44" i="42"/>
  <c r="L43" i="42"/>
  <c r="L42" i="42"/>
  <c r="L41" i="42"/>
  <c r="L40" i="42"/>
  <c r="L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5" i="42"/>
  <c r="L4" i="42"/>
  <c r="L3" i="42"/>
  <c r="L2" i="42"/>
  <c r="E93" i="43"/>
  <c r="F93" i="43" s="1"/>
  <c r="G93" i="43" s="1"/>
  <c r="E85" i="43"/>
  <c r="F85" i="43" s="1"/>
  <c r="G85" i="43" s="1"/>
  <c r="E77" i="43"/>
  <c r="E69" i="43"/>
  <c r="F69" i="43" s="1"/>
  <c r="G69" i="43" s="1"/>
  <c r="E61" i="43"/>
  <c r="F61" i="43" s="1"/>
  <c r="G61" i="43" s="1"/>
  <c r="E53" i="43"/>
  <c r="F53" i="43" s="1"/>
  <c r="G53" i="43" s="1"/>
  <c r="E45" i="43"/>
  <c r="F45" i="43" s="1"/>
  <c r="G45" i="43" s="1"/>
  <c r="E37" i="43"/>
  <c r="F37" i="43" s="1"/>
  <c r="G37" i="43" s="1"/>
  <c r="E29" i="43"/>
  <c r="F29" i="43" s="1"/>
  <c r="G29" i="43" s="1"/>
  <c r="E21" i="43"/>
  <c r="E13" i="43"/>
  <c r="F13" i="43" s="1"/>
  <c r="G13" i="43" s="1"/>
  <c r="E5" i="43"/>
  <c r="F5" i="43" s="1"/>
  <c r="G5" i="43" s="1"/>
  <c r="D96" i="43"/>
  <c r="C96" i="43"/>
  <c r="E96" i="43" s="1"/>
  <c r="D95" i="43"/>
  <c r="C95" i="43"/>
  <c r="D94" i="43"/>
  <c r="C94" i="43"/>
  <c r="E94" i="43" s="1"/>
  <c r="F94" i="43" s="1"/>
  <c r="G94" i="43" s="1"/>
  <c r="D93" i="43"/>
  <c r="C93" i="43"/>
  <c r="D92" i="43"/>
  <c r="C92" i="43"/>
  <c r="E92" i="43" s="1"/>
  <c r="D91" i="43"/>
  <c r="C91" i="43"/>
  <c r="E91" i="43" s="1"/>
  <c r="D90" i="43"/>
  <c r="C90" i="43"/>
  <c r="E90" i="43" s="1"/>
  <c r="F90" i="43" s="1"/>
  <c r="G90" i="43" s="1"/>
  <c r="D89" i="43"/>
  <c r="C89" i="43"/>
  <c r="E89" i="43" s="1"/>
  <c r="F89" i="43" s="1"/>
  <c r="G89" i="43" s="1"/>
  <c r="D88" i="43"/>
  <c r="C88" i="43"/>
  <c r="E88" i="43" s="1"/>
  <c r="F88" i="43" s="1"/>
  <c r="G88" i="43" s="1"/>
  <c r="D87" i="43"/>
  <c r="C87" i="43"/>
  <c r="E87" i="43" s="1"/>
  <c r="F87" i="43" s="1"/>
  <c r="G87" i="43" s="1"/>
  <c r="D86" i="43"/>
  <c r="C86" i="43"/>
  <c r="E86" i="43" s="1"/>
  <c r="D85" i="43"/>
  <c r="C85" i="43"/>
  <c r="D84" i="43"/>
  <c r="C84" i="43"/>
  <c r="E84" i="43" s="1"/>
  <c r="F84" i="43" s="1"/>
  <c r="G84" i="43" s="1"/>
  <c r="D83" i="43"/>
  <c r="C83" i="43"/>
  <c r="E83" i="43" s="1"/>
  <c r="F83" i="43" s="1"/>
  <c r="G83" i="43" s="1"/>
  <c r="D82" i="43"/>
  <c r="C82" i="43"/>
  <c r="E82" i="43" s="1"/>
  <c r="F82" i="43" s="1"/>
  <c r="G82" i="43" s="1"/>
  <c r="D81" i="43"/>
  <c r="C81" i="43"/>
  <c r="E81" i="43" s="1"/>
  <c r="F81" i="43" s="1"/>
  <c r="G81" i="43" s="1"/>
  <c r="D80" i="43"/>
  <c r="C80" i="43"/>
  <c r="E80" i="43" s="1"/>
  <c r="D79" i="43"/>
  <c r="C79" i="43"/>
  <c r="D78" i="43"/>
  <c r="C78" i="43"/>
  <c r="D77" i="43"/>
  <c r="C77" i="43"/>
  <c r="D76" i="43"/>
  <c r="C76" i="43"/>
  <c r="E76" i="43" s="1"/>
  <c r="D75" i="43"/>
  <c r="C75" i="43"/>
  <c r="E75" i="43" s="1"/>
  <c r="D74" i="43"/>
  <c r="C74" i="43"/>
  <c r="E74" i="43" s="1"/>
  <c r="F74" i="43" s="1"/>
  <c r="G74" i="43" s="1"/>
  <c r="D73" i="43"/>
  <c r="C73" i="43"/>
  <c r="E73" i="43" s="1"/>
  <c r="F73" i="43" s="1"/>
  <c r="G73" i="43" s="1"/>
  <c r="D72" i="43"/>
  <c r="C72" i="43"/>
  <c r="E72" i="43" s="1"/>
  <c r="F72" i="43" s="1"/>
  <c r="G72" i="43" s="1"/>
  <c r="D71" i="43"/>
  <c r="C71" i="43"/>
  <c r="E71" i="43" s="1"/>
  <c r="D70" i="43"/>
  <c r="C70" i="43"/>
  <c r="E70" i="43" s="1"/>
  <c r="D69" i="43"/>
  <c r="C69" i="43"/>
  <c r="D68" i="43"/>
  <c r="C68" i="43"/>
  <c r="E68" i="43" s="1"/>
  <c r="F68" i="43" s="1"/>
  <c r="G68" i="43" s="1"/>
  <c r="D67" i="43"/>
  <c r="C67" i="43"/>
  <c r="E67" i="43" s="1"/>
  <c r="F67" i="43" s="1"/>
  <c r="G67" i="43" s="1"/>
  <c r="D66" i="43"/>
  <c r="C66" i="43"/>
  <c r="D65" i="43"/>
  <c r="C65" i="43"/>
  <c r="E65" i="43" s="1"/>
  <c r="F65" i="43" s="1"/>
  <c r="G65" i="43" s="1"/>
  <c r="D64" i="43"/>
  <c r="C64" i="43"/>
  <c r="E64" i="43" s="1"/>
  <c r="D63" i="43"/>
  <c r="C63" i="43"/>
  <c r="D62" i="43"/>
  <c r="C62" i="43"/>
  <c r="E62" i="43" s="1"/>
  <c r="F62" i="43" s="1"/>
  <c r="G62" i="43" s="1"/>
  <c r="D61" i="43"/>
  <c r="C61" i="43"/>
  <c r="D60" i="43"/>
  <c r="C60" i="43"/>
  <c r="E60" i="43" s="1"/>
  <c r="D59" i="43"/>
  <c r="C59" i="43"/>
  <c r="E59" i="43" s="1"/>
  <c r="D58" i="43"/>
  <c r="C58" i="43"/>
  <c r="E58" i="43" s="1"/>
  <c r="F58" i="43" s="1"/>
  <c r="G58" i="43" s="1"/>
  <c r="D57" i="43"/>
  <c r="C57" i="43"/>
  <c r="E57" i="43" s="1"/>
  <c r="F57" i="43" s="1"/>
  <c r="G57" i="43" s="1"/>
  <c r="D56" i="43"/>
  <c r="C56" i="43"/>
  <c r="E56" i="43" s="1"/>
  <c r="F56" i="43" s="1"/>
  <c r="G56" i="43" s="1"/>
  <c r="D55" i="43"/>
  <c r="C55" i="43"/>
  <c r="E55" i="43" s="1"/>
  <c r="D54" i="43"/>
  <c r="C54" i="43"/>
  <c r="E54" i="43" s="1"/>
  <c r="D53" i="43"/>
  <c r="C53" i="43"/>
  <c r="D52" i="43"/>
  <c r="C52" i="43"/>
  <c r="E52" i="43" s="1"/>
  <c r="F52" i="43" s="1"/>
  <c r="G52" i="43" s="1"/>
  <c r="D51" i="43"/>
  <c r="C51" i="43"/>
  <c r="E51" i="43" s="1"/>
  <c r="F51" i="43" s="1"/>
  <c r="G51" i="43" s="1"/>
  <c r="D50" i="43"/>
  <c r="C50" i="43"/>
  <c r="E50" i="43" s="1"/>
  <c r="F50" i="43" s="1"/>
  <c r="G50" i="43" s="1"/>
  <c r="D49" i="43"/>
  <c r="C49" i="43"/>
  <c r="E49" i="43" s="1"/>
  <c r="F49" i="43" s="1"/>
  <c r="G49" i="43" s="1"/>
  <c r="D48" i="43"/>
  <c r="C48" i="43"/>
  <c r="E48" i="43" s="1"/>
  <c r="D47" i="43"/>
  <c r="C47" i="43"/>
  <c r="D46" i="43"/>
  <c r="C46" i="43"/>
  <c r="E46" i="43" s="1"/>
  <c r="F46" i="43" s="1"/>
  <c r="G46" i="43" s="1"/>
  <c r="D45" i="43"/>
  <c r="C45" i="43"/>
  <c r="D44" i="43"/>
  <c r="C44" i="43"/>
  <c r="E44" i="43" s="1"/>
  <c r="D43" i="43"/>
  <c r="C43" i="43"/>
  <c r="E43" i="43" s="1"/>
  <c r="D42" i="43"/>
  <c r="C42" i="43"/>
  <c r="D41" i="43"/>
  <c r="C41" i="43"/>
  <c r="E41" i="43" s="1"/>
  <c r="F41" i="43" s="1"/>
  <c r="G41" i="43" s="1"/>
  <c r="D40" i="43"/>
  <c r="C40" i="43"/>
  <c r="E40" i="43" s="1"/>
  <c r="F40" i="43" s="1"/>
  <c r="G40" i="43" s="1"/>
  <c r="D39" i="43"/>
  <c r="C39" i="43"/>
  <c r="E39" i="43" s="1"/>
  <c r="F39" i="43" s="1"/>
  <c r="G39" i="43" s="1"/>
  <c r="D38" i="43"/>
  <c r="C38" i="43"/>
  <c r="E38" i="43" s="1"/>
  <c r="D37" i="43"/>
  <c r="C37" i="43"/>
  <c r="D36" i="43"/>
  <c r="C36" i="43"/>
  <c r="E36" i="43" s="1"/>
  <c r="F36" i="43" s="1"/>
  <c r="G36" i="43" s="1"/>
  <c r="D35" i="43"/>
  <c r="C35" i="43"/>
  <c r="D34" i="43"/>
  <c r="C34" i="43"/>
  <c r="E34" i="43" s="1"/>
  <c r="F34" i="43" s="1"/>
  <c r="G34" i="43" s="1"/>
  <c r="D33" i="43"/>
  <c r="C33" i="43"/>
  <c r="E33" i="43" s="1"/>
  <c r="F33" i="43" s="1"/>
  <c r="G33" i="43" s="1"/>
  <c r="D32" i="43"/>
  <c r="C32" i="43"/>
  <c r="E32" i="43" s="1"/>
  <c r="D31" i="43"/>
  <c r="C31" i="43"/>
  <c r="D30" i="43"/>
  <c r="C30" i="43"/>
  <c r="D29" i="43"/>
  <c r="C29" i="43"/>
  <c r="D28" i="43"/>
  <c r="C28" i="43"/>
  <c r="E28" i="43" s="1"/>
  <c r="D27" i="43"/>
  <c r="C27" i="43"/>
  <c r="E27" i="43" s="1"/>
  <c r="D26" i="43"/>
  <c r="C26" i="43"/>
  <c r="E26" i="43" s="1"/>
  <c r="F26" i="43" s="1"/>
  <c r="G26" i="43" s="1"/>
  <c r="D25" i="43"/>
  <c r="C25" i="43"/>
  <c r="E25" i="43" s="1"/>
  <c r="F25" i="43" s="1"/>
  <c r="G25" i="43" s="1"/>
  <c r="D24" i="43"/>
  <c r="C24" i="43"/>
  <c r="E24" i="43" s="1"/>
  <c r="F24" i="43" s="1"/>
  <c r="G24" i="43" s="1"/>
  <c r="D23" i="43"/>
  <c r="C23" i="43"/>
  <c r="E23" i="43" s="1"/>
  <c r="D22" i="43"/>
  <c r="C22" i="43"/>
  <c r="E22" i="43" s="1"/>
  <c r="D21" i="43"/>
  <c r="C21" i="43"/>
  <c r="D20" i="43"/>
  <c r="C20" i="43"/>
  <c r="E20" i="43" s="1"/>
  <c r="F20" i="43" s="1"/>
  <c r="G20" i="43" s="1"/>
  <c r="D19" i="43"/>
  <c r="C19" i="43"/>
  <c r="D18" i="43"/>
  <c r="C18" i="43"/>
  <c r="E18" i="43" s="1"/>
  <c r="F18" i="43" s="1"/>
  <c r="G18" i="43" s="1"/>
  <c r="D17" i="43"/>
  <c r="C17" i="43"/>
  <c r="E17" i="43" s="1"/>
  <c r="F17" i="43" s="1"/>
  <c r="G17" i="43" s="1"/>
  <c r="D16" i="43"/>
  <c r="C16" i="43"/>
  <c r="E16" i="43" s="1"/>
  <c r="D15" i="43"/>
  <c r="C15" i="43"/>
  <c r="D14" i="43"/>
  <c r="C14" i="43"/>
  <c r="E14" i="43" s="1"/>
  <c r="F14" i="43" s="1"/>
  <c r="G14" i="43" s="1"/>
  <c r="D13" i="43"/>
  <c r="C13" i="43"/>
  <c r="D12" i="43"/>
  <c r="C12" i="43"/>
  <c r="E12" i="43" s="1"/>
  <c r="D11" i="43"/>
  <c r="C11" i="43"/>
  <c r="E11" i="43" s="1"/>
  <c r="D10" i="43"/>
  <c r="C10" i="43"/>
  <c r="E10" i="43" s="1"/>
  <c r="F10" i="43" s="1"/>
  <c r="G10" i="43" s="1"/>
  <c r="D9" i="43"/>
  <c r="C9" i="43"/>
  <c r="E9" i="43" s="1"/>
  <c r="F9" i="43" s="1"/>
  <c r="G9" i="43" s="1"/>
  <c r="D8" i="43"/>
  <c r="C8" i="43"/>
  <c r="E8" i="43" s="1"/>
  <c r="D7" i="43"/>
  <c r="C7" i="43"/>
  <c r="D6" i="43"/>
  <c r="C6" i="43"/>
  <c r="D5" i="43"/>
  <c r="C5" i="43"/>
  <c r="D4" i="43"/>
  <c r="C4" i="43"/>
  <c r="E4" i="43" s="1"/>
  <c r="F4" i="43" s="1"/>
  <c r="G4" i="43" s="1"/>
  <c r="D3" i="43"/>
  <c r="C3" i="43"/>
  <c r="E3" i="43" s="1"/>
  <c r="F3" i="43" s="1"/>
  <c r="G3" i="43" s="1"/>
  <c r="D2" i="43"/>
  <c r="C2" i="43"/>
  <c r="G2" i="43" s="1"/>
  <c r="F2" i="43"/>
  <c r="F21" i="43"/>
  <c r="G21" i="43" s="1"/>
  <c r="F77" i="43"/>
  <c r="G77" i="43" s="1"/>
  <c r="A97" i="43"/>
  <c r="B96" i="43"/>
  <c r="A96" i="43"/>
  <c r="B95" i="43"/>
  <c r="A95" i="43"/>
  <c r="B94" i="43"/>
  <c r="A94" i="43"/>
  <c r="B93" i="43"/>
  <c r="A93" i="43"/>
  <c r="B92" i="43"/>
  <c r="A92" i="43"/>
  <c r="B91" i="43"/>
  <c r="A91" i="43"/>
  <c r="B90" i="43"/>
  <c r="A90" i="43"/>
  <c r="B89" i="43"/>
  <c r="A89" i="43"/>
  <c r="B88" i="43"/>
  <c r="A88" i="43"/>
  <c r="B87" i="43"/>
  <c r="A87" i="43"/>
  <c r="B86" i="43"/>
  <c r="A86" i="43"/>
  <c r="B85" i="43"/>
  <c r="A85" i="43"/>
  <c r="B84" i="43"/>
  <c r="A84" i="43"/>
  <c r="B83" i="43"/>
  <c r="A83" i="43"/>
  <c r="B82" i="43"/>
  <c r="A82" i="43"/>
  <c r="B81" i="43"/>
  <c r="A81" i="43"/>
  <c r="B80" i="43"/>
  <c r="A80" i="43"/>
  <c r="B79" i="43"/>
  <c r="A79" i="43"/>
  <c r="B78" i="43"/>
  <c r="A78" i="43"/>
  <c r="B77" i="43"/>
  <c r="A77" i="43"/>
  <c r="B76" i="43"/>
  <c r="A76" i="43"/>
  <c r="B75" i="43"/>
  <c r="A75" i="43"/>
  <c r="B74" i="43"/>
  <c r="A74" i="43"/>
  <c r="B73" i="43"/>
  <c r="A73" i="43"/>
  <c r="B72" i="43"/>
  <c r="A72" i="43"/>
  <c r="B71" i="43"/>
  <c r="A71" i="43"/>
  <c r="B70" i="43"/>
  <c r="A70" i="43"/>
  <c r="B69" i="43"/>
  <c r="A69" i="43"/>
  <c r="B68" i="43"/>
  <c r="A68" i="43"/>
  <c r="B67" i="43"/>
  <c r="A67" i="43"/>
  <c r="B66" i="43"/>
  <c r="A66" i="43"/>
  <c r="B65" i="43"/>
  <c r="A65" i="43"/>
  <c r="B64" i="43"/>
  <c r="A64" i="43"/>
  <c r="B63" i="43"/>
  <c r="A63" i="43"/>
  <c r="B62" i="43"/>
  <c r="A62" i="43"/>
  <c r="B61" i="43"/>
  <c r="A61" i="43"/>
  <c r="B60" i="43"/>
  <c r="A60" i="43"/>
  <c r="B59" i="43"/>
  <c r="A59" i="43"/>
  <c r="B58" i="43"/>
  <c r="A58" i="43"/>
  <c r="B57" i="43"/>
  <c r="A57" i="43"/>
  <c r="B56" i="43"/>
  <c r="A56" i="43"/>
  <c r="B55" i="43"/>
  <c r="A55" i="43"/>
  <c r="B54" i="43"/>
  <c r="A54" i="43"/>
  <c r="B53" i="43"/>
  <c r="A53" i="43"/>
  <c r="B52" i="43"/>
  <c r="A52" i="43"/>
  <c r="B51" i="43"/>
  <c r="A51" i="43"/>
  <c r="B50" i="43"/>
  <c r="A50" i="43"/>
  <c r="B49" i="43"/>
  <c r="A49" i="43"/>
  <c r="B48" i="43"/>
  <c r="A48" i="43"/>
  <c r="B47" i="43"/>
  <c r="A47" i="43"/>
  <c r="B46" i="43"/>
  <c r="A46" i="43"/>
  <c r="B45" i="43"/>
  <c r="A45" i="43"/>
  <c r="B44" i="43"/>
  <c r="A44" i="43"/>
  <c r="B43" i="43"/>
  <c r="A43" i="43"/>
  <c r="B42" i="43"/>
  <c r="A42" i="43"/>
  <c r="B41" i="43"/>
  <c r="A41" i="43"/>
  <c r="B40" i="43"/>
  <c r="A40" i="43"/>
  <c r="B39" i="43"/>
  <c r="A39" i="43"/>
  <c r="B38" i="43"/>
  <c r="A38" i="43"/>
  <c r="B37" i="43"/>
  <c r="A37" i="43"/>
  <c r="B36" i="43"/>
  <c r="A36" i="43"/>
  <c r="B35" i="43"/>
  <c r="A35" i="43"/>
  <c r="B34" i="43"/>
  <c r="A34" i="43"/>
  <c r="B33" i="43"/>
  <c r="A33" i="43"/>
  <c r="B32" i="43"/>
  <c r="A32" i="43"/>
  <c r="B31" i="43"/>
  <c r="A31" i="43"/>
  <c r="B30" i="43"/>
  <c r="A30" i="43"/>
  <c r="B29" i="43"/>
  <c r="A29" i="43"/>
  <c r="B28" i="43"/>
  <c r="A28" i="43"/>
  <c r="B27" i="43"/>
  <c r="A27" i="43"/>
  <c r="B26" i="43"/>
  <c r="A26" i="43"/>
  <c r="B25" i="43"/>
  <c r="A25" i="43"/>
  <c r="B24" i="43"/>
  <c r="A24" i="43"/>
  <c r="B23" i="43"/>
  <c r="A23" i="43"/>
  <c r="B22" i="43"/>
  <c r="A22" i="43"/>
  <c r="B21" i="43"/>
  <c r="A21" i="43"/>
  <c r="B20" i="43"/>
  <c r="A20" i="43"/>
  <c r="B19" i="43"/>
  <c r="A19" i="43"/>
  <c r="B18" i="43"/>
  <c r="A18" i="43"/>
  <c r="B17" i="43"/>
  <c r="A17" i="43"/>
  <c r="B16" i="43"/>
  <c r="A16" i="43"/>
  <c r="B15" i="43"/>
  <c r="A15" i="43"/>
  <c r="B14" i="43"/>
  <c r="A14" i="43"/>
  <c r="B13" i="43"/>
  <c r="A13" i="43"/>
  <c r="B12" i="43"/>
  <c r="A12" i="43"/>
  <c r="B11" i="43"/>
  <c r="A11" i="43"/>
  <c r="B10" i="43"/>
  <c r="A10" i="43"/>
  <c r="B9" i="43"/>
  <c r="A9" i="43"/>
  <c r="B8" i="43"/>
  <c r="A8" i="43"/>
  <c r="B7" i="43"/>
  <c r="A7" i="43"/>
  <c r="B6" i="43"/>
  <c r="A6" i="43"/>
  <c r="B5" i="43"/>
  <c r="A5" i="43"/>
  <c r="B4" i="43"/>
  <c r="A4" i="43"/>
  <c r="B3" i="43"/>
  <c r="A3" i="43"/>
  <c r="B2" i="43"/>
  <c r="A2" i="43"/>
  <c r="F96" i="42"/>
  <c r="F93" i="42"/>
  <c r="F92" i="42"/>
  <c r="F88" i="42"/>
  <c r="F85" i="42"/>
  <c r="F84" i="42"/>
  <c r="F80" i="42"/>
  <c r="F77" i="42"/>
  <c r="F76" i="42"/>
  <c r="F72" i="42"/>
  <c r="F69" i="42"/>
  <c r="F68" i="42"/>
  <c r="F64" i="42"/>
  <c r="F61" i="42"/>
  <c r="F60" i="42"/>
  <c r="F56" i="42"/>
  <c r="F53" i="42"/>
  <c r="F52" i="42"/>
  <c r="F48" i="42"/>
  <c r="F45" i="42"/>
  <c r="F44" i="42"/>
  <c r="F40" i="42"/>
  <c r="F37" i="42"/>
  <c r="F36" i="42"/>
  <c r="F32" i="42"/>
  <c r="F29" i="42"/>
  <c r="F28" i="42"/>
  <c r="F24" i="42"/>
  <c r="F21" i="42"/>
  <c r="F20" i="42"/>
  <c r="F16" i="42"/>
  <c r="F13" i="42"/>
  <c r="F12" i="42"/>
  <c r="F8" i="42"/>
  <c r="F5" i="42"/>
  <c r="F4" i="42"/>
  <c r="D87" i="42"/>
  <c r="D80" i="42"/>
  <c r="D79" i="42"/>
  <c r="D78" i="42"/>
  <c r="D77" i="42"/>
  <c r="D56" i="42"/>
  <c r="D55" i="42"/>
  <c r="D48" i="42"/>
  <c r="D47" i="42"/>
  <c r="D39" i="42"/>
  <c r="D24" i="42"/>
  <c r="D23" i="42"/>
  <c r="D8" i="42"/>
  <c r="D7" i="42"/>
  <c r="D4" i="42"/>
  <c r="C96" i="42"/>
  <c r="D96" i="42" s="1"/>
  <c r="C95" i="42"/>
  <c r="D95" i="42" s="1"/>
  <c r="C94" i="42"/>
  <c r="D94" i="42" s="1"/>
  <c r="C93" i="42"/>
  <c r="D93" i="42" s="1"/>
  <c r="C92" i="42"/>
  <c r="D92" i="42" s="1"/>
  <c r="C91" i="42"/>
  <c r="D91" i="42" s="1"/>
  <c r="C90" i="42"/>
  <c r="D90" i="42" s="1"/>
  <c r="C89" i="42"/>
  <c r="D89" i="42" s="1"/>
  <c r="C88" i="42"/>
  <c r="D88" i="42" s="1"/>
  <c r="C87" i="42"/>
  <c r="C86" i="42"/>
  <c r="D86" i="42" s="1"/>
  <c r="C85" i="42"/>
  <c r="D85" i="42" s="1"/>
  <c r="C84" i="42"/>
  <c r="D84" i="42" s="1"/>
  <c r="C83" i="42"/>
  <c r="D83" i="42" s="1"/>
  <c r="C82" i="42"/>
  <c r="D82" i="42" s="1"/>
  <c r="C81" i="42"/>
  <c r="D81" i="42" s="1"/>
  <c r="C80" i="42"/>
  <c r="C79" i="42"/>
  <c r="C78" i="42"/>
  <c r="C77" i="42"/>
  <c r="C76" i="42"/>
  <c r="D76" i="42" s="1"/>
  <c r="C75" i="42"/>
  <c r="D75" i="42" s="1"/>
  <c r="C74" i="42"/>
  <c r="D74" i="42" s="1"/>
  <c r="C73" i="42"/>
  <c r="D73" i="42" s="1"/>
  <c r="C72" i="42"/>
  <c r="D72" i="42" s="1"/>
  <c r="C71" i="42"/>
  <c r="D71" i="42" s="1"/>
  <c r="C70" i="42"/>
  <c r="D70" i="42" s="1"/>
  <c r="C69" i="42"/>
  <c r="D69" i="42" s="1"/>
  <c r="C68" i="42"/>
  <c r="D68" i="42" s="1"/>
  <c r="C67" i="42"/>
  <c r="D67" i="42" s="1"/>
  <c r="C66" i="42"/>
  <c r="D66" i="42" s="1"/>
  <c r="C65" i="42"/>
  <c r="D65" i="42" s="1"/>
  <c r="C64" i="42"/>
  <c r="D64" i="42" s="1"/>
  <c r="C63" i="42"/>
  <c r="D63" i="42" s="1"/>
  <c r="C62" i="42"/>
  <c r="D62" i="42" s="1"/>
  <c r="C61" i="42"/>
  <c r="D61" i="42" s="1"/>
  <c r="C60" i="42"/>
  <c r="D60" i="42" s="1"/>
  <c r="C59" i="42"/>
  <c r="D59" i="42" s="1"/>
  <c r="C58" i="42"/>
  <c r="D58" i="42" s="1"/>
  <c r="C57" i="42"/>
  <c r="D57" i="42" s="1"/>
  <c r="C56" i="42"/>
  <c r="C55" i="42"/>
  <c r="C54" i="42"/>
  <c r="D54" i="42" s="1"/>
  <c r="C53" i="42"/>
  <c r="D53" i="42" s="1"/>
  <c r="C52" i="42"/>
  <c r="D52" i="42" s="1"/>
  <c r="C51" i="42"/>
  <c r="D51" i="42" s="1"/>
  <c r="C50" i="42"/>
  <c r="D50" i="42" s="1"/>
  <c r="C49" i="42"/>
  <c r="D49" i="42" s="1"/>
  <c r="C48" i="42"/>
  <c r="C47" i="42"/>
  <c r="C46" i="42"/>
  <c r="D46" i="42" s="1"/>
  <c r="C45" i="42"/>
  <c r="D45" i="42" s="1"/>
  <c r="C44" i="42"/>
  <c r="D44" i="42" s="1"/>
  <c r="C43" i="42"/>
  <c r="D43" i="42" s="1"/>
  <c r="C42" i="42"/>
  <c r="D42" i="42" s="1"/>
  <c r="C41" i="42"/>
  <c r="D41" i="42" s="1"/>
  <c r="C40" i="42"/>
  <c r="D40" i="42" s="1"/>
  <c r="C39" i="42"/>
  <c r="C38" i="42"/>
  <c r="D38" i="42" s="1"/>
  <c r="C37" i="42"/>
  <c r="D37" i="42" s="1"/>
  <c r="C36" i="42"/>
  <c r="D36" i="42" s="1"/>
  <c r="C35" i="42"/>
  <c r="D35" i="42" s="1"/>
  <c r="C34" i="42"/>
  <c r="D34" i="42" s="1"/>
  <c r="C33" i="42"/>
  <c r="D33" i="42" s="1"/>
  <c r="C32" i="42"/>
  <c r="D32" i="42" s="1"/>
  <c r="C31" i="42"/>
  <c r="D31" i="42" s="1"/>
  <c r="C30" i="42"/>
  <c r="D30" i="42" s="1"/>
  <c r="C29" i="42"/>
  <c r="D29" i="42" s="1"/>
  <c r="C28" i="42"/>
  <c r="D28" i="42" s="1"/>
  <c r="C27" i="42"/>
  <c r="D27" i="42" s="1"/>
  <c r="C26" i="42"/>
  <c r="D26" i="42" s="1"/>
  <c r="C25" i="42"/>
  <c r="D25" i="42" s="1"/>
  <c r="C24" i="42"/>
  <c r="C23" i="42"/>
  <c r="C22" i="42"/>
  <c r="D22" i="42" s="1"/>
  <c r="C21" i="42"/>
  <c r="D21" i="42" s="1"/>
  <c r="C20" i="42"/>
  <c r="D20" i="42" s="1"/>
  <c r="C19" i="42"/>
  <c r="D19" i="42" s="1"/>
  <c r="C18" i="42"/>
  <c r="D18" i="42" s="1"/>
  <c r="C17" i="42"/>
  <c r="D17" i="42" s="1"/>
  <c r="C16" i="42"/>
  <c r="D16" i="42" s="1"/>
  <c r="C15" i="42"/>
  <c r="D15" i="42" s="1"/>
  <c r="C14" i="42"/>
  <c r="D14" i="42" s="1"/>
  <c r="C13" i="42"/>
  <c r="D13" i="42" s="1"/>
  <c r="C12" i="42"/>
  <c r="D12" i="42" s="1"/>
  <c r="C11" i="42"/>
  <c r="D11" i="42" s="1"/>
  <c r="C10" i="42"/>
  <c r="D10" i="42" s="1"/>
  <c r="C9" i="42"/>
  <c r="D9" i="42" s="1"/>
  <c r="C8" i="42"/>
  <c r="C7" i="42"/>
  <c r="C6" i="42"/>
  <c r="D6" i="42" s="1"/>
  <c r="C5" i="42"/>
  <c r="D5" i="42" s="1"/>
  <c r="C4" i="42"/>
  <c r="C3" i="42"/>
  <c r="D3" i="42" s="1"/>
  <c r="C2" i="42"/>
  <c r="D2" i="42" s="1"/>
  <c r="J97" i="42"/>
  <c r="I97" i="42"/>
  <c r="K96" i="42"/>
  <c r="J96" i="42"/>
  <c r="I96" i="42"/>
  <c r="H96" i="42"/>
  <c r="G96" i="42"/>
  <c r="E96" i="42"/>
  <c r="K95" i="42"/>
  <c r="J95" i="42"/>
  <c r="I95" i="42"/>
  <c r="H95" i="42"/>
  <c r="G95" i="42"/>
  <c r="E95" i="42"/>
  <c r="F95" i="42" s="1"/>
  <c r="K94" i="42"/>
  <c r="J94" i="42"/>
  <c r="I94" i="42"/>
  <c r="H94" i="42"/>
  <c r="G94" i="42"/>
  <c r="E94" i="42"/>
  <c r="F94" i="42" s="1"/>
  <c r="K93" i="42"/>
  <c r="J93" i="42"/>
  <c r="I93" i="42"/>
  <c r="H93" i="42"/>
  <c r="G93" i="42"/>
  <c r="E93" i="42"/>
  <c r="K92" i="42"/>
  <c r="J92" i="42"/>
  <c r="I92" i="42"/>
  <c r="H92" i="42"/>
  <c r="G92" i="42"/>
  <c r="E92" i="42"/>
  <c r="K91" i="42"/>
  <c r="J91" i="42"/>
  <c r="I91" i="42"/>
  <c r="H91" i="42"/>
  <c r="G91" i="42"/>
  <c r="E91" i="42"/>
  <c r="F91" i="42" s="1"/>
  <c r="K90" i="42"/>
  <c r="J90" i="42"/>
  <c r="I90" i="42"/>
  <c r="H90" i="42"/>
  <c r="G90" i="42"/>
  <c r="E90" i="42"/>
  <c r="F90" i="42" s="1"/>
  <c r="K89" i="42"/>
  <c r="J89" i="42"/>
  <c r="I89" i="42"/>
  <c r="H89" i="42"/>
  <c r="G89" i="42"/>
  <c r="E89" i="42"/>
  <c r="F89" i="42" s="1"/>
  <c r="K88" i="42"/>
  <c r="J88" i="42"/>
  <c r="I88" i="42"/>
  <c r="H88" i="42"/>
  <c r="G88" i="42"/>
  <c r="E88" i="42"/>
  <c r="K87" i="42"/>
  <c r="J87" i="42"/>
  <c r="I87" i="42"/>
  <c r="H87" i="42"/>
  <c r="G87" i="42"/>
  <c r="E87" i="42"/>
  <c r="F87" i="42" s="1"/>
  <c r="K86" i="42"/>
  <c r="J86" i="42"/>
  <c r="I86" i="42"/>
  <c r="H86" i="42"/>
  <c r="G86" i="42"/>
  <c r="E86" i="42"/>
  <c r="F86" i="42" s="1"/>
  <c r="K85" i="42"/>
  <c r="J85" i="42"/>
  <c r="I85" i="42"/>
  <c r="H85" i="42"/>
  <c r="G85" i="42"/>
  <c r="E85" i="42"/>
  <c r="K84" i="42"/>
  <c r="J84" i="42"/>
  <c r="I84" i="42"/>
  <c r="H84" i="42"/>
  <c r="G84" i="42"/>
  <c r="E84" i="42"/>
  <c r="K83" i="42"/>
  <c r="J83" i="42"/>
  <c r="I83" i="42"/>
  <c r="H83" i="42"/>
  <c r="G83" i="42"/>
  <c r="E83" i="42"/>
  <c r="F83" i="42" s="1"/>
  <c r="K82" i="42"/>
  <c r="J82" i="42"/>
  <c r="I82" i="42"/>
  <c r="H82" i="42"/>
  <c r="G82" i="42"/>
  <c r="E82" i="42"/>
  <c r="F82" i="42" s="1"/>
  <c r="K81" i="42"/>
  <c r="J81" i="42"/>
  <c r="I81" i="42"/>
  <c r="H81" i="42"/>
  <c r="G81" i="42"/>
  <c r="E81" i="42"/>
  <c r="F81" i="42" s="1"/>
  <c r="K80" i="42"/>
  <c r="J80" i="42"/>
  <c r="I80" i="42"/>
  <c r="H80" i="42"/>
  <c r="G80" i="42"/>
  <c r="E80" i="42"/>
  <c r="K79" i="42"/>
  <c r="J79" i="42"/>
  <c r="I79" i="42"/>
  <c r="H79" i="42"/>
  <c r="G79" i="42"/>
  <c r="E79" i="42"/>
  <c r="F79" i="42" s="1"/>
  <c r="K78" i="42"/>
  <c r="J78" i="42"/>
  <c r="I78" i="42"/>
  <c r="H78" i="42"/>
  <c r="G78" i="42"/>
  <c r="E78" i="42"/>
  <c r="F78" i="42" s="1"/>
  <c r="K77" i="42"/>
  <c r="J77" i="42"/>
  <c r="I77" i="42"/>
  <c r="H77" i="42"/>
  <c r="G77" i="42"/>
  <c r="E77" i="42"/>
  <c r="K76" i="42"/>
  <c r="J76" i="42"/>
  <c r="I76" i="42"/>
  <c r="H76" i="42"/>
  <c r="G76" i="42"/>
  <c r="E76" i="42"/>
  <c r="K75" i="42"/>
  <c r="J75" i="42"/>
  <c r="I75" i="42"/>
  <c r="H75" i="42"/>
  <c r="G75" i="42"/>
  <c r="E75" i="42"/>
  <c r="F75" i="42" s="1"/>
  <c r="K74" i="42"/>
  <c r="J74" i="42"/>
  <c r="I74" i="42"/>
  <c r="H74" i="42"/>
  <c r="G74" i="42"/>
  <c r="E74" i="42"/>
  <c r="F74" i="42" s="1"/>
  <c r="K73" i="42"/>
  <c r="J73" i="42"/>
  <c r="I73" i="42"/>
  <c r="H73" i="42"/>
  <c r="G73" i="42"/>
  <c r="E73" i="42"/>
  <c r="F73" i="42" s="1"/>
  <c r="K72" i="42"/>
  <c r="J72" i="42"/>
  <c r="I72" i="42"/>
  <c r="H72" i="42"/>
  <c r="G72" i="42"/>
  <c r="E72" i="42"/>
  <c r="K71" i="42"/>
  <c r="J71" i="42"/>
  <c r="I71" i="42"/>
  <c r="H71" i="42"/>
  <c r="G71" i="42"/>
  <c r="E71" i="42"/>
  <c r="F71" i="42" s="1"/>
  <c r="K70" i="42"/>
  <c r="J70" i="42"/>
  <c r="I70" i="42"/>
  <c r="H70" i="42"/>
  <c r="G70" i="42"/>
  <c r="E70" i="42"/>
  <c r="F70" i="42" s="1"/>
  <c r="K69" i="42"/>
  <c r="J69" i="42"/>
  <c r="I69" i="42"/>
  <c r="H69" i="42"/>
  <c r="G69" i="42"/>
  <c r="E69" i="42"/>
  <c r="K68" i="42"/>
  <c r="J68" i="42"/>
  <c r="I68" i="42"/>
  <c r="H68" i="42"/>
  <c r="G68" i="42"/>
  <c r="E68" i="42"/>
  <c r="K67" i="42"/>
  <c r="J67" i="42"/>
  <c r="I67" i="42"/>
  <c r="H67" i="42"/>
  <c r="G67" i="42"/>
  <c r="E67" i="42"/>
  <c r="F67" i="42" s="1"/>
  <c r="K66" i="42"/>
  <c r="J66" i="42"/>
  <c r="I66" i="42"/>
  <c r="H66" i="42"/>
  <c r="G66" i="42"/>
  <c r="E66" i="42"/>
  <c r="F66" i="42" s="1"/>
  <c r="K65" i="42"/>
  <c r="J65" i="42"/>
  <c r="I65" i="42"/>
  <c r="H65" i="42"/>
  <c r="G65" i="42"/>
  <c r="E65" i="42"/>
  <c r="F65" i="42" s="1"/>
  <c r="K64" i="42"/>
  <c r="J64" i="42"/>
  <c r="I64" i="42"/>
  <c r="H64" i="42"/>
  <c r="G64" i="42"/>
  <c r="E64" i="42"/>
  <c r="K63" i="42"/>
  <c r="J63" i="42"/>
  <c r="I63" i="42"/>
  <c r="H63" i="42"/>
  <c r="G63" i="42"/>
  <c r="E63" i="42"/>
  <c r="F63" i="42" s="1"/>
  <c r="K62" i="42"/>
  <c r="J62" i="42"/>
  <c r="I62" i="42"/>
  <c r="H62" i="42"/>
  <c r="G62" i="42"/>
  <c r="E62" i="42"/>
  <c r="F62" i="42" s="1"/>
  <c r="K61" i="42"/>
  <c r="J61" i="42"/>
  <c r="I61" i="42"/>
  <c r="H61" i="42"/>
  <c r="G61" i="42"/>
  <c r="E61" i="42"/>
  <c r="K60" i="42"/>
  <c r="J60" i="42"/>
  <c r="I60" i="42"/>
  <c r="H60" i="42"/>
  <c r="G60" i="42"/>
  <c r="E60" i="42"/>
  <c r="K59" i="42"/>
  <c r="J59" i="42"/>
  <c r="I59" i="42"/>
  <c r="H59" i="42"/>
  <c r="G59" i="42"/>
  <c r="E59" i="42"/>
  <c r="F59" i="42" s="1"/>
  <c r="K58" i="42"/>
  <c r="J58" i="42"/>
  <c r="I58" i="42"/>
  <c r="H58" i="42"/>
  <c r="G58" i="42"/>
  <c r="E58" i="42"/>
  <c r="F58" i="42" s="1"/>
  <c r="K57" i="42"/>
  <c r="J57" i="42"/>
  <c r="I57" i="42"/>
  <c r="H57" i="42"/>
  <c r="G57" i="42"/>
  <c r="E57" i="42"/>
  <c r="F57" i="42" s="1"/>
  <c r="K56" i="42"/>
  <c r="J56" i="42"/>
  <c r="I56" i="42"/>
  <c r="H56" i="42"/>
  <c r="G56" i="42"/>
  <c r="E56" i="42"/>
  <c r="K55" i="42"/>
  <c r="J55" i="42"/>
  <c r="I55" i="42"/>
  <c r="H55" i="42"/>
  <c r="G55" i="42"/>
  <c r="E55" i="42"/>
  <c r="F55" i="42" s="1"/>
  <c r="K54" i="42"/>
  <c r="J54" i="42"/>
  <c r="I54" i="42"/>
  <c r="H54" i="42"/>
  <c r="G54" i="42"/>
  <c r="E54" i="42"/>
  <c r="F54" i="42" s="1"/>
  <c r="K53" i="42"/>
  <c r="J53" i="42"/>
  <c r="I53" i="42"/>
  <c r="H53" i="42"/>
  <c r="G53" i="42"/>
  <c r="E53" i="42"/>
  <c r="K52" i="42"/>
  <c r="J52" i="42"/>
  <c r="I52" i="42"/>
  <c r="H52" i="42"/>
  <c r="G52" i="42"/>
  <c r="E52" i="42"/>
  <c r="K51" i="42"/>
  <c r="J51" i="42"/>
  <c r="I51" i="42"/>
  <c r="H51" i="42"/>
  <c r="G51" i="42"/>
  <c r="E51" i="42"/>
  <c r="F51" i="42" s="1"/>
  <c r="K50" i="42"/>
  <c r="J50" i="42"/>
  <c r="I50" i="42"/>
  <c r="H50" i="42"/>
  <c r="G50" i="42"/>
  <c r="E50" i="42"/>
  <c r="F50" i="42" s="1"/>
  <c r="K49" i="42"/>
  <c r="J49" i="42"/>
  <c r="I49" i="42"/>
  <c r="H49" i="42"/>
  <c r="G49" i="42"/>
  <c r="E49" i="42"/>
  <c r="F49" i="42" s="1"/>
  <c r="K48" i="42"/>
  <c r="J48" i="42"/>
  <c r="I48" i="42"/>
  <c r="H48" i="42"/>
  <c r="G48" i="42"/>
  <c r="E48" i="42"/>
  <c r="K47" i="42"/>
  <c r="J47" i="42"/>
  <c r="I47" i="42"/>
  <c r="H47" i="42"/>
  <c r="G47" i="42"/>
  <c r="E47" i="42"/>
  <c r="F47" i="42" s="1"/>
  <c r="K46" i="42"/>
  <c r="J46" i="42"/>
  <c r="I46" i="42"/>
  <c r="H46" i="42"/>
  <c r="G46" i="42"/>
  <c r="E46" i="42"/>
  <c r="F46" i="42" s="1"/>
  <c r="K45" i="42"/>
  <c r="J45" i="42"/>
  <c r="I45" i="42"/>
  <c r="H45" i="42"/>
  <c r="G45" i="42"/>
  <c r="E45" i="42"/>
  <c r="K44" i="42"/>
  <c r="J44" i="42"/>
  <c r="I44" i="42"/>
  <c r="H44" i="42"/>
  <c r="G44" i="42"/>
  <c r="E44" i="42"/>
  <c r="K43" i="42"/>
  <c r="J43" i="42"/>
  <c r="I43" i="42"/>
  <c r="H43" i="42"/>
  <c r="G43" i="42"/>
  <c r="E43" i="42"/>
  <c r="F43" i="42" s="1"/>
  <c r="K42" i="42"/>
  <c r="J42" i="42"/>
  <c r="I42" i="42"/>
  <c r="H42" i="42"/>
  <c r="G42" i="42"/>
  <c r="E42" i="42"/>
  <c r="F42" i="42" s="1"/>
  <c r="K41" i="42"/>
  <c r="J41" i="42"/>
  <c r="I41" i="42"/>
  <c r="H41" i="42"/>
  <c r="G41" i="42"/>
  <c r="E41" i="42"/>
  <c r="F41" i="42" s="1"/>
  <c r="K40" i="42"/>
  <c r="J40" i="42"/>
  <c r="I40" i="42"/>
  <c r="H40" i="42"/>
  <c r="G40" i="42"/>
  <c r="E40" i="42"/>
  <c r="K39" i="42"/>
  <c r="J39" i="42"/>
  <c r="I39" i="42"/>
  <c r="H39" i="42"/>
  <c r="G39" i="42"/>
  <c r="E39" i="42"/>
  <c r="F39" i="42" s="1"/>
  <c r="K38" i="42"/>
  <c r="J38" i="42"/>
  <c r="I38" i="42"/>
  <c r="H38" i="42"/>
  <c r="G38" i="42"/>
  <c r="E38" i="42"/>
  <c r="F38" i="42" s="1"/>
  <c r="K37" i="42"/>
  <c r="J37" i="42"/>
  <c r="I37" i="42"/>
  <c r="H37" i="42"/>
  <c r="G37" i="42"/>
  <c r="E37" i="42"/>
  <c r="K36" i="42"/>
  <c r="J36" i="42"/>
  <c r="I36" i="42"/>
  <c r="H36" i="42"/>
  <c r="G36" i="42"/>
  <c r="E36" i="42"/>
  <c r="K35" i="42"/>
  <c r="J35" i="42"/>
  <c r="I35" i="42"/>
  <c r="H35" i="42"/>
  <c r="G35" i="42"/>
  <c r="E35" i="42"/>
  <c r="F35" i="42" s="1"/>
  <c r="K34" i="42"/>
  <c r="J34" i="42"/>
  <c r="I34" i="42"/>
  <c r="H34" i="42"/>
  <c r="G34" i="42"/>
  <c r="E34" i="42"/>
  <c r="F34" i="42" s="1"/>
  <c r="K33" i="42"/>
  <c r="J33" i="42"/>
  <c r="I33" i="42"/>
  <c r="H33" i="42"/>
  <c r="G33" i="42"/>
  <c r="E33" i="42"/>
  <c r="F33" i="42" s="1"/>
  <c r="K32" i="42"/>
  <c r="J32" i="42"/>
  <c r="I32" i="42"/>
  <c r="H32" i="42"/>
  <c r="G32" i="42"/>
  <c r="E32" i="42"/>
  <c r="K31" i="42"/>
  <c r="J31" i="42"/>
  <c r="I31" i="42"/>
  <c r="H31" i="42"/>
  <c r="G31" i="42"/>
  <c r="E31" i="42"/>
  <c r="F31" i="42" s="1"/>
  <c r="K30" i="42"/>
  <c r="J30" i="42"/>
  <c r="I30" i="42"/>
  <c r="H30" i="42"/>
  <c r="G30" i="42"/>
  <c r="E30" i="42"/>
  <c r="F30" i="42" s="1"/>
  <c r="K29" i="42"/>
  <c r="J29" i="42"/>
  <c r="I29" i="42"/>
  <c r="H29" i="42"/>
  <c r="G29" i="42"/>
  <c r="E29" i="42"/>
  <c r="K28" i="42"/>
  <c r="J28" i="42"/>
  <c r="I28" i="42"/>
  <c r="H28" i="42"/>
  <c r="G28" i="42"/>
  <c r="E28" i="42"/>
  <c r="K27" i="42"/>
  <c r="J27" i="42"/>
  <c r="I27" i="42"/>
  <c r="H27" i="42"/>
  <c r="G27" i="42"/>
  <c r="E27" i="42"/>
  <c r="F27" i="42" s="1"/>
  <c r="K26" i="42"/>
  <c r="J26" i="42"/>
  <c r="I26" i="42"/>
  <c r="H26" i="42"/>
  <c r="G26" i="42"/>
  <c r="E26" i="42"/>
  <c r="F26" i="42" s="1"/>
  <c r="K25" i="42"/>
  <c r="J25" i="42"/>
  <c r="I25" i="42"/>
  <c r="H25" i="42"/>
  <c r="G25" i="42"/>
  <c r="E25" i="42"/>
  <c r="F25" i="42" s="1"/>
  <c r="K24" i="42"/>
  <c r="J24" i="42"/>
  <c r="I24" i="42"/>
  <c r="H24" i="42"/>
  <c r="G24" i="42"/>
  <c r="E24" i="42"/>
  <c r="K23" i="42"/>
  <c r="J23" i="42"/>
  <c r="I23" i="42"/>
  <c r="H23" i="42"/>
  <c r="G23" i="42"/>
  <c r="E23" i="42"/>
  <c r="F23" i="42" s="1"/>
  <c r="K22" i="42"/>
  <c r="J22" i="42"/>
  <c r="I22" i="42"/>
  <c r="H22" i="42"/>
  <c r="G22" i="42"/>
  <c r="E22" i="42"/>
  <c r="F22" i="42" s="1"/>
  <c r="K21" i="42"/>
  <c r="J21" i="42"/>
  <c r="I21" i="42"/>
  <c r="H21" i="42"/>
  <c r="G21" i="42"/>
  <c r="E21" i="42"/>
  <c r="K20" i="42"/>
  <c r="J20" i="42"/>
  <c r="I20" i="42"/>
  <c r="H20" i="42"/>
  <c r="G20" i="42"/>
  <c r="E20" i="42"/>
  <c r="K19" i="42"/>
  <c r="J19" i="42"/>
  <c r="I19" i="42"/>
  <c r="H19" i="42"/>
  <c r="G19" i="42"/>
  <c r="E19" i="42"/>
  <c r="F19" i="42" s="1"/>
  <c r="K18" i="42"/>
  <c r="J18" i="42"/>
  <c r="I18" i="42"/>
  <c r="H18" i="42"/>
  <c r="G18" i="42"/>
  <c r="E18" i="42"/>
  <c r="F18" i="42" s="1"/>
  <c r="K17" i="42"/>
  <c r="J17" i="42"/>
  <c r="I17" i="42"/>
  <c r="H17" i="42"/>
  <c r="G17" i="42"/>
  <c r="E17" i="42"/>
  <c r="F17" i="42" s="1"/>
  <c r="K16" i="42"/>
  <c r="J16" i="42"/>
  <c r="I16" i="42"/>
  <c r="H16" i="42"/>
  <c r="G16" i="42"/>
  <c r="E16" i="42"/>
  <c r="K15" i="42"/>
  <c r="J15" i="42"/>
  <c r="I15" i="42"/>
  <c r="H15" i="42"/>
  <c r="G15" i="42"/>
  <c r="E15" i="42"/>
  <c r="F15" i="42" s="1"/>
  <c r="K14" i="42"/>
  <c r="J14" i="42"/>
  <c r="I14" i="42"/>
  <c r="H14" i="42"/>
  <c r="G14" i="42"/>
  <c r="E14" i="42"/>
  <c r="F14" i="42" s="1"/>
  <c r="K13" i="42"/>
  <c r="J13" i="42"/>
  <c r="I13" i="42"/>
  <c r="H13" i="42"/>
  <c r="G13" i="42"/>
  <c r="E13" i="42"/>
  <c r="K12" i="42"/>
  <c r="J12" i="42"/>
  <c r="I12" i="42"/>
  <c r="H12" i="42"/>
  <c r="G12" i="42"/>
  <c r="E12" i="42"/>
  <c r="K11" i="42"/>
  <c r="J11" i="42"/>
  <c r="I11" i="42"/>
  <c r="H11" i="42"/>
  <c r="G11" i="42"/>
  <c r="E11" i="42"/>
  <c r="F11" i="42" s="1"/>
  <c r="K10" i="42"/>
  <c r="J10" i="42"/>
  <c r="I10" i="42"/>
  <c r="H10" i="42"/>
  <c r="G10" i="42"/>
  <c r="E10" i="42"/>
  <c r="F10" i="42" s="1"/>
  <c r="K9" i="42"/>
  <c r="J9" i="42"/>
  <c r="I9" i="42"/>
  <c r="H9" i="42"/>
  <c r="G9" i="42"/>
  <c r="E9" i="42"/>
  <c r="F9" i="42" s="1"/>
  <c r="K8" i="42"/>
  <c r="J8" i="42"/>
  <c r="I8" i="42"/>
  <c r="H8" i="42"/>
  <c r="G8" i="42"/>
  <c r="E8" i="42"/>
  <c r="K7" i="42"/>
  <c r="J7" i="42"/>
  <c r="I7" i="42"/>
  <c r="H7" i="42"/>
  <c r="G7" i="42"/>
  <c r="E7" i="42"/>
  <c r="F7" i="42" s="1"/>
  <c r="K6" i="42"/>
  <c r="J6" i="42"/>
  <c r="I6" i="42"/>
  <c r="H6" i="42"/>
  <c r="G6" i="42"/>
  <c r="E6" i="42"/>
  <c r="F6" i="42" s="1"/>
  <c r="K5" i="42"/>
  <c r="J5" i="42"/>
  <c r="I5" i="42"/>
  <c r="H5" i="42"/>
  <c r="G5" i="42"/>
  <c r="E5" i="42"/>
  <c r="K4" i="42"/>
  <c r="J4" i="42"/>
  <c r="I4" i="42"/>
  <c r="H4" i="42"/>
  <c r="G4" i="42"/>
  <c r="E4" i="42"/>
  <c r="K3" i="42"/>
  <c r="J3" i="42"/>
  <c r="I3" i="42"/>
  <c r="H3" i="42"/>
  <c r="G3" i="42"/>
  <c r="E3" i="42"/>
  <c r="F3" i="42" s="1"/>
  <c r="K2" i="42"/>
  <c r="J2" i="42"/>
  <c r="I2" i="42"/>
  <c r="H2" i="42"/>
  <c r="G2" i="42"/>
  <c r="E2" i="42"/>
  <c r="F2" i="42" s="1"/>
  <c r="A97" i="42"/>
  <c r="B96" i="42"/>
  <c r="A96" i="42"/>
  <c r="B95" i="42"/>
  <c r="A95" i="42"/>
  <c r="B94" i="42"/>
  <c r="A94" i="42"/>
  <c r="B93" i="42"/>
  <c r="A93" i="42"/>
  <c r="B92" i="42"/>
  <c r="A92" i="42"/>
  <c r="B91" i="42"/>
  <c r="A91" i="42"/>
  <c r="B90" i="42"/>
  <c r="A90" i="42"/>
  <c r="B89" i="42"/>
  <c r="A89" i="42"/>
  <c r="B88" i="42"/>
  <c r="A88" i="42"/>
  <c r="B87" i="42"/>
  <c r="A87" i="42"/>
  <c r="B86" i="42"/>
  <c r="A86" i="42"/>
  <c r="B85" i="42"/>
  <c r="A85" i="42"/>
  <c r="B84" i="42"/>
  <c r="A84" i="42"/>
  <c r="B83" i="42"/>
  <c r="A83" i="42"/>
  <c r="B82" i="42"/>
  <c r="A82" i="42"/>
  <c r="B81" i="42"/>
  <c r="A81" i="42"/>
  <c r="B80" i="42"/>
  <c r="A80" i="42"/>
  <c r="B79" i="42"/>
  <c r="A79" i="42"/>
  <c r="B78" i="42"/>
  <c r="A78" i="42"/>
  <c r="B77" i="42"/>
  <c r="A77" i="42"/>
  <c r="B76" i="42"/>
  <c r="A76" i="42"/>
  <c r="B75" i="42"/>
  <c r="A75" i="42"/>
  <c r="B74" i="42"/>
  <c r="A74" i="42"/>
  <c r="B73" i="42"/>
  <c r="A73" i="42"/>
  <c r="B72" i="42"/>
  <c r="A72" i="42"/>
  <c r="B71" i="42"/>
  <c r="A71" i="42"/>
  <c r="B70" i="42"/>
  <c r="A70" i="42"/>
  <c r="B69" i="42"/>
  <c r="A69" i="42"/>
  <c r="B68" i="42"/>
  <c r="A68" i="42"/>
  <c r="B67" i="42"/>
  <c r="A67" i="42"/>
  <c r="B66" i="42"/>
  <c r="A66" i="42"/>
  <c r="B65" i="42"/>
  <c r="A65" i="42"/>
  <c r="B64" i="42"/>
  <c r="A64" i="42"/>
  <c r="B63" i="42"/>
  <c r="A63" i="42"/>
  <c r="B62" i="42"/>
  <c r="A62" i="42"/>
  <c r="B61" i="42"/>
  <c r="A61" i="42"/>
  <c r="B60" i="42"/>
  <c r="A60" i="42"/>
  <c r="B59" i="42"/>
  <c r="A59" i="42"/>
  <c r="B58" i="42"/>
  <c r="A58" i="42"/>
  <c r="B57" i="42"/>
  <c r="A57" i="42"/>
  <c r="B56" i="42"/>
  <c r="A56" i="42"/>
  <c r="B55" i="42"/>
  <c r="A55" i="42"/>
  <c r="B54" i="42"/>
  <c r="A54" i="42"/>
  <c r="B53" i="42"/>
  <c r="A53" i="42"/>
  <c r="B52" i="42"/>
  <c r="A52" i="42"/>
  <c r="B51" i="42"/>
  <c r="A51" i="42"/>
  <c r="B50" i="42"/>
  <c r="A50" i="42"/>
  <c r="B49" i="42"/>
  <c r="A49" i="42"/>
  <c r="B48" i="42"/>
  <c r="A48" i="42"/>
  <c r="B47" i="42"/>
  <c r="A47" i="42"/>
  <c r="B46" i="42"/>
  <c r="A46" i="42"/>
  <c r="B45" i="42"/>
  <c r="A45" i="42"/>
  <c r="B44" i="42"/>
  <c r="A44" i="42"/>
  <c r="B43" i="42"/>
  <c r="A43" i="42"/>
  <c r="B42" i="42"/>
  <c r="A42" i="42"/>
  <c r="B41" i="42"/>
  <c r="A41" i="42"/>
  <c r="B40" i="42"/>
  <c r="A40" i="42"/>
  <c r="B39" i="42"/>
  <c r="A39" i="42"/>
  <c r="B38" i="42"/>
  <c r="A38" i="42"/>
  <c r="B37" i="42"/>
  <c r="A37" i="42"/>
  <c r="B36" i="42"/>
  <c r="A36" i="42"/>
  <c r="B35" i="42"/>
  <c r="A35" i="42"/>
  <c r="B34" i="42"/>
  <c r="A34" i="42"/>
  <c r="B33" i="42"/>
  <c r="A33" i="42"/>
  <c r="B32" i="42"/>
  <c r="A32" i="42"/>
  <c r="B31" i="42"/>
  <c r="A31" i="42"/>
  <c r="B30" i="42"/>
  <c r="A30" i="42"/>
  <c r="B29" i="42"/>
  <c r="A29" i="42"/>
  <c r="B28" i="42"/>
  <c r="A28" i="42"/>
  <c r="B27" i="42"/>
  <c r="A27" i="42"/>
  <c r="B26" i="42"/>
  <c r="A26" i="42"/>
  <c r="B25" i="42"/>
  <c r="A25" i="42"/>
  <c r="B24" i="42"/>
  <c r="A24" i="42"/>
  <c r="B23" i="42"/>
  <c r="A23" i="42"/>
  <c r="B22" i="42"/>
  <c r="A22" i="42"/>
  <c r="B21" i="42"/>
  <c r="A21" i="42"/>
  <c r="B20" i="42"/>
  <c r="A20" i="42"/>
  <c r="B19" i="42"/>
  <c r="A19" i="42"/>
  <c r="B18" i="42"/>
  <c r="A18" i="42"/>
  <c r="B17" i="42"/>
  <c r="A17" i="42"/>
  <c r="B16" i="42"/>
  <c r="A16" i="42"/>
  <c r="B15" i="42"/>
  <c r="A15" i="42"/>
  <c r="B14" i="42"/>
  <c r="A14" i="42"/>
  <c r="B13" i="42"/>
  <c r="A13" i="42"/>
  <c r="B12" i="42"/>
  <c r="A12" i="42"/>
  <c r="B11" i="42"/>
  <c r="A11" i="42"/>
  <c r="B10" i="42"/>
  <c r="A10" i="42"/>
  <c r="B9" i="42"/>
  <c r="A9" i="42"/>
  <c r="B8" i="42"/>
  <c r="A8" i="42"/>
  <c r="B7" i="42"/>
  <c r="A7" i="42"/>
  <c r="B6" i="42"/>
  <c r="A6" i="42"/>
  <c r="B5" i="42"/>
  <c r="A5" i="42"/>
  <c r="B4" i="42"/>
  <c r="A4" i="42"/>
  <c r="B3" i="42"/>
  <c r="A3" i="42"/>
  <c r="B2" i="42"/>
  <c r="A2" i="42"/>
  <c r="A1" i="42"/>
  <c r="J59" i="44" l="1"/>
  <c r="K59" i="44" s="1"/>
  <c r="J5" i="44"/>
  <c r="K5" i="44" s="1"/>
  <c r="J37" i="44"/>
  <c r="K37" i="44" s="1"/>
  <c r="J39" i="44"/>
  <c r="K39" i="44" s="1"/>
  <c r="J55" i="44"/>
  <c r="K55" i="44" s="1"/>
  <c r="J68" i="44"/>
  <c r="K68" i="44" s="1"/>
  <c r="J87" i="44"/>
  <c r="K87" i="44" s="1"/>
  <c r="J41" i="44"/>
  <c r="K41" i="44" s="1"/>
  <c r="J52" i="44"/>
  <c r="K52" i="44" s="1"/>
  <c r="J74" i="44"/>
  <c r="K74" i="44" s="1"/>
  <c r="J79" i="44"/>
  <c r="K79" i="44" s="1"/>
  <c r="J82" i="44"/>
  <c r="K82" i="44" s="1"/>
  <c r="J90" i="44"/>
  <c r="K90" i="44" s="1"/>
  <c r="J13" i="44"/>
  <c r="K13" i="44" s="1"/>
  <c r="J84" i="44"/>
  <c r="K84" i="44" s="1"/>
  <c r="J7" i="44"/>
  <c r="K7" i="44" s="1"/>
  <c r="J15" i="44"/>
  <c r="K15" i="44" s="1"/>
  <c r="J26" i="44"/>
  <c r="K26" i="44" s="1"/>
  <c r="J34" i="44"/>
  <c r="K34" i="44" s="1"/>
  <c r="J48" i="44"/>
  <c r="K48" i="44" s="1"/>
  <c r="J17" i="44"/>
  <c r="K17" i="44" s="1"/>
  <c r="J69" i="44"/>
  <c r="K69" i="44" s="1"/>
  <c r="G2" i="44"/>
  <c r="J25" i="44"/>
  <c r="K25" i="44" s="1"/>
  <c r="J77" i="44"/>
  <c r="K77" i="44" s="1"/>
  <c r="J28" i="44"/>
  <c r="K28" i="44" s="1"/>
  <c r="J42" i="44"/>
  <c r="K42" i="44" s="1"/>
  <c r="J45" i="44"/>
  <c r="K45" i="44" s="1"/>
  <c r="J62" i="44"/>
  <c r="K62" i="44" s="1"/>
  <c r="J76" i="44"/>
  <c r="K76" i="44" s="1"/>
  <c r="J12" i="44"/>
  <c r="K12" i="44" s="1"/>
  <c r="J38" i="44"/>
  <c r="K38" i="44" s="1"/>
  <c r="J58" i="44"/>
  <c r="K58" i="44" s="1"/>
  <c r="J86" i="44"/>
  <c r="K86" i="44" s="1"/>
  <c r="J89" i="44"/>
  <c r="K89" i="44" s="1"/>
  <c r="J92" i="44"/>
  <c r="K92" i="44" s="1"/>
  <c r="J24" i="44"/>
  <c r="K24" i="44" s="1"/>
  <c r="J21" i="44"/>
  <c r="K21" i="44" s="1"/>
  <c r="J27" i="44"/>
  <c r="K27" i="44" s="1"/>
  <c r="J95" i="44"/>
  <c r="K95" i="44" s="1"/>
  <c r="J11" i="44"/>
  <c r="K11" i="44" s="1"/>
  <c r="J23" i="44"/>
  <c r="K23" i="44" s="1"/>
  <c r="J29" i="44"/>
  <c r="K29" i="44" s="1"/>
  <c r="J46" i="44"/>
  <c r="K46" i="44" s="1"/>
  <c r="J63" i="44"/>
  <c r="K63" i="44" s="1"/>
  <c r="J80" i="44"/>
  <c r="K80" i="44" s="1"/>
  <c r="J47" i="44"/>
  <c r="K47" i="44" s="1"/>
  <c r="J56" i="44"/>
  <c r="K56" i="44" s="1"/>
  <c r="J9" i="44"/>
  <c r="K9" i="44" s="1"/>
  <c r="J44" i="44"/>
  <c r="K44" i="44" s="1"/>
  <c r="J75" i="44"/>
  <c r="K75" i="44" s="1"/>
  <c r="J31" i="44"/>
  <c r="K31" i="44" s="1"/>
  <c r="J57" i="44"/>
  <c r="K57" i="44" s="1"/>
  <c r="J60" i="44"/>
  <c r="K60" i="44" s="1"/>
  <c r="J19" i="44"/>
  <c r="K19" i="44" s="1"/>
  <c r="J30" i="44"/>
  <c r="K30" i="44" s="1"/>
  <c r="J33" i="44"/>
  <c r="K33" i="44" s="1"/>
  <c r="J65" i="44"/>
  <c r="K65" i="44" s="1"/>
  <c r="J78" i="44"/>
  <c r="K78" i="44" s="1"/>
  <c r="J85" i="44"/>
  <c r="K85" i="44" s="1"/>
  <c r="J3" i="44"/>
  <c r="K3" i="44" s="1"/>
  <c r="J64" i="44"/>
  <c r="K64" i="44" s="1"/>
  <c r="J32" i="44"/>
  <c r="K32" i="44" s="1"/>
  <c r="J43" i="44"/>
  <c r="K43" i="44" s="1"/>
  <c r="J70" i="44"/>
  <c r="K70" i="44" s="1"/>
  <c r="J91" i="44"/>
  <c r="K91" i="44" s="1"/>
  <c r="J6" i="44"/>
  <c r="K6" i="44" s="1"/>
  <c r="J10" i="44"/>
  <c r="K10" i="44" s="1"/>
  <c r="J35" i="44"/>
  <c r="K35" i="44" s="1"/>
  <c r="J73" i="44"/>
  <c r="K73" i="44" s="1"/>
  <c r="J83" i="44"/>
  <c r="K83" i="44" s="1"/>
  <c r="J94" i="44"/>
  <c r="K94" i="44" s="1"/>
  <c r="J22" i="44"/>
  <c r="K22" i="44" s="1"/>
  <c r="J51" i="44"/>
  <c r="K51" i="44" s="1"/>
  <c r="J81" i="44"/>
  <c r="K81" i="44" s="1"/>
  <c r="J18" i="44"/>
  <c r="K18" i="44" s="1"/>
  <c r="J50" i="44"/>
  <c r="K50" i="44" s="1"/>
  <c r="J66" i="44"/>
  <c r="K66" i="44" s="1"/>
  <c r="J72" i="44"/>
  <c r="K72" i="44" s="1"/>
  <c r="J97" i="44"/>
  <c r="K97" i="44" s="1"/>
  <c r="J67" i="44"/>
  <c r="K67" i="44" s="1"/>
  <c r="J14" i="44"/>
  <c r="K14" i="44" s="1"/>
  <c r="J54" i="44"/>
  <c r="K54" i="44" s="1"/>
  <c r="J49" i="44"/>
  <c r="K49" i="44" s="1"/>
  <c r="J93" i="44"/>
  <c r="K93" i="44" s="1"/>
  <c r="J96" i="44"/>
  <c r="K96" i="44" s="1"/>
  <c r="F42" i="43"/>
  <c r="G42" i="43" s="1"/>
  <c r="E2" i="43"/>
  <c r="E42" i="43"/>
  <c r="E66" i="43"/>
  <c r="F66" i="43" s="1"/>
  <c r="G66" i="43" s="1"/>
  <c r="F23" i="43"/>
  <c r="G23" i="43" s="1"/>
  <c r="E19" i="43"/>
  <c r="F19" i="43" s="1"/>
  <c r="G19" i="43" s="1"/>
  <c r="E35" i="43"/>
  <c r="F35" i="43" s="1"/>
  <c r="G35" i="43" s="1"/>
  <c r="F11" i="43"/>
  <c r="G11" i="43" s="1"/>
  <c r="F27" i="43"/>
  <c r="G27" i="43" s="1"/>
  <c r="F31" i="43"/>
  <c r="G31" i="43" s="1"/>
  <c r="F43" i="43"/>
  <c r="G43" i="43" s="1"/>
  <c r="F47" i="43"/>
  <c r="G47" i="43" s="1"/>
  <c r="F59" i="43"/>
  <c r="G59" i="43" s="1"/>
  <c r="F75" i="43"/>
  <c r="G75" i="43" s="1"/>
  <c r="F91" i="43"/>
  <c r="G91" i="43" s="1"/>
  <c r="F7" i="43"/>
  <c r="G7" i="43" s="1"/>
  <c r="F86" i="43"/>
  <c r="G86" i="43" s="1"/>
  <c r="F71" i="43"/>
  <c r="G71" i="43" s="1"/>
  <c r="F55" i="43"/>
  <c r="G55" i="43" s="1"/>
  <c r="E6" i="43"/>
  <c r="F6" i="43" s="1"/>
  <c r="G6" i="43" s="1"/>
  <c r="E30" i="43"/>
  <c r="F30" i="43" s="1"/>
  <c r="G30" i="43" s="1"/>
  <c r="E78" i="43"/>
  <c r="F78" i="43" s="1"/>
  <c r="G78" i="43" s="1"/>
  <c r="E7" i="43"/>
  <c r="E15" i="43"/>
  <c r="F15" i="43" s="1"/>
  <c r="G15" i="43" s="1"/>
  <c r="E31" i="43"/>
  <c r="E47" i="43"/>
  <c r="E63" i="43"/>
  <c r="F63" i="43" s="1"/>
  <c r="G63" i="43" s="1"/>
  <c r="E79" i="43"/>
  <c r="F79" i="43" s="1"/>
  <c r="G79" i="43" s="1"/>
  <c r="E95" i="43"/>
  <c r="F95" i="43" s="1"/>
  <c r="G95" i="43" s="1"/>
  <c r="F92" i="43"/>
  <c r="G92" i="43" s="1"/>
  <c r="F76" i="43"/>
  <c r="G76" i="43" s="1"/>
  <c r="F60" i="43"/>
  <c r="G60" i="43" s="1"/>
  <c r="F44" i="43"/>
  <c r="G44" i="43" s="1"/>
  <c r="F28" i="43"/>
  <c r="G28" i="43" s="1"/>
  <c r="F8" i="43"/>
  <c r="G8" i="43" s="1"/>
  <c r="F70" i="43"/>
  <c r="G70" i="43" s="1"/>
  <c r="F54" i="43"/>
  <c r="G54" i="43" s="1"/>
  <c r="F38" i="43"/>
  <c r="G38" i="43" s="1"/>
  <c r="F22" i="43"/>
  <c r="G22" i="43" s="1"/>
  <c r="F12" i="43"/>
  <c r="G12" i="43" s="1"/>
  <c r="F96" i="43"/>
  <c r="G96" i="43" s="1"/>
  <c r="F80" i="43"/>
  <c r="G80" i="43" s="1"/>
  <c r="F64" i="43"/>
  <c r="G64" i="43" s="1"/>
  <c r="F48" i="43"/>
  <c r="G48" i="43" s="1"/>
  <c r="F32" i="43"/>
  <c r="G32" i="43" s="1"/>
  <c r="F16" i="43"/>
  <c r="G16" i="43" s="1"/>
  <c r="K99" i="2" l="1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E7" i="19"/>
  <c r="F6" i="29" s="1"/>
  <c r="A98" i="41"/>
  <c r="Q97" i="41"/>
  <c r="P97" i="41"/>
  <c r="N97" i="41"/>
  <c r="M97" i="41"/>
  <c r="G97" i="41"/>
  <c r="F97" i="41"/>
  <c r="E97" i="41"/>
  <c r="I97" i="41" s="1"/>
  <c r="D97" i="41"/>
  <c r="C97" i="41"/>
  <c r="H97" i="41" s="1"/>
  <c r="B97" i="41"/>
  <c r="A97" i="41"/>
  <c r="Q96" i="41"/>
  <c r="P96" i="41"/>
  <c r="N96" i="41"/>
  <c r="M96" i="41"/>
  <c r="G96" i="41"/>
  <c r="F96" i="41"/>
  <c r="E96" i="41"/>
  <c r="D96" i="41"/>
  <c r="C96" i="41"/>
  <c r="B96" i="41"/>
  <c r="A96" i="41"/>
  <c r="Q95" i="41"/>
  <c r="P95" i="41"/>
  <c r="N95" i="41"/>
  <c r="M95" i="41"/>
  <c r="G95" i="41"/>
  <c r="F95" i="41"/>
  <c r="E95" i="41"/>
  <c r="D95" i="41"/>
  <c r="C95" i="41"/>
  <c r="B95" i="41"/>
  <c r="A95" i="41"/>
  <c r="Q94" i="41"/>
  <c r="P94" i="41"/>
  <c r="R94" i="41" s="1"/>
  <c r="N94" i="41"/>
  <c r="M94" i="41"/>
  <c r="G94" i="41"/>
  <c r="F94" i="41"/>
  <c r="E94" i="41"/>
  <c r="D94" i="41"/>
  <c r="C94" i="41"/>
  <c r="B94" i="41"/>
  <c r="A94" i="41"/>
  <c r="Q93" i="41"/>
  <c r="P93" i="41"/>
  <c r="N93" i="41"/>
  <c r="M93" i="41"/>
  <c r="G93" i="41"/>
  <c r="F93" i="41"/>
  <c r="E93" i="41"/>
  <c r="D93" i="41"/>
  <c r="C93" i="41"/>
  <c r="B93" i="41"/>
  <c r="A93" i="41"/>
  <c r="Q92" i="41"/>
  <c r="P92" i="41"/>
  <c r="R92" i="41" s="1"/>
  <c r="N92" i="41"/>
  <c r="M92" i="41"/>
  <c r="G92" i="41"/>
  <c r="F92" i="41"/>
  <c r="E92" i="41"/>
  <c r="D92" i="41"/>
  <c r="C92" i="41"/>
  <c r="B92" i="41"/>
  <c r="A92" i="41"/>
  <c r="Q91" i="41"/>
  <c r="P91" i="41"/>
  <c r="N91" i="41"/>
  <c r="M91" i="41"/>
  <c r="G91" i="41"/>
  <c r="F91" i="41"/>
  <c r="E91" i="41"/>
  <c r="D91" i="41"/>
  <c r="C91" i="41"/>
  <c r="L91" i="41" s="1"/>
  <c r="B91" i="41"/>
  <c r="A91" i="41"/>
  <c r="Q90" i="41"/>
  <c r="P90" i="41"/>
  <c r="N90" i="41"/>
  <c r="M90" i="41"/>
  <c r="G90" i="41"/>
  <c r="F90" i="41"/>
  <c r="E90" i="41"/>
  <c r="D90" i="41"/>
  <c r="C90" i="41"/>
  <c r="B90" i="41"/>
  <c r="A90" i="41"/>
  <c r="Q89" i="41"/>
  <c r="P89" i="41"/>
  <c r="N89" i="41"/>
  <c r="M89" i="41"/>
  <c r="G89" i="41"/>
  <c r="F89" i="41"/>
  <c r="E89" i="41"/>
  <c r="D89" i="41"/>
  <c r="C89" i="41"/>
  <c r="B89" i="41"/>
  <c r="A89" i="41"/>
  <c r="Q88" i="41"/>
  <c r="P88" i="41"/>
  <c r="N88" i="41"/>
  <c r="M88" i="41"/>
  <c r="G88" i="41"/>
  <c r="F88" i="41"/>
  <c r="E88" i="41"/>
  <c r="D88" i="41"/>
  <c r="C88" i="41"/>
  <c r="B88" i="41"/>
  <c r="A88" i="41"/>
  <c r="Q87" i="41"/>
  <c r="P87" i="41"/>
  <c r="N87" i="41"/>
  <c r="M87" i="41"/>
  <c r="G87" i="41"/>
  <c r="F87" i="41"/>
  <c r="E87" i="41"/>
  <c r="D87" i="41"/>
  <c r="C87" i="41"/>
  <c r="B87" i="41"/>
  <c r="A87" i="41"/>
  <c r="Q86" i="41"/>
  <c r="P86" i="41"/>
  <c r="N86" i="41"/>
  <c r="M86" i="41"/>
  <c r="G86" i="41"/>
  <c r="F86" i="41"/>
  <c r="E86" i="41"/>
  <c r="D86" i="41"/>
  <c r="C86" i="41"/>
  <c r="B86" i="41"/>
  <c r="A86" i="41"/>
  <c r="Q85" i="41"/>
  <c r="P85" i="41"/>
  <c r="N85" i="41"/>
  <c r="M85" i="41"/>
  <c r="G85" i="41"/>
  <c r="F85" i="41"/>
  <c r="E85" i="41"/>
  <c r="D85" i="41"/>
  <c r="C85" i="41"/>
  <c r="B85" i="41"/>
  <c r="A85" i="41"/>
  <c r="Q84" i="41"/>
  <c r="P84" i="41"/>
  <c r="N84" i="41"/>
  <c r="M84" i="41"/>
  <c r="G84" i="41"/>
  <c r="F84" i="41"/>
  <c r="J84" i="41" s="1"/>
  <c r="E84" i="41"/>
  <c r="D84" i="41"/>
  <c r="C84" i="41"/>
  <c r="B84" i="41"/>
  <c r="A84" i="41"/>
  <c r="Q83" i="41"/>
  <c r="P83" i="41"/>
  <c r="N83" i="41"/>
  <c r="M83" i="41"/>
  <c r="G83" i="41"/>
  <c r="F83" i="41"/>
  <c r="E83" i="41"/>
  <c r="D83" i="41"/>
  <c r="C83" i="41"/>
  <c r="B83" i="41"/>
  <c r="A83" i="41"/>
  <c r="Q82" i="41"/>
  <c r="P82" i="41"/>
  <c r="N82" i="41"/>
  <c r="M82" i="41"/>
  <c r="G82" i="41"/>
  <c r="F82" i="41"/>
  <c r="E82" i="41"/>
  <c r="D82" i="41"/>
  <c r="C82" i="41"/>
  <c r="B82" i="41"/>
  <c r="A82" i="41"/>
  <c r="Q81" i="41"/>
  <c r="P81" i="41"/>
  <c r="N81" i="41"/>
  <c r="M81" i="41"/>
  <c r="G81" i="41"/>
  <c r="F81" i="41"/>
  <c r="E81" i="41"/>
  <c r="D81" i="41"/>
  <c r="C81" i="41"/>
  <c r="B81" i="41"/>
  <c r="A81" i="41"/>
  <c r="Q80" i="41"/>
  <c r="P80" i="41"/>
  <c r="N80" i="41"/>
  <c r="M80" i="41"/>
  <c r="G80" i="41"/>
  <c r="F80" i="41"/>
  <c r="E80" i="41"/>
  <c r="D80" i="41"/>
  <c r="C80" i="41"/>
  <c r="B80" i="41"/>
  <c r="A80" i="41"/>
  <c r="Q79" i="41"/>
  <c r="P79" i="41"/>
  <c r="N79" i="41"/>
  <c r="M79" i="41"/>
  <c r="G79" i="41"/>
  <c r="F79" i="41"/>
  <c r="E79" i="41"/>
  <c r="D79" i="41"/>
  <c r="C79" i="41"/>
  <c r="B79" i="41"/>
  <c r="A79" i="41"/>
  <c r="Q78" i="41"/>
  <c r="P78" i="41"/>
  <c r="N78" i="41"/>
  <c r="M78" i="41"/>
  <c r="G78" i="41"/>
  <c r="F78" i="41"/>
  <c r="E78" i="41"/>
  <c r="D78" i="41"/>
  <c r="C78" i="41"/>
  <c r="B78" i="41"/>
  <c r="A78" i="41"/>
  <c r="Q77" i="41"/>
  <c r="P77" i="41"/>
  <c r="N77" i="41"/>
  <c r="M77" i="41"/>
  <c r="G77" i="41"/>
  <c r="F77" i="41"/>
  <c r="E77" i="41"/>
  <c r="D77" i="41"/>
  <c r="C77" i="41"/>
  <c r="B77" i="41"/>
  <c r="A77" i="41"/>
  <c r="Q76" i="41"/>
  <c r="P76" i="41"/>
  <c r="N76" i="41"/>
  <c r="M76" i="41"/>
  <c r="G76" i="41"/>
  <c r="F76" i="41"/>
  <c r="E76" i="41"/>
  <c r="D76" i="41"/>
  <c r="C76" i="41"/>
  <c r="B76" i="41"/>
  <c r="A76" i="41"/>
  <c r="Q75" i="41"/>
  <c r="P75" i="41"/>
  <c r="N75" i="41"/>
  <c r="M75" i="41"/>
  <c r="G75" i="41"/>
  <c r="F75" i="41"/>
  <c r="E75" i="41"/>
  <c r="D75" i="41"/>
  <c r="C75" i="41"/>
  <c r="B75" i="41"/>
  <c r="A75" i="41"/>
  <c r="Q74" i="41"/>
  <c r="P74" i="41"/>
  <c r="N74" i="41"/>
  <c r="M74" i="41"/>
  <c r="G74" i="41"/>
  <c r="F74" i="41"/>
  <c r="E74" i="41"/>
  <c r="D74" i="41"/>
  <c r="C74" i="41"/>
  <c r="B74" i="41"/>
  <c r="A74" i="41"/>
  <c r="Q73" i="41"/>
  <c r="P73" i="41"/>
  <c r="N73" i="41"/>
  <c r="M73" i="41"/>
  <c r="G73" i="41"/>
  <c r="F73" i="41"/>
  <c r="E73" i="41"/>
  <c r="D73" i="41"/>
  <c r="C73" i="41"/>
  <c r="B73" i="41"/>
  <c r="A73" i="41"/>
  <c r="Q72" i="41"/>
  <c r="P72" i="41"/>
  <c r="N72" i="41"/>
  <c r="M72" i="41"/>
  <c r="G72" i="41"/>
  <c r="F72" i="41"/>
  <c r="E72" i="41"/>
  <c r="J72" i="41" s="1"/>
  <c r="D72" i="41"/>
  <c r="C72" i="41"/>
  <c r="B72" i="41"/>
  <c r="A72" i="41"/>
  <c r="Q71" i="41"/>
  <c r="P71" i="41"/>
  <c r="N71" i="41"/>
  <c r="M71" i="41"/>
  <c r="G71" i="41"/>
  <c r="F71" i="41"/>
  <c r="E71" i="41"/>
  <c r="D71" i="41"/>
  <c r="C71" i="41"/>
  <c r="B71" i="41"/>
  <c r="A71" i="41"/>
  <c r="Q70" i="41"/>
  <c r="P70" i="41"/>
  <c r="N70" i="41"/>
  <c r="M70" i="41"/>
  <c r="G70" i="41"/>
  <c r="F70" i="41"/>
  <c r="E70" i="41"/>
  <c r="D70" i="41"/>
  <c r="C70" i="41"/>
  <c r="B70" i="41"/>
  <c r="A70" i="41"/>
  <c r="Q69" i="41"/>
  <c r="P69" i="41"/>
  <c r="N69" i="41"/>
  <c r="M69" i="41"/>
  <c r="G69" i="41"/>
  <c r="F69" i="41"/>
  <c r="E69" i="41"/>
  <c r="D69" i="41"/>
  <c r="C69" i="41"/>
  <c r="B69" i="41"/>
  <c r="A69" i="41"/>
  <c r="Q68" i="41"/>
  <c r="P68" i="41"/>
  <c r="N68" i="41"/>
  <c r="M68" i="41"/>
  <c r="G68" i="41"/>
  <c r="F68" i="41"/>
  <c r="E68" i="41"/>
  <c r="D68" i="41"/>
  <c r="C68" i="41"/>
  <c r="B68" i="41"/>
  <c r="A68" i="41"/>
  <c r="Q67" i="41"/>
  <c r="P67" i="41"/>
  <c r="N67" i="41"/>
  <c r="M67" i="41"/>
  <c r="G67" i="41"/>
  <c r="F67" i="41"/>
  <c r="E67" i="41"/>
  <c r="D67" i="41"/>
  <c r="C67" i="41"/>
  <c r="B67" i="41"/>
  <c r="A67" i="41"/>
  <c r="Q66" i="41"/>
  <c r="P66" i="41"/>
  <c r="N66" i="41"/>
  <c r="M66" i="41"/>
  <c r="G66" i="41"/>
  <c r="F66" i="41"/>
  <c r="E66" i="41"/>
  <c r="D66" i="41"/>
  <c r="C66" i="41"/>
  <c r="B66" i="41"/>
  <c r="A66" i="41"/>
  <c r="Q65" i="41"/>
  <c r="P65" i="41"/>
  <c r="N65" i="41"/>
  <c r="M65" i="41"/>
  <c r="G65" i="41"/>
  <c r="F65" i="41"/>
  <c r="E65" i="41"/>
  <c r="D65" i="41"/>
  <c r="C65" i="41"/>
  <c r="B65" i="41"/>
  <c r="A65" i="41"/>
  <c r="Q64" i="41"/>
  <c r="P64" i="41"/>
  <c r="N64" i="41"/>
  <c r="M64" i="41"/>
  <c r="G64" i="41"/>
  <c r="F64" i="41"/>
  <c r="E64" i="41"/>
  <c r="I64" i="41" s="1"/>
  <c r="D64" i="41"/>
  <c r="C64" i="41"/>
  <c r="B64" i="41"/>
  <c r="A64" i="41"/>
  <c r="Q63" i="41"/>
  <c r="P63" i="41"/>
  <c r="N63" i="41"/>
  <c r="M63" i="41"/>
  <c r="G63" i="41"/>
  <c r="F63" i="41"/>
  <c r="E63" i="41"/>
  <c r="D63" i="41"/>
  <c r="C63" i="41"/>
  <c r="B63" i="41"/>
  <c r="A63" i="41"/>
  <c r="Q62" i="41"/>
  <c r="P62" i="41"/>
  <c r="N62" i="41"/>
  <c r="M62" i="41"/>
  <c r="G62" i="41"/>
  <c r="F62" i="41"/>
  <c r="E62" i="41"/>
  <c r="D62" i="41"/>
  <c r="C62" i="41"/>
  <c r="B62" i="41"/>
  <c r="A62" i="41"/>
  <c r="Q61" i="41"/>
  <c r="P61" i="41"/>
  <c r="N61" i="41"/>
  <c r="M61" i="41"/>
  <c r="G61" i="41"/>
  <c r="F61" i="41"/>
  <c r="E61" i="41"/>
  <c r="D61" i="41"/>
  <c r="C61" i="41"/>
  <c r="B61" i="41"/>
  <c r="A61" i="41"/>
  <c r="Q60" i="41"/>
  <c r="P60" i="41"/>
  <c r="N60" i="41"/>
  <c r="M60" i="41"/>
  <c r="G60" i="41"/>
  <c r="F60" i="41"/>
  <c r="E60" i="41"/>
  <c r="D60" i="41"/>
  <c r="C60" i="41"/>
  <c r="B60" i="41"/>
  <c r="A60" i="41"/>
  <c r="Q59" i="41"/>
  <c r="P59" i="41"/>
  <c r="N59" i="41"/>
  <c r="O59" i="41" s="1"/>
  <c r="M59" i="41"/>
  <c r="G59" i="41"/>
  <c r="F59" i="41"/>
  <c r="E59" i="41"/>
  <c r="D59" i="41"/>
  <c r="C59" i="41"/>
  <c r="B59" i="41"/>
  <c r="A59" i="41"/>
  <c r="Q58" i="41"/>
  <c r="P58" i="41"/>
  <c r="N58" i="41"/>
  <c r="M58" i="41"/>
  <c r="G58" i="41"/>
  <c r="F58" i="41"/>
  <c r="E58" i="41"/>
  <c r="D58" i="41"/>
  <c r="C58" i="41"/>
  <c r="B58" i="41"/>
  <c r="A58" i="41"/>
  <c r="Q57" i="41"/>
  <c r="P57" i="41"/>
  <c r="N57" i="41"/>
  <c r="M57" i="41"/>
  <c r="G57" i="41"/>
  <c r="F57" i="41"/>
  <c r="E57" i="41"/>
  <c r="D57" i="41"/>
  <c r="C57" i="41"/>
  <c r="B57" i="41"/>
  <c r="A57" i="41"/>
  <c r="Q56" i="41"/>
  <c r="P56" i="41"/>
  <c r="N56" i="41"/>
  <c r="M56" i="41"/>
  <c r="G56" i="41"/>
  <c r="F56" i="41"/>
  <c r="E56" i="41"/>
  <c r="D56" i="41"/>
  <c r="C56" i="41"/>
  <c r="B56" i="41"/>
  <c r="A56" i="41"/>
  <c r="Q55" i="41"/>
  <c r="P55" i="41"/>
  <c r="N55" i="41"/>
  <c r="M55" i="41"/>
  <c r="G55" i="41"/>
  <c r="F55" i="41"/>
  <c r="E55" i="41"/>
  <c r="D55" i="41"/>
  <c r="C55" i="41"/>
  <c r="B55" i="41"/>
  <c r="A55" i="41"/>
  <c r="Q54" i="41"/>
  <c r="P54" i="41"/>
  <c r="N54" i="41"/>
  <c r="M54" i="41"/>
  <c r="G54" i="41"/>
  <c r="F54" i="41"/>
  <c r="E54" i="41"/>
  <c r="D54" i="41"/>
  <c r="C54" i="41"/>
  <c r="B54" i="41"/>
  <c r="A54" i="41"/>
  <c r="Q53" i="41"/>
  <c r="P53" i="41"/>
  <c r="N53" i="41"/>
  <c r="M53" i="41"/>
  <c r="G53" i="41"/>
  <c r="F53" i="41"/>
  <c r="E53" i="41"/>
  <c r="D53" i="41"/>
  <c r="C53" i="41"/>
  <c r="B53" i="41"/>
  <c r="A53" i="41"/>
  <c r="Q52" i="41"/>
  <c r="P52" i="41"/>
  <c r="N52" i="41"/>
  <c r="M52" i="41"/>
  <c r="G52" i="41"/>
  <c r="F52" i="41"/>
  <c r="J52" i="41" s="1"/>
  <c r="E52" i="41"/>
  <c r="D52" i="41"/>
  <c r="C52" i="41"/>
  <c r="B52" i="41"/>
  <c r="A52" i="41"/>
  <c r="Q51" i="41"/>
  <c r="P51" i="41"/>
  <c r="N51" i="41"/>
  <c r="M51" i="41"/>
  <c r="G51" i="41"/>
  <c r="F51" i="41"/>
  <c r="E51" i="41"/>
  <c r="D51" i="41"/>
  <c r="C51" i="41"/>
  <c r="B51" i="41"/>
  <c r="A51" i="41"/>
  <c r="Q50" i="41"/>
  <c r="P50" i="41"/>
  <c r="N50" i="41"/>
  <c r="M50" i="41"/>
  <c r="G50" i="41"/>
  <c r="F50" i="41"/>
  <c r="E50" i="41"/>
  <c r="D50" i="41"/>
  <c r="C50" i="41"/>
  <c r="B50" i="41"/>
  <c r="A50" i="41"/>
  <c r="Q49" i="41"/>
  <c r="P49" i="41"/>
  <c r="N49" i="41"/>
  <c r="M49" i="41"/>
  <c r="G49" i="41"/>
  <c r="F49" i="41"/>
  <c r="E49" i="41"/>
  <c r="D49" i="41"/>
  <c r="C49" i="41"/>
  <c r="B49" i="41"/>
  <c r="A49" i="41"/>
  <c r="Q48" i="41"/>
  <c r="P48" i="41"/>
  <c r="N48" i="41"/>
  <c r="M48" i="41"/>
  <c r="G48" i="41"/>
  <c r="F48" i="41"/>
  <c r="E48" i="41"/>
  <c r="I48" i="41" s="1"/>
  <c r="D48" i="41"/>
  <c r="C48" i="41"/>
  <c r="B48" i="41"/>
  <c r="A48" i="41"/>
  <c r="Q47" i="41"/>
  <c r="P47" i="41"/>
  <c r="N47" i="41"/>
  <c r="M47" i="41"/>
  <c r="G47" i="41"/>
  <c r="F47" i="41"/>
  <c r="E47" i="41"/>
  <c r="D47" i="41"/>
  <c r="C47" i="41"/>
  <c r="B47" i="41"/>
  <c r="A47" i="41"/>
  <c r="Q46" i="41"/>
  <c r="P46" i="41"/>
  <c r="N46" i="41"/>
  <c r="M46" i="41"/>
  <c r="G46" i="41"/>
  <c r="F46" i="41"/>
  <c r="E46" i="41"/>
  <c r="D46" i="41"/>
  <c r="C46" i="41"/>
  <c r="B46" i="41"/>
  <c r="A46" i="41"/>
  <c r="Q45" i="41"/>
  <c r="P45" i="41"/>
  <c r="N45" i="41"/>
  <c r="M45" i="41"/>
  <c r="G45" i="41"/>
  <c r="F45" i="41"/>
  <c r="E45" i="41"/>
  <c r="D45" i="41"/>
  <c r="C45" i="41"/>
  <c r="B45" i="41"/>
  <c r="A45" i="41"/>
  <c r="Q44" i="41"/>
  <c r="P44" i="41"/>
  <c r="N44" i="41"/>
  <c r="M44" i="41"/>
  <c r="G44" i="41"/>
  <c r="F44" i="41"/>
  <c r="E44" i="41"/>
  <c r="D44" i="41"/>
  <c r="C44" i="41"/>
  <c r="B44" i="41"/>
  <c r="A44" i="41"/>
  <c r="Q43" i="41"/>
  <c r="P43" i="41"/>
  <c r="R43" i="41" s="1"/>
  <c r="N43" i="41"/>
  <c r="M43" i="41"/>
  <c r="G43" i="41"/>
  <c r="F43" i="41"/>
  <c r="E43" i="41"/>
  <c r="D43" i="41"/>
  <c r="H43" i="41" s="1"/>
  <c r="C43" i="41"/>
  <c r="B43" i="41"/>
  <c r="A43" i="41"/>
  <c r="Q42" i="41"/>
  <c r="P42" i="41"/>
  <c r="N42" i="41"/>
  <c r="M42" i="41"/>
  <c r="G42" i="41"/>
  <c r="F42" i="41"/>
  <c r="E42" i="41"/>
  <c r="D42" i="41"/>
  <c r="C42" i="41"/>
  <c r="B42" i="41"/>
  <c r="A42" i="41"/>
  <c r="Q41" i="41"/>
  <c r="P41" i="41"/>
  <c r="R41" i="41" s="1"/>
  <c r="N41" i="41"/>
  <c r="M41" i="41"/>
  <c r="G41" i="41"/>
  <c r="F41" i="41"/>
  <c r="E41" i="41"/>
  <c r="D41" i="41"/>
  <c r="C41" i="41"/>
  <c r="B41" i="41"/>
  <c r="A41" i="41"/>
  <c r="Q40" i="41"/>
  <c r="P40" i="41"/>
  <c r="N40" i="41"/>
  <c r="M40" i="41"/>
  <c r="G40" i="41"/>
  <c r="F40" i="41"/>
  <c r="E40" i="41"/>
  <c r="D40" i="41"/>
  <c r="C40" i="41"/>
  <c r="B40" i="41"/>
  <c r="A40" i="41"/>
  <c r="Q39" i="41"/>
  <c r="P39" i="41"/>
  <c r="N39" i="41"/>
  <c r="M39" i="41"/>
  <c r="G39" i="41"/>
  <c r="F39" i="41"/>
  <c r="E39" i="41"/>
  <c r="D39" i="41"/>
  <c r="C39" i="41"/>
  <c r="B39" i="41"/>
  <c r="A39" i="41"/>
  <c r="Q38" i="41"/>
  <c r="P38" i="41"/>
  <c r="N38" i="41"/>
  <c r="M38" i="41"/>
  <c r="G38" i="41"/>
  <c r="F38" i="41"/>
  <c r="E38" i="41"/>
  <c r="D38" i="41"/>
  <c r="C38" i="41"/>
  <c r="B38" i="41"/>
  <c r="A38" i="41"/>
  <c r="Q37" i="41"/>
  <c r="P37" i="41"/>
  <c r="N37" i="41"/>
  <c r="M37" i="41"/>
  <c r="G37" i="41"/>
  <c r="F37" i="41"/>
  <c r="E37" i="41"/>
  <c r="D37" i="41"/>
  <c r="C37" i="41"/>
  <c r="B37" i="41"/>
  <c r="A37" i="41"/>
  <c r="Q36" i="41"/>
  <c r="P36" i="41"/>
  <c r="N36" i="41"/>
  <c r="M36" i="41"/>
  <c r="G36" i="41"/>
  <c r="F36" i="41"/>
  <c r="E36" i="41"/>
  <c r="D36" i="41"/>
  <c r="C36" i="41"/>
  <c r="B36" i="41"/>
  <c r="A36" i="41"/>
  <c r="Q35" i="41"/>
  <c r="P35" i="41"/>
  <c r="N35" i="41"/>
  <c r="M35" i="41"/>
  <c r="G35" i="41"/>
  <c r="F35" i="41"/>
  <c r="E35" i="41"/>
  <c r="D35" i="41"/>
  <c r="C35" i="41"/>
  <c r="B35" i="41"/>
  <c r="A35" i="41"/>
  <c r="Q34" i="41"/>
  <c r="P34" i="41"/>
  <c r="N34" i="41"/>
  <c r="M34" i="41"/>
  <c r="G34" i="41"/>
  <c r="L34" i="41" s="1"/>
  <c r="F34" i="41"/>
  <c r="E34" i="41"/>
  <c r="D34" i="41"/>
  <c r="C34" i="41"/>
  <c r="B34" i="41"/>
  <c r="A34" i="41"/>
  <c r="Q33" i="41"/>
  <c r="P33" i="41"/>
  <c r="N33" i="41"/>
  <c r="M33" i="41"/>
  <c r="G33" i="41"/>
  <c r="F33" i="41"/>
  <c r="E33" i="41"/>
  <c r="D33" i="41"/>
  <c r="C33" i="41"/>
  <c r="B33" i="41"/>
  <c r="A33" i="41"/>
  <c r="Q32" i="41"/>
  <c r="P32" i="41"/>
  <c r="N32" i="41"/>
  <c r="M32" i="41"/>
  <c r="G32" i="41"/>
  <c r="F32" i="41"/>
  <c r="E32" i="41"/>
  <c r="D32" i="41"/>
  <c r="C32" i="41"/>
  <c r="B32" i="41"/>
  <c r="A32" i="41"/>
  <c r="Q31" i="41"/>
  <c r="P31" i="41"/>
  <c r="N31" i="41"/>
  <c r="M31" i="41"/>
  <c r="G31" i="41"/>
  <c r="F31" i="41"/>
  <c r="E31" i="41"/>
  <c r="D31" i="41"/>
  <c r="C31" i="41"/>
  <c r="B31" i="41"/>
  <c r="A31" i="41"/>
  <c r="Q30" i="41"/>
  <c r="P30" i="41"/>
  <c r="N30" i="41"/>
  <c r="M30" i="41"/>
  <c r="G30" i="41"/>
  <c r="F30" i="41"/>
  <c r="E30" i="41"/>
  <c r="D30" i="41"/>
  <c r="C30" i="41"/>
  <c r="B30" i="41"/>
  <c r="A30" i="41"/>
  <c r="Q29" i="41"/>
  <c r="P29" i="41"/>
  <c r="N29" i="41"/>
  <c r="M29" i="41"/>
  <c r="G29" i="41"/>
  <c r="F29" i="41"/>
  <c r="E29" i="41"/>
  <c r="D29" i="41"/>
  <c r="C29" i="41"/>
  <c r="B29" i="41"/>
  <c r="A29" i="41"/>
  <c r="Q28" i="41"/>
  <c r="P28" i="41"/>
  <c r="N28" i="41"/>
  <c r="O28" i="41" s="1"/>
  <c r="M28" i="41"/>
  <c r="G28" i="41"/>
  <c r="F28" i="41"/>
  <c r="E28" i="41"/>
  <c r="D28" i="41"/>
  <c r="C28" i="41"/>
  <c r="B28" i="41"/>
  <c r="A28" i="41"/>
  <c r="Q27" i="41"/>
  <c r="P27" i="41"/>
  <c r="N27" i="41"/>
  <c r="M27" i="41"/>
  <c r="G27" i="41"/>
  <c r="F27" i="41"/>
  <c r="E27" i="41"/>
  <c r="D27" i="41"/>
  <c r="C27" i="41"/>
  <c r="B27" i="41"/>
  <c r="A27" i="41"/>
  <c r="Q26" i="41"/>
  <c r="P26" i="41"/>
  <c r="N26" i="41"/>
  <c r="M26" i="41"/>
  <c r="G26" i="41"/>
  <c r="F26" i="41"/>
  <c r="E26" i="41"/>
  <c r="D26" i="41"/>
  <c r="C26" i="41"/>
  <c r="B26" i="41"/>
  <c r="A26" i="41"/>
  <c r="Q25" i="41"/>
  <c r="P25" i="41"/>
  <c r="N25" i="41"/>
  <c r="M25" i="41"/>
  <c r="G25" i="41"/>
  <c r="F25" i="41"/>
  <c r="E25" i="41"/>
  <c r="D25" i="41"/>
  <c r="C25" i="41"/>
  <c r="B25" i="41"/>
  <c r="A25" i="41"/>
  <c r="Q24" i="41"/>
  <c r="P24" i="41"/>
  <c r="N24" i="41"/>
  <c r="M24" i="41"/>
  <c r="G24" i="41"/>
  <c r="F24" i="41"/>
  <c r="E24" i="41"/>
  <c r="D24" i="41"/>
  <c r="C24" i="41"/>
  <c r="B24" i="41"/>
  <c r="A24" i="41"/>
  <c r="Q23" i="41"/>
  <c r="P23" i="41"/>
  <c r="N23" i="41"/>
  <c r="M23" i="41"/>
  <c r="G23" i="41"/>
  <c r="F23" i="41"/>
  <c r="E23" i="41"/>
  <c r="D23" i="41"/>
  <c r="C23" i="41"/>
  <c r="B23" i="41"/>
  <c r="A23" i="41"/>
  <c r="Q22" i="41"/>
  <c r="R22" i="41" s="1"/>
  <c r="P22" i="41"/>
  <c r="N22" i="41"/>
  <c r="M22" i="41"/>
  <c r="G22" i="41"/>
  <c r="F22" i="41"/>
  <c r="E22" i="41"/>
  <c r="D22" i="41"/>
  <c r="C22" i="41"/>
  <c r="B22" i="41"/>
  <c r="A22" i="41"/>
  <c r="Q21" i="41"/>
  <c r="P21" i="41"/>
  <c r="N21" i="41"/>
  <c r="M21" i="41"/>
  <c r="G21" i="41"/>
  <c r="F21" i="41"/>
  <c r="E21" i="41"/>
  <c r="D21" i="41"/>
  <c r="C21" i="41"/>
  <c r="B21" i="41"/>
  <c r="A21" i="41"/>
  <c r="Q20" i="41"/>
  <c r="P20" i="41"/>
  <c r="N20" i="41"/>
  <c r="M20" i="41"/>
  <c r="G20" i="41"/>
  <c r="F20" i="41"/>
  <c r="E20" i="41"/>
  <c r="D20" i="41"/>
  <c r="C20" i="41"/>
  <c r="B20" i="41"/>
  <c r="A20" i="41"/>
  <c r="Q19" i="41"/>
  <c r="P19" i="41"/>
  <c r="N19" i="41"/>
  <c r="M19" i="41"/>
  <c r="G19" i="41"/>
  <c r="F19" i="41"/>
  <c r="E19" i="41"/>
  <c r="D19" i="41"/>
  <c r="C19" i="41"/>
  <c r="B19" i="41"/>
  <c r="A19" i="41"/>
  <c r="Q18" i="41"/>
  <c r="P18" i="41"/>
  <c r="N18" i="41"/>
  <c r="M18" i="41"/>
  <c r="G18" i="41"/>
  <c r="F18" i="41"/>
  <c r="E18" i="41"/>
  <c r="D18" i="41"/>
  <c r="C18" i="41"/>
  <c r="B18" i="41"/>
  <c r="A18" i="41"/>
  <c r="Q17" i="41"/>
  <c r="P17" i="41"/>
  <c r="N17" i="41"/>
  <c r="M17" i="41"/>
  <c r="G17" i="41"/>
  <c r="F17" i="41"/>
  <c r="E17" i="41"/>
  <c r="D17" i="41"/>
  <c r="C17" i="41"/>
  <c r="B17" i="41"/>
  <c r="A17" i="41"/>
  <c r="Q16" i="41"/>
  <c r="P16" i="41"/>
  <c r="N16" i="41"/>
  <c r="M16" i="41"/>
  <c r="G16" i="41"/>
  <c r="F16" i="41"/>
  <c r="E16" i="41"/>
  <c r="D16" i="41"/>
  <c r="C16" i="41"/>
  <c r="B16" i="41"/>
  <c r="A16" i="41"/>
  <c r="Q15" i="41"/>
  <c r="P15" i="41"/>
  <c r="N15" i="41"/>
  <c r="M15" i="41"/>
  <c r="G15" i="41"/>
  <c r="F15" i="41"/>
  <c r="E15" i="41"/>
  <c r="D15" i="41"/>
  <c r="C15" i="41"/>
  <c r="B15" i="41"/>
  <c r="A15" i="41"/>
  <c r="Q14" i="41"/>
  <c r="P14" i="41"/>
  <c r="N14" i="41"/>
  <c r="M14" i="41"/>
  <c r="G14" i="41"/>
  <c r="F14" i="41"/>
  <c r="E14" i="41"/>
  <c r="D14" i="41"/>
  <c r="C14" i="41"/>
  <c r="B14" i="41"/>
  <c r="A14" i="41"/>
  <c r="Q13" i="41"/>
  <c r="P13" i="41"/>
  <c r="N13" i="41"/>
  <c r="M13" i="41"/>
  <c r="G13" i="41"/>
  <c r="F13" i="41"/>
  <c r="E13" i="41"/>
  <c r="D13" i="41"/>
  <c r="C13" i="41"/>
  <c r="B13" i="41"/>
  <c r="A13" i="41"/>
  <c r="Q12" i="41"/>
  <c r="P12" i="41"/>
  <c r="N12" i="41"/>
  <c r="M12" i="41"/>
  <c r="G12" i="41"/>
  <c r="F12" i="41"/>
  <c r="E12" i="41"/>
  <c r="D12" i="41"/>
  <c r="C12" i="41"/>
  <c r="B12" i="41"/>
  <c r="A12" i="41"/>
  <c r="Q11" i="41"/>
  <c r="P11" i="41"/>
  <c r="R11" i="41" s="1"/>
  <c r="N11" i="41"/>
  <c r="M11" i="41"/>
  <c r="G11" i="41"/>
  <c r="F11" i="41"/>
  <c r="E11" i="41"/>
  <c r="D11" i="41"/>
  <c r="C11" i="41"/>
  <c r="B11" i="41"/>
  <c r="A11" i="41"/>
  <c r="Q10" i="41"/>
  <c r="P10" i="41"/>
  <c r="N10" i="41"/>
  <c r="M10" i="41"/>
  <c r="G10" i="41"/>
  <c r="F10" i="41"/>
  <c r="E10" i="41"/>
  <c r="D10" i="41"/>
  <c r="C10" i="41"/>
  <c r="B10" i="41"/>
  <c r="A10" i="41"/>
  <c r="Q9" i="41"/>
  <c r="P9" i="41"/>
  <c r="N9" i="41"/>
  <c r="M9" i="41"/>
  <c r="G9" i="41"/>
  <c r="F9" i="41"/>
  <c r="E9" i="41"/>
  <c r="D9" i="41"/>
  <c r="C9" i="41"/>
  <c r="B9" i="41"/>
  <c r="A9" i="41"/>
  <c r="Q8" i="41"/>
  <c r="P8" i="41"/>
  <c r="N8" i="41"/>
  <c r="M8" i="41"/>
  <c r="G8" i="41"/>
  <c r="F8" i="41"/>
  <c r="E8" i="41"/>
  <c r="D8" i="41"/>
  <c r="C8" i="41"/>
  <c r="B8" i="41"/>
  <c r="A8" i="41"/>
  <c r="Q7" i="41"/>
  <c r="P7" i="41"/>
  <c r="N7" i="41"/>
  <c r="M7" i="41"/>
  <c r="G7" i="41"/>
  <c r="F7" i="41"/>
  <c r="E7" i="41"/>
  <c r="D7" i="41"/>
  <c r="C7" i="41"/>
  <c r="B7" i="41"/>
  <c r="A7" i="41"/>
  <c r="Q6" i="41"/>
  <c r="P6" i="41"/>
  <c r="N6" i="41"/>
  <c r="M6" i="41"/>
  <c r="G6" i="41"/>
  <c r="F6" i="41"/>
  <c r="E6" i="41"/>
  <c r="D6" i="41"/>
  <c r="C6" i="41"/>
  <c r="B6" i="41"/>
  <c r="A6" i="41"/>
  <c r="Q5" i="41"/>
  <c r="P5" i="41"/>
  <c r="R5" i="41" s="1"/>
  <c r="N5" i="41"/>
  <c r="M5" i="41"/>
  <c r="G5" i="41"/>
  <c r="F5" i="41"/>
  <c r="E5" i="41"/>
  <c r="D5" i="41"/>
  <c r="C5" i="41"/>
  <c r="B5" i="41"/>
  <c r="A5" i="41"/>
  <c r="Q4" i="41"/>
  <c r="P4" i="41"/>
  <c r="N4" i="41"/>
  <c r="M4" i="41"/>
  <c r="G4" i="41"/>
  <c r="F4" i="41"/>
  <c r="E4" i="41"/>
  <c r="D4" i="41"/>
  <c r="C4" i="41"/>
  <c r="B4" i="41"/>
  <c r="A4" i="41"/>
  <c r="Q3" i="41"/>
  <c r="P3" i="41"/>
  <c r="N3" i="41"/>
  <c r="M3" i="41"/>
  <c r="G3" i="41"/>
  <c r="F3" i="41"/>
  <c r="E3" i="41"/>
  <c r="D3" i="41"/>
  <c r="C3" i="41"/>
  <c r="B3" i="41"/>
  <c r="A3" i="41"/>
  <c r="B2" i="41"/>
  <c r="A2" i="41"/>
  <c r="I96" i="30"/>
  <c r="R96" i="31" s="1"/>
  <c r="I95" i="30"/>
  <c r="R95" i="31" s="1"/>
  <c r="I94" i="30"/>
  <c r="R94" i="31" s="1"/>
  <c r="I93" i="30"/>
  <c r="R93" i="31" s="1"/>
  <c r="I92" i="30"/>
  <c r="R92" i="31" s="1"/>
  <c r="I91" i="30"/>
  <c r="R91" i="31" s="1"/>
  <c r="I90" i="30"/>
  <c r="I89" i="30"/>
  <c r="I88" i="30"/>
  <c r="R88" i="31" s="1"/>
  <c r="I87" i="30"/>
  <c r="R87" i="31" s="1"/>
  <c r="I86" i="30"/>
  <c r="R86" i="31" s="1"/>
  <c r="I85" i="30"/>
  <c r="R85" i="31" s="1"/>
  <c r="I84" i="30"/>
  <c r="R84" i="31" s="1"/>
  <c r="I83" i="30"/>
  <c r="R83" i="31" s="1"/>
  <c r="I82" i="30"/>
  <c r="I81" i="30"/>
  <c r="I80" i="30"/>
  <c r="R80" i="31" s="1"/>
  <c r="I79" i="30"/>
  <c r="R79" i="31" s="1"/>
  <c r="I78" i="30"/>
  <c r="R78" i="31" s="1"/>
  <c r="I77" i="30"/>
  <c r="R77" i="31" s="1"/>
  <c r="I76" i="30"/>
  <c r="R76" i="31" s="1"/>
  <c r="I75" i="30"/>
  <c r="R75" i="31" s="1"/>
  <c r="I74" i="30"/>
  <c r="I73" i="30"/>
  <c r="I72" i="30"/>
  <c r="R72" i="31" s="1"/>
  <c r="I71" i="30"/>
  <c r="R71" i="31" s="1"/>
  <c r="I70" i="30"/>
  <c r="R70" i="31" s="1"/>
  <c r="I69" i="30"/>
  <c r="R69" i="31" s="1"/>
  <c r="I68" i="30"/>
  <c r="R68" i="31" s="1"/>
  <c r="I67" i="30"/>
  <c r="R67" i="31" s="1"/>
  <c r="I66" i="30"/>
  <c r="I65" i="30"/>
  <c r="I64" i="30"/>
  <c r="R64" i="31" s="1"/>
  <c r="I63" i="30"/>
  <c r="R63" i="31" s="1"/>
  <c r="I62" i="30"/>
  <c r="R62" i="31" s="1"/>
  <c r="I61" i="30"/>
  <c r="R61" i="31" s="1"/>
  <c r="I60" i="30"/>
  <c r="R60" i="31" s="1"/>
  <c r="I59" i="30"/>
  <c r="R59" i="31" s="1"/>
  <c r="I58" i="30"/>
  <c r="I57" i="30"/>
  <c r="I56" i="30"/>
  <c r="R56" i="31" s="1"/>
  <c r="I55" i="30"/>
  <c r="I54" i="30"/>
  <c r="R54" i="31" s="1"/>
  <c r="I53" i="30"/>
  <c r="R53" i="31" s="1"/>
  <c r="I52" i="30"/>
  <c r="R52" i="31" s="1"/>
  <c r="I51" i="30"/>
  <c r="R51" i="31" s="1"/>
  <c r="I50" i="30"/>
  <c r="I49" i="30"/>
  <c r="I48" i="30"/>
  <c r="R48" i="31" s="1"/>
  <c r="I47" i="30"/>
  <c r="R47" i="31" s="1"/>
  <c r="I46" i="30"/>
  <c r="R46" i="31" s="1"/>
  <c r="I45" i="30"/>
  <c r="R45" i="31" s="1"/>
  <c r="I44" i="30"/>
  <c r="R44" i="31" s="1"/>
  <c r="I43" i="30"/>
  <c r="R43" i="31" s="1"/>
  <c r="I42" i="30"/>
  <c r="I41" i="30"/>
  <c r="I40" i="30"/>
  <c r="R40" i="31" s="1"/>
  <c r="I39" i="30"/>
  <c r="R39" i="31" s="1"/>
  <c r="I38" i="30"/>
  <c r="R38" i="31" s="1"/>
  <c r="I37" i="30"/>
  <c r="R37" i="31" s="1"/>
  <c r="I36" i="30"/>
  <c r="R36" i="31" s="1"/>
  <c r="I35" i="30"/>
  <c r="R35" i="31" s="1"/>
  <c r="I34" i="30"/>
  <c r="I33" i="30"/>
  <c r="I32" i="30"/>
  <c r="I31" i="30"/>
  <c r="R31" i="31" s="1"/>
  <c r="I30" i="30"/>
  <c r="R30" i="31" s="1"/>
  <c r="I29" i="30"/>
  <c r="R29" i="31" s="1"/>
  <c r="I28" i="30"/>
  <c r="R28" i="31" s="1"/>
  <c r="I27" i="30"/>
  <c r="R27" i="31" s="1"/>
  <c r="I26" i="30"/>
  <c r="I25" i="30"/>
  <c r="I24" i="30"/>
  <c r="R24" i="31" s="1"/>
  <c r="I23" i="30"/>
  <c r="R23" i="31" s="1"/>
  <c r="I22" i="30"/>
  <c r="R22" i="31" s="1"/>
  <c r="I21" i="30"/>
  <c r="R21" i="31" s="1"/>
  <c r="I20" i="30"/>
  <c r="R20" i="31" s="1"/>
  <c r="I19" i="30"/>
  <c r="R19" i="31" s="1"/>
  <c r="I18" i="30"/>
  <c r="I17" i="30"/>
  <c r="I16" i="30"/>
  <c r="I15" i="30"/>
  <c r="R15" i="31" s="1"/>
  <c r="I14" i="30"/>
  <c r="R14" i="31" s="1"/>
  <c r="I13" i="30"/>
  <c r="R13" i="31" s="1"/>
  <c r="I12" i="30"/>
  <c r="R12" i="31" s="1"/>
  <c r="I11" i="30"/>
  <c r="R11" i="31" s="1"/>
  <c r="I10" i="30"/>
  <c r="I9" i="30"/>
  <c r="I8" i="30"/>
  <c r="R8" i="31" s="1"/>
  <c r="I7" i="30"/>
  <c r="R7" i="31" s="1"/>
  <c r="I6" i="30"/>
  <c r="R6" i="31" s="1"/>
  <c r="I5" i="30"/>
  <c r="R5" i="31" s="1"/>
  <c r="I4" i="30"/>
  <c r="R4" i="31" s="1"/>
  <c r="I3" i="30"/>
  <c r="R3" i="31" s="1"/>
  <c r="I2" i="30"/>
  <c r="R2" i="31" s="1"/>
  <c r="D96" i="30"/>
  <c r="D95" i="30"/>
  <c r="D94" i="30"/>
  <c r="D93" i="30"/>
  <c r="D93" i="31" s="1"/>
  <c r="D92" i="30"/>
  <c r="D91" i="30"/>
  <c r="D91" i="31" s="1"/>
  <c r="D90" i="30"/>
  <c r="D89" i="30"/>
  <c r="D88" i="30"/>
  <c r="D87" i="30"/>
  <c r="D86" i="30"/>
  <c r="D85" i="30"/>
  <c r="D85" i="31" s="1"/>
  <c r="D84" i="30"/>
  <c r="D84" i="31" s="1"/>
  <c r="D83" i="30"/>
  <c r="D83" i="31" s="1"/>
  <c r="D82" i="30"/>
  <c r="D81" i="30"/>
  <c r="D80" i="30"/>
  <c r="D79" i="30"/>
  <c r="D78" i="30"/>
  <c r="D77" i="30"/>
  <c r="D76" i="30"/>
  <c r="D75" i="30"/>
  <c r="D75" i="31" s="1"/>
  <c r="D74" i="30"/>
  <c r="D74" i="31" s="1"/>
  <c r="D73" i="30"/>
  <c r="D72" i="30"/>
  <c r="D71" i="30"/>
  <c r="D70" i="30"/>
  <c r="D69" i="30"/>
  <c r="D68" i="30"/>
  <c r="D68" i="31" s="1"/>
  <c r="D67" i="30"/>
  <c r="D66" i="30"/>
  <c r="D65" i="30"/>
  <c r="D64" i="30"/>
  <c r="D63" i="30"/>
  <c r="D62" i="30"/>
  <c r="D61" i="30"/>
  <c r="D60" i="30"/>
  <c r="D60" i="31" s="1"/>
  <c r="D59" i="30"/>
  <c r="D59" i="31" s="1"/>
  <c r="D58" i="30"/>
  <c r="D57" i="30"/>
  <c r="D56" i="30"/>
  <c r="D55" i="30"/>
  <c r="D54" i="30"/>
  <c r="D53" i="30"/>
  <c r="D52" i="30"/>
  <c r="D51" i="30"/>
  <c r="D51" i="31" s="1"/>
  <c r="D50" i="30"/>
  <c r="D50" i="31" s="1"/>
  <c r="D49" i="30"/>
  <c r="D48" i="30"/>
  <c r="D47" i="30"/>
  <c r="D46" i="30"/>
  <c r="D45" i="30"/>
  <c r="D44" i="30"/>
  <c r="D43" i="30"/>
  <c r="D43" i="31" s="1"/>
  <c r="D42" i="30"/>
  <c r="D42" i="31" s="1"/>
  <c r="D41" i="30"/>
  <c r="D40" i="30"/>
  <c r="D39" i="30"/>
  <c r="D38" i="30"/>
  <c r="D37" i="30"/>
  <c r="D36" i="30"/>
  <c r="D35" i="30"/>
  <c r="D35" i="31" s="1"/>
  <c r="D34" i="30"/>
  <c r="D34" i="31" s="1"/>
  <c r="D33" i="30"/>
  <c r="D32" i="30"/>
  <c r="D31" i="30"/>
  <c r="D30" i="30"/>
  <c r="D29" i="30"/>
  <c r="D28" i="30"/>
  <c r="D28" i="31" s="1"/>
  <c r="D27" i="30"/>
  <c r="D27" i="31" s="1"/>
  <c r="D26" i="30"/>
  <c r="D25" i="30"/>
  <c r="D24" i="30"/>
  <c r="D23" i="30"/>
  <c r="D22" i="30"/>
  <c r="D21" i="30"/>
  <c r="D20" i="30"/>
  <c r="D20" i="31" s="1"/>
  <c r="D19" i="30"/>
  <c r="D19" i="31" s="1"/>
  <c r="D18" i="30"/>
  <c r="D17" i="30"/>
  <c r="D16" i="30"/>
  <c r="D15" i="30"/>
  <c r="D14" i="30"/>
  <c r="D13" i="30"/>
  <c r="D12" i="30"/>
  <c r="D11" i="30"/>
  <c r="D11" i="31" s="1"/>
  <c r="D10" i="30"/>
  <c r="D10" i="31" s="1"/>
  <c r="D9" i="30"/>
  <c r="D8" i="30"/>
  <c r="D7" i="30"/>
  <c r="D6" i="30"/>
  <c r="D5" i="30"/>
  <c r="D4" i="30"/>
  <c r="D4" i="31" s="1"/>
  <c r="D3" i="30"/>
  <c r="D3" i="31" s="1"/>
  <c r="D2" i="30"/>
  <c r="D2" i="31" s="1"/>
  <c r="GK97" i="1"/>
  <c r="GJ97" i="1"/>
  <c r="I97" i="30" s="1"/>
  <c r="R97" i="31" s="1"/>
  <c r="GI97" i="1"/>
  <c r="D97" i="30" s="1"/>
  <c r="GH97" i="1"/>
  <c r="GG97" i="1"/>
  <c r="GF97" i="1"/>
  <c r="Q98" i="41" s="1"/>
  <c r="GE97" i="1"/>
  <c r="N98" i="41" s="1"/>
  <c r="GD97" i="1"/>
  <c r="GC97" i="1"/>
  <c r="P98" i="41" s="1"/>
  <c r="GB97" i="1"/>
  <c r="GA97" i="1"/>
  <c r="FZ97" i="1"/>
  <c r="M98" i="41" s="1"/>
  <c r="FY97" i="1"/>
  <c r="G98" i="41" s="1"/>
  <c r="FX97" i="1"/>
  <c r="FW97" i="1"/>
  <c r="F98" i="41" s="1"/>
  <c r="FV97" i="1"/>
  <c r="E98" i="41" s="1"/>
  <c r="B1" i="40"/>
  <c r="A1" i="40"/>
  <c r="A97" i="40"/>
  <c r="L96" i="40"/>
  <c r="K96" i="40"/>
  <c r="J96" i="40"/>
  <c r="I96" i="40"/>
  <c r="H96" i="40"/>
  <c r="G96" i="40"/>
  <c r="F96" i="40"/>
  <c r="E96" i="40"/>
  <c r="D96" i="40"/>
  <c r="C96" i="40"/>
  <c r="B96" i="40"/>
  <c r="A96" i="40"/>
  <c r="L95" i="40"/>
  <c r="K95" i="40"/>
  <c r="J95" i="40"/>
  <c r="I95" i="40"/>
  <c r="H95" i="40"/>
  <c r="G95" i="40"/>
  <c r="F95" i="40"/>
  <c r="E95" i="40"/>
  <c r="D95" i="40"/>
  <c r="C95" i="40"/>
  <c r="B95" i="40"/>
  <c r="A95" i="40"/>
  <c r="L94" i="40"/>
  <c r="K94" i="40"/>
  <c r="J94" i="40"/>
  <c r="I94" i="40"/>
  <c r="H94" i="40"/>
  <c r="G94" i="40"/>
  <c r="F94" i="40"/>
  <c r="E94" i="40"/>
  <c r="D94" i="40"/>
  <c r="C94" i="40"/>
  <c r="B94" i="40"/>
  <c r="A94" i="40"/>
  <c r="L93" i="40"/>
  <c r="K93" i="40"/>
  <c r="J93" i="40"/>
  <c r="I93" i="40"/>
  <c r="H93" i="40"/>
  <c r="G93" i="40"/>
  <c r="F93" i="40"/>
  <c r="E93" i="40"/>
  <c r="D93" i="40"/>
  <c r="C93" i="40"/>
  <c r="B93" i="40"/>
  <c r="A93" i="40"/>
  <c r="L92" i="40"/>
  <c r="K92" i="40"/>
  <c r="J92" i="40"/>
  <c r="I92" i="40"/>
  <c r="H92" i="40"/>
  <c r="G92" i="40"/>
  <c r="F92" i="40"/>
  <c r="E92" i="40"/>
  <c r="D92" i="40"/>
  <c r="C92" i="40"/>
  <c r="B92" i="40"/>
  <c r="A92" i="40"/>
  <c r="L91" i="40"/>
  <c r="K91" i="40"/>
  <c r="J91" i="40"/>
  <c r="I91" i="40"/>
  <c r="H91" i="40"/>
  <c r="G91" i="40"/>
  <c r="F91" i="40"/>
  <c r="E91" i="40"/>
  <c r="D91" i="40"/>
  <c r="C91" i="40"/>
  <c r="B91" i="40"/>
  <c r="A91" i="40"/>
  <c r="L90" i="40"/>
  <c r="K90" i="40"/>
  <c r="J90" i="40"/>
  <c r="I90" i="40"/>
  <c r="H90" i="40"/>
  <c r="G90" i="40"/>
  <c r="F90" i="40"/>
  <c r="E90" i="40"/>
  <c r="D90" i="40"/>
  <c r="C90" i="40"/>
  <c r="B90" i="40"/>
  <c r="A90" i="40"/>
  <c r="L89" i="40"/>
  <c r="K89" i="40"/>
  <c r="J89" i="40"/>
  <c r="I89" i="40"/>
  <c r="H89" i="40"/>
  <c r="G89" i="40"/>
  <c r="F89" i="40"/>
  <c r="E89" i="40"/>
  <c r="D89" i="40"/>
  <c r="C89" i="40"/>
  <c r="B89" i="40"/>
  <c r="A89" i="40"/>
  <c r="L88" i="40"/>
  <c r="K88" i="40"/>
  <c r="J88" i="40"/>
  <c r="I88" i="40"/>
  <c r="H88" i="40"/>
  <c r="G88" i="40"/>
  <c r="F88" i="40"/>
  <c r="E88" i="40"/>
  <c r="D88" i="40"/>
  <c r="C88" i="40"/>
  <c r="B88" i="40"/>
  <c r="A88" i="40"/>
  <c r="L87" i="40"/>
  <c r="K87" i="40"/>
  <c r="J87" i="40"/>
  <c r="I87" i="40"/>
  <c r="H87" i="40"/>
  <c r="G87" i="40"/>
  <c r="F87" i="40"/>
  <c r="E87" i="40"/>
  <c r="D87" i="40"/>
  <c r="C87" i="40"/>
  <c r="B87" i="40"/>
  <c r="A87" i="40"/>
  <c r="L86" i="40"/>
  <c r="K86" i="40"/>
  <c r="J86" i="40"/>
  <c r="I86" i="40"/>
  <c r="H86" i="40"/>
  <c r="G86" i="40"/>
  <c r="F86" i="40"/>
  <c r="E86" i="40"/>
  <c r="D86" i="40"/>
  <c r="C86" i="40"/>
  <c r="B86" i="40"/>
  <c r="A86" i="40"/>
  <c r="L85" i="40"/>
  <c r="K85" i="40"/>
  <c r="J85" i="40"/>
  <c r="I85" i="40"/>
  <c r="H85" i="40"/>
  <c r="G85" i="40"/>
  <c r="F85" i="40"/>
  <c r="E85" i="40"/>
  <c r="D85" i="40"/>
  <c r="C85" i="40"/>
  <c r="B85" i="40"/>
  <c r="A85" i="40"/>
  <c r="L84" i="40"/>
  <c r="K84" i="40"/>
  <c r="J84" i="40"/>
  <c r="I84" i="40"/>
  <c r="H84" i="40"/>
  <c r="G84" i="40"/>
  <c r="F84" i="40"/>
  <c r="E84" i="40"/>
  <c r="D84" i="40"/>
  <c r="C84" i="40"/>
  <c r="B84" i="40"/>
  <c r="A84" i="40"/>
  <c r="L83" i="40"/>
  <c r="K83" i="40"/>
  <c r="J83" i="40"/>
  <c r="I83" i="40"/>
  <c r="H83" i="40"/>
  <c r="G83" i="40"/>
  <c r="F83" i="40"/>
  <c r="E83" i="40"/>
  <c r="D83" i="40"/>
  <c r="C83" i="40"/>
  <c r="B83" i="40"/>
  <c r="A83" i="40"/>
  <c r="L82" i="40"/>
  <c r="K82" i="40"/>
  <c r="J82" i="40"/>
  <c r="I82" i="40"/>
  <c r="H82" i="40"/>
  <c r="G82" i="40"/>
  <c r="F82" i="40"/>
  <c r="E82" i="40"/>
  <c r="D82" i="40"/>
  <c r="C82" i="40"/>
  <c r="B82" i="40"/>
  <c r="A82" i="40"/>
  <c r="L81" i="40"/>
  <c r="K81" i="40"/>
  <c r="J81" i="40"/>
  <c r="I81" i="40"/>
  <c r="H81" i="40"/>
  <c r="G81" i="40"/>
  <c r="F81" i="40"/>
  <c r="E81" i="40"/>
  <c r="D81" i="40"/>
  <c r="C81" i="40"/>
  <c r="B81" i="40"/>
  <c r="A81" i="40"/>
  <c r="L80" i="40"/>
  <c r="K80" i="40"/>
  <c r="J80" i="40"/>
  <c r="I80" i="40"/>
  <c r="H80" i="40"/>
  <c r="G80" i="40"/>
  <c r="F80" i="40"/>
  <c r="E80" i="40"/>
  <c r="D80" i="40"/>
  <c r="C80" i="40"/>
  <c r="B80" i="40"/>
  <c r="A80" i="40"/>
  <c r="L79" i="40"/>
  <c r="K79" i="40"/>
  <c r="J79" i="40"/>
  <c r="I79" i="40"/>
  <c r="H79" i="40"/>
  <c r="G79" i="40"/>
  <c r="F79" i="40"/>
  <c r="E79" i="40"/>
  <c r="D79" i="40"/>
  <c r="C79" i="40"/>
  <c r="B79" i="40"/>
  <c r="A79" i="40"/>
  <c r="L78" i="40"/>
  <c r="K78" i="40"/>
  <c r="J78" i="40"/>
  <c r="I78" i="40"/>
  <c r="H78" i="40"/>
  <c r="G78" i="40"/>
  <c r="F78" i="40"/>
  <c r="E78" i="40"/>
  <c r="D78" i="40"/>
  <c r="C78" i="40"/>
  <c r="B78" i="40"/>
  <c r="A78" i="40"/>
  <c r="L77" i="40"/>
  <c r="K77" i="40"/>
  <c r="J77" i="40"/>
  <c r="I77" i="40"/>
  <c r="H77" i="40"/>
  <c r="G77" i="40"/>
  <c r="F77" i="40"/>
  <c r="E77" i="40"/>
  <c r="D77" i="40"/>
  <c r="C77" i="40"/>
  <c r="B77" i="40"/>
  <c r="A77" i="40"/>
  <c r="L76" i="40"/>
  <c r="K76" i="40"/>
  <c r="J76" i="40"/>
  <c r="I76" i="40"/>
  <c r="H76" i="40"/>
  <c r="G76" i="40"/>
  <c r="F76" i="40"/>
  <c r="E76" i="40"/>
  <c r="D76" i="40"/>
  <c r="C76" i="40"/>
  <c r="B76" i="40"/>
  <c r="A76" i="40"/>
  <c r="L75" i="40"/>
  <c r="K75" i="40"/>
  <c r="J75" i="40"/>
  <c r="I75" i="40"/>
  <c r="H75" i="40"/>
  <c r="G75" i="40"/>
  <c r="F75" i="40"/>
  <c r="E75" i="40"/>
  <c r="D75" i="40"/>
  <c r="C75" i="40"/>
  <c r="B75" i="40"/>
  <c r="A75" i="40"/>
  <c r="L74" i="40"/>
  <c r="K74" i="40"/>
  <c r="J74" i="40"/>
  <c r="I74" i="40"/>
  <c r="H74" i="40"/>
  <c r="G74" i="40"/>
  <c r="F74" i="40"/>
  <c r="E74" i="40"/>
  <c r="D74" i="40"/>
  <c r="C74" i="40"/>
  <c r="B74" i="40"/>
  <c r="A74" i="40"/>
  <c r="L73" i="40"/>
  <c r="K73" i="40"/>
  <c r="J73" i="40"/>
  <c r="I73" i="40"/>
  <c r="H73" i="40"/>
  <c r="G73" i="40"/>
  <c r="F73" i="40"/>
  <c r="E73" i="40"/>
  <c r="D73" i="40"/>
  <c r="C73" i="40"/>
  <c r="B73" i="40"/>
  <c r="A73" i="40"/>
  <c r="L72" i="40"/>
  <c r="K72" i="40"/>
  <c r="J72" i="40"/>
  <c r="I72" i="40"/>
  <c r="H72" i="40"/>
  <c r="G72" i="40"/>
  <c r="F72" i="40"/>
  <c r="E72" i="40"/>
  <c r="D72" i="40"/>
  <c r="C72" i="40"/>
  <c r="B72" i="40"/>
  <c r="A72" i="40"/>
  <c r="L71" i="40"/>
  <c r="K71" i="40"/>
  <c r="J71" i="40"/>
  <c r="I71" i="40"/>
  <c r="H71" i="40"/>
  <c r="G71" i="40"/>
  <c r="F71" i="40"/>
  <c r="E71" i="40"/>
  <c r="D71" i="40"/>
  <c r="C71" i="40"/>
  <c r="B71" i="40"/>
  <c r="A71" i="40"/>
  <c r="L70" i="40"/>
  <c r="K70" i="40"/>
  <c r="J70" i="40"/>
  <c r="I70" i="40"/>
  <c r="H70" i="40"/>
  <c r="G70" i="40"/>
  <c r="F70" i="40"/>
  <c r="E70" i="40"/>
  <c r="D70" i="40"/>
  <c r="C70" i="40"/>
  <c r="B70" i="40"/>
  <c r="A70" i="40"/>
  <c r="L69" i="40"/>
  <c r="K69" i="40"/>
  <c r="J69" i="40"/>
  <c r="I69" i="40"/>
  <c r="H69" i="40"/>
  <c r="G69" i="40"/>
  <c r="F69" i="40"/>
  <c r="E69" i="40"/>
  <c r="D69" i="40"/>
  <c r="C69" i="40"/>
  <c r="B69" i="40"/>
  <c r="A69" i="40"/>
  <c r="L68" i="40"/>
  <c r="K68" i="40"/>
  <c r="J68" i="40"/>
  <c r="I68" i="40"/>
  <c r="H68" i="40"/>
  <c r="G68" i="40"/>
  <c r="F68" i="40"/>
  <c r="E68" i="40"/>
  <c r="D68" i="40"/>
  <c r="C68" i="40"/>
  <c r="B68" i="40"/>
  <c r="A68" i="40"/>
  <c r="L67" i="40"/>
  <c r="K67" i="40"/>
  <c r="J67" i="40"/>
  <c r="I67" i="40"/>
  <c r="H67" i="40"/>
  <c r="G67" i="40"/>
  <c r="F67" i="40"/>
  <c r="E67" i="40"/>
  <c r="D67" i="40"/>
  <c r="C67" i="40"/>
  <c r="B67" i="40"/>
  <c r="A67" i="40"/>
  <c r="L66" i="40"/>
  <c r="K66" i="40"/>
  <c r="J66" i="40"/>
  <c r="I66" i="40"/>
  <c r="H66" i="40"/>
  <c r="G66" i="40"/>
  <c r="F66" i="40"/>
  <c r="E66" i="40"/>
  <c r="D66" i="40"/>
  <c r="C66" i="40"/>
  <c r="B66" i="40"/>
  <c r="A66" i="40"/>
  <c r="L65" i="40"/>
  <c r="K65" i="40"/>
  <c r="J65" i="40"/>
  <c r="I65" i="40"/>
  <c r="H65" i="40"/>
  <c r="G65" i="40"/>
  <c r="F65" i="40"/>
  <c r="E65" i="40"/>
  <c r="D65" i="40"/>
  <c r="C65" i="40"/>
  <c r="B65" i="40"/>
  <c r="A65" i="40"/>
  <c r="L64" i="40"/>
  <c r="K64" i="40"/>
  <c r="J64" i="40"/>
  <c r="I64" i="40"/>
  <c r="H64" i="40"/>
  <c r="G64" i="40"/>
  <c r="F64" i="40"/>
  <c r="E64" i="40"/>
  <c r="D64" i="40"/>
  <c r="C64" i="40"/>
  <c r="B64" i="40"/>
  <c r="A64" i="40"/>
  <c r="L63" i="40"/>
  <c r="K63" i="40"/>
  <c r="J63" i="40"/>
  <c r="I63" i="40"/>
  <c r="H63" i="40"/>
  <c r="G63" i="40"/>
  <c r="F63" i="40"/>
  <c r="E63" i="40"/>
  <c r="D63" i="40"/>
  <c r="C63" i="40"/>
  <c r="B63" i="40"/>
  <c r="A63" i="40"/>
  <c r="L62" i="40"/>
  <c r="K62" i="40"/>
  <c r="J62" i="40"/>
  <c r="I62" i="40"/>
  <c r="H62" i="40"/>
  <c r="G62" i="40"/>
  <c r="F62" i="40"/>
  <c r="E62" i="40"/>
  <c r="D62" i="40"/>
  <c r="C62" i="40"/>
  <c r="B62" i="40"/>
  <c r="A62" i="40"/>
  <c r="L61" i="40"/>
  <c r="K61" i="40"/>
  <c r="J61" i="40"/>
  <c r="I61" i="40"/>
  <c r="H61" i="40"/>
  <c r="G61" i="40"/>
  <c r="F61" i="40"/>
  <c r="E61" i="40"/>
  <c r="D61" i="40"/>
  <c r="C61" i="40"/>
  <c r="B61" i="40"/>
  <c r="A61" i="40"/>
  <c r="L60" i="40"/>
  <c r="K60" i="40"/>
  <c r="J60" i="40"/>
  <c r="I60" i="40"/>
  <c r="H60" i="40"/>
  <c r="G60" i="40"/>
  <c r="F60" i="40"/>
  <c r="E60" i="40"/>
  <c r="D60" i="40"/>
  <c r="C60" i="40"/>
  <c r="B60" i="40"/>
  <c r="A60" i="40"/>
  <c r="L59" i="40"/>
  <c r="K59" i="40"/>
  <c r="J59" i="40"/>
  <c r="I59" i="40"/>
  <c r="H59" i="40"/>
  <c r="G59" i="40"/>
  <c r="F59" i="40"/>
  <c r="E59" i="40"/>
  <c r="D59" i="40"/>
  <c r="C59" i="40"/>
  <c r="B59" i="40"/>
  <c r="A59" i="40"/>
  <c r="L58" i="40"/>
  <c r="K58" i="40"/>
  <c r="J58" i="40"/>
  <c r="I58" i="40"/>
  <c r="H58" i="40"/>
  <c r="G58" i="40"/>
  <c r="F58" i="40"/>
  <c r="E58" i="40"/>
  <c r="D58" i="40"/>
  <c r="C58" i="40"/>
  <c r="B58" i="40"/>
  <c r="A58" i="40"/>
  <c r="L57" i="40"/>
  <c r="K57" i="40"/>
  <c r="J57" i="40"/>
  <c r="I57" i="40"/>
  <c r="H57" i="40"/>
  <c r="G57" i="40"/>
  <c r="F57" i="40"/>
  <c r="E57" i="40"/>
  <c r="D57" i="40"/>
  <c r="C57" i="40"/>
  <c r="B57" i="40"/>
  <c r="A57" i="40"/>
  <c r="L56" i="40"/>
  <c r="K56" i="40"/>
  <c r="J56" i="40"/>
  <c r="I56" i="40"/>
  <c r="H56" i="40"/>
  <c r="G56" i="40"/>
  <c r="F56" i="40"/>
  <c r="E56" i="40"/>
  <c r="D56" i="40"/>
  <c r="C56" i="40"/>
  <c r="B56" i="40"/>
  <c r="A56" i="40"/>
  <c r="L55" i="40"/>
  <c r="K55" i="40"/>
  <c r="J55" i="40"/>
  <c r="I55" i="40"/>
  <c r="H55" i="40"/>
  <c r="G55" i="40"/>
  <c r="F55" i="40"/>
  <c r="E55" i="40"/>
  <c r="D55" i="40"/>
  <c r="C55" i="40"/>
  <c r="B55" i="40"/>
  <c r="A55" i="40"/>
  <c r="L54" i="40"/>
  <c r="K54" i="40"/>
  <c r="J54" i="40"/>
  <c r="I54" i="40"/>
  <c r="H54" i="40"/>
  <c r="G54" i="40"/>
  <c r="F54" i="40"/>
  <c r="E54" i="40"/>
  <c r="D54" i="40"/>
  <c r="C54" i="40"/>
  <c r="B54" i="40"/>
  <c r="A54" i="40"/>
  <c r="L53" i="40"/>
  <c r="K53" i="40"/>
  <c r="J53" i="40"/>
  <c r="I53" i="40"/>
  <c r="H53" i="40"/>
  <c r="G53" i="40"/>
  <c r="F53" i="40"/>
  <c r="E53" i="40"/>
  <c r="D53" i="40"/>
  <c r="C53" i="40"/>
  <c r="B53" i="40"/>
  <c r="A53" i="40"/>
  <c r="L52" i="40"/>
  <c r="K52" i="40"/>
  <c r="J52" i="40"/>
  <c r="I52" i="40"/>
  <c r="H52" i="40"/>
  <c r="G52" i="40"/>
  <c r="F52" i="40"/>
  <c r="E52" i="40"/>
  <c r="D52" i="40"/>
  <c r="C52" i="40"/>
  <c r="B52" i="40"/>
  <c r="A52" i="40"/>
  <c r="L51" i="40"/>
  <c r="K51" i="40"/>
  <c r="J51" i="40"/>
  <c r="I51" i="40"/>
  <c r="H51" i="40"/>
  <c r="G51" i="40"/>
  <c r="F51" i="40"/>
  <c r="E51" i="40"/>
  <c r="D51" i="40"/>
  <c r="C51" i="40"/>
  <c r="B51" i="40"/>
  <c r="A51" i="40"/>
  <c r="L50" i="40"/>
  <c r="K50" i="40"/>
  <c r="J50" i="40"/>
  <c r="I50" i="40"/>
  <c r="H50" i="40"/>
  <c r="G50" i="40"/>
  <c r="F50" i="40"/>
  <c r="E50" i="40"/>
  <c r="D50" i="40"/>
  <c r="C50" i="40"/>
  <c r="B50" i="40"/>
  <c r="A50" i="40"/>
  <c r="L49" i="40"/>
  <c r="K49" i="40"/>
  <c r="J49" i="40"/>
  <c r="I49" i="40"/>
  <c r="H49" i="40"/>
  <c r="G49" i="40"/>
  <c r="F49" i="40"/>
  <c r="E49" i="40"/>
  <c r="D49" i="40"/>
  <c r="C49" i="40"/>
  <c r="B49" i="40"/>
  <c r="A49" i="40"/>
  <c r="L48" i="40"/>
  <c r="K48" i="40"/>
  <c r="J48" i="40"/>
  <c r="I48" i="40"/>
  <c r="H48" i="40"/>
  <c r="G48" i="40"/>
  <c r="F48" i="40"/>
  <c r="E48" i="40"/>
  <c r="D48" i="40"/>
  <c r="C48" i="40"/>
  <c r="B48" i="40"/>
  <c r="A48" i="40"/>
  <c r="L47" i="40"/>
  <c r="K47" i="40"/>
  <c r="J47" i="40"/>
  <c r="I47" i="40"/>
  <c r="H47" i="40"/>
  <c r="G47" i="40"/>
  <c r="F47" i="40"/>
  <c r="E47" i="40"/>
  <c r="D47" i="40"/>
  <c r="C47" i="40"/>
  <c r="B47" i="40"/>
  <c r="A47" i="40"/>
  <c r="L46" i="40"/>
  <c r="K46" i="40"/>
  <c r="J46" i="40"/>
  <c r="I46" i="40"/>
  <c r="H46" i="40"/>
  <c r="G46" i="40"/>
  <c r="F46" i="40"/>
  <c r="E46" i="40"/>
  <c r="D46" i="40"/>
  <c r="C46" i="40"/>
  <c r="B46" i="40"/>
  <c r="A46" i="40"/>
  <c r="L45" i="40"/>
  <c r="K45" i="40"/>
  <c r="J45" i="40"/>
  <c r="I45" i="40"/>
  <c r="H45" i="40"/>
  <c r="G45" i="40"/>
  <c r="F45" i="40"/>
  <c r="E45" i="40"/>
  <c r="D45" i="40"/>
  <c r="C45" i="40"/>
  <c r="B45" i="40"/>
  <c r="A45" i="40"/>
  <c r="L44" i="40"/>
  <c r="K44" i="40"/>
  <c r="J44" i="40"/>
  <c r="I44" i="40"/>
  <c r="H44" i="40"/>
  <c r="G44" i="40"/>
  <c r="F44" i="40"/>
  <c r="E44" i="40"/>
  <c r="D44" i="40"/>
  <c r="C44" i="40"/>
  <c r="B44" i="40"/>
  <c r="A44" i="40"/>
  <c r="L43" i="40"/>
  <c r="K43" i="40"/>
  <c r="J43" i="40"/>
  <c r="I43" i="40"/>
  <c r="H43" i="40"/>
  <c r="G43" i="40"/>
  <c r="F43" i="40"/>
  <c r="E43" i="40"/>
  <c r="D43" i="40"/>
  <c r="C43" i="40"/>
  <c r="B43" i="40"/>
  <c r="A43" i="40"/>
  <c r="L42" i="40"/>
  <c r="K42" i="40"/>
  <c r="J42" i="40"/>
  <c r="I42" i="40"/>
  <c r="H42" i="40"/>
  <c r="G42" i="40"/>
  <c r="F42" i="40"/>
  <c r="E42" i="40"/>
  <c r="D42" i="40"/>
  <c r="C42" i="40"/>
  <c r="B42" i="40"/>
  <c r="A42" i="40"/>
  <c r="L41" i="40"/>
  <c r="K41" i="40"/>
  <c r="J41" i="40"/>
  <c r="I41" i="40"/>
  <c r="H41" i="40"/>
  <c r="G41" i="40"/>
  <c r="F41" i="40"/>
  <c r="E41" i="40"/>
  <c r="D41" i="40"/>
  <c r="C41" i="40"/>
  <c r="B41" i="40"/>
  <c r="A41" i="40"/>
  <c r="L40" i="40"/>
  <c r="K40" i="40"/>
  <c r="J40" i="40"/>
  <c r="I40" i="40"/>
  <c r="H40" i="40"/>
  <c r="G40" i="40"/>
  <c r="F40" i="40"/>
  <c r="E40" i="40"/>
  <c r="D40" i="40"/>
  <c r="C40" i="40"/>
  <c r="B40" i="40"/>
  <c r="A40" i="40"/>
  <c r="L39" i="40"/>
  <c r="K39" i="40"/>
  <c r="J39" i="40"/>
  <c r="I39" i="40"/>
  <c r="H39" i="40"/>
  <c r="G39" i="40"/>
  <c r="F39" i="40"/>
  <c r="E39" i="40"/>
  <c r="D39" i="40"/>
  <c r="C39" i="40"/>
  <c r="B39" i="40"/>
  <c r="A39" i="40"/>
  <c r="L38" i="40"/>
  <c r="K38" i="40"/>
  <c r="J38" i="40"/>
  <c r="I38" i="40"/>
  <c r="H38" i="40"/>
  <c r="G38" i="40"/>
  <c r="F38" i="40"/>
  <c r="E38" i="40"/>
  <c r="D38" i="40"/>
  <c r="C38" i="40"/>
  <c r="B38" i="40"/>
  <c r="A38" i="40"/>
  <c r="L37" i="40"/>
  <c r="K37" i="40"/>
  <c r="J37" i="40"/>
  <c r="I37" i="40"/>
  <c r="H37" i="40"/>
  <c r="G37" i="40"/>
  <c r="F37" i="40"/>
  <c r="E37" i="40"/>
  <c r="D37" i="40"/>
  <c r="C37" i="40"/>
  <c r="B37" i="40"/>
  <c r="A37" i="40"/>
  <c r="L36" i="40"/>
  <c r="K36" i="40"/>
  <c r="J36" i="40"/>
  <c r="I36" i="40"/>
  <c r="H36" i="40"/>
  <c r="G36" i="40"/>
  <c r="F36" i="40"/>
  <c r="E36" i="40"/>
  <c r="D36" i="40"/>
  <c r="C36" i="40"/>
  <c r="B36" i="40"/>
  <c r="A36" i="40"/>
  <c r="L35" i="40"/>
  <c r="K35" i="40"/>
  <c r="J35" i="40"/>
  <c r="I35" i="40"/>
  <c r="H35" i="40"/>
  <c r="G35" i="40"/>
  <c r="F35" i="40"/>
  <c r="E35" i="40"/>
  <c r="D35" i="40"/>
  <c r="C35" i="40"/>
  <c r="B35" i="40"/>
  <c r="A35" i="40"/>
  <c r="L34" i="40"/>
  <c r="K34" i="40"/>
  <c r="J34" i="40"/>
  <c r="I34" i="40"/>
  <c r="H34" i="40"/>
  <c r="G34" i="40"/>
  <c r="F34" i="40"/>
  <c r="E34" i="40"/>
  <c r="D34" i="40"/>
  <c r="C34" i="40"/>
  <c r="B34" i="40"/>
  <c r="A34" i="40"/>
  <c r="L33" i="40"/>
  <c r="K33" i="40"/>
  <c r="J33" i="40"/>
  <c r="I33" i="40"/>
  <c r="H33" i="40"/>
  <c r="G33" i="40"/>
  <c r="F33" i="40"/>
  <c r="E33" i="40"/>
  <c r="D33" i="40"/>
  <c r="C33" i="40"/>
  <c r="B33" i="40"/>
  <c r="A33" i="40"/>
  <c r="L32" i="40"/>
  <c r="K32" i="40"/>
  <c r="J32" i="40"/>
  <c r="I32" i="40"/>
  <c r="H32" i="40"/>
  <c r="G32" i="40"/>
  <c r="F32" i="40"/>
  <c r="E32" i="40"/>
  <c r="D32" i="40"/>
  <c r="C32" i="40"/>
  <c r="B32" i="40"/>
  <c r="A32" i="40"/>
  <c r="L31" i="40"/>
  <c r="K31" i="40"/>
  <c r="J31" i="40"/>
  <c r="I31" i="40"/>
  <c r="H31" i="40"/>
  <c r="G31" i="40"/>
  <c r="F31" i="40"/>
  <c r="E31" i="40"/>
  <c r="D31" i="40"/>
  <c r="C31" i="40"/>
  <c r="B31" i="40"/>
  <c r="A31" i="40"/>
  <c r="L30" i="40"/>
  <c r="K30" i="40"/>
  <c r="J30" i="40"/>
  <c r="I30" i="40"/>
  <c r="H30" i="40"/>
  <c r="G30" i="40"/>
  <c r="F30" i="40"/>
  <c r="E30" i="40"/>
  <c r="D30" i="40"/>
  <c r="C30" i="40"/>
  <c r="B30" i="40"/>
  <c r="A30" i="40"/>
  <c r="L29" i="40"/>
  <c r="K29" i="40"/>
  <c r="J29" i="40"/>
  <c r="I29" i="40"/>
  <c r="H29" i="40"/>
  <c r="G29" i="40"/>
  <c r="F29" i="40"/>
  <c r="E29" i="40"/>
  <c r="D29" i="40"/>
  <c r="C29" i="40"/>
  <c r="B29" i="40"/>
  <c r="A29" i="40"/>
  <c r="L28" i="40"/>
  <c r="K28" i="40"/>
  <c r="J28" i="40"/>
  <c r="I28" i="40"/>
  <c r="H28" i="40"/>
  <c r="G28" i="40"/>
  <c r="F28" i="40"/>
  <c r="E28" i="40"/>
  <c r="D28" i="40"/>
  <c r="C28" i="40"/>
  <c r="B28" i="40"/>
  <c r="A28" i="40"/>
  <c r="L27" i="40"/>
  <c r="K27" i="40"/>
  <c r="J27" i="40"/>
  <c r="I27" i="40"/>
  <c r="H27" i="40"/>
  <c r="G27" i="40"/>
  <c r="F27" i="40"/>
  <c r="E27" i="40"/>
  <c r="D27" i="40"/>
  <c r="C27" i="40"/>
  <c r="B27" i="40"/>
  <c r="A27" i="40"/>
  <c r="L26" i="40"/>
  <c r="K26" i="40"/>
  <c r="J26" i="40"/>
  <c r="I26" i="40"/>
  <c r="H26" i="40"/>
  <c r="G26" i="40"/>
  <c r="F26" i="40"/>
  <c r="E26" i="40"/>
  <c r="D26" i="40"/>
  <c r="C26" i="40"/>
  <c r="B26" i="40"/>
  <c r="A26" i="40"/>
  <c r="L25" i="40"/>
  <c r="K25" i="40"/>
  <c r="J25" i="40"/>
  <c r="I25" i="40"/>
  <c r="H25" i="40"/>
  <c r="G25" i="40"/>
  <c r="F25" i="40"/>
  <c r="E25" i="40"/>
  <c r="D25" i="40"/>
  <c r="C25" i="40"/>
  <c r="B25" i="40"/>
  <c r="A25" i="40"/>
  <c r="L24" i="40"/>
  <c r="K24" i="40"/>
  <c r="J24" i="40"/>
  <c r="I24" i="40"/>
  <c r="H24" i="40"/>
  <c r="G24" i="40"/>
  <c r="F24" i="40"/>
  <c r="E24" i="40"/>
  <c r="D24" i="40"/>
  <c r="C24" i="40"/>
  <c r="B24" i="40"/>
  <c r="A24" i="40"/>
  <c r="L23" i="40"/>
  <c r="K23" i="40"/>
  <c r="J23" i="40"/>
  <c r="I23" i="40"/>
  <c r="H23" i="40"/>
  <c r="G23" i="40"/>
  <c r="F23" i="40"/>
  <c r="E23" i="40"/>
  <c r="D23" i="40"/>
  <c r="C23" i="40"/>
  <c r="B23" i="40"/>
  <c r="A23" i="40"/>
  <c r="L22" i="40"/>
  <c r="K22" i="40"/>
  <c r="J22" i="40"/>
  <c r="I22" i="40"/>
  <c r="H22" i="40"/>
  <c r="G22" i="40"/>
  <c r="F22" i="40"/>
  <c r="E22" i="40"/>
  <c r="D22" i="40"/>
  <c r="C22" i="40"/>
  <c r="B22" i="40"/>
  <c r="A22" i="40"/>
  <c r="L21" i="40"/>
  <c r="K21" i="40"/>
  <c r="J21" i="40"/>
  <c r="I21" i="40"/>
  <c r="H21" i="40"/>
  <c r="G21" i="40"/>
  <c r="F21" i="40"/>
  <c r="E21" i="40"/>
  <c r="D21" i="40"/>
  <c r="C21" i="40"/>
  <c r="B21" i="40"/>
  <c r="A21" i="40"/>
  <c r="L20" i="40"/>
  <c r="K20" i="40"/>
  <c r="J20" i="40"/>
  <c r="I20" i="40"/>
  <c r="H20" i="40"/>
  <c r="G20" i="40"/>
  <c r="F20" i="40"/>
  <c r="E20" i="40"/>
  <c r="D20" i="40"/>
  <c r="C20" i="40"/>
  <c r="B20" i="40"/>
  <c r="A20" i="40"/>
  <c r="L19" i="40"/>
  <c r="K19" i="40"/>
  <c r="J19" i="40"/>
  <c r="I19" i="40"/>
  <c r="H19" i="40"/>
  <c r="G19" i="40"/>
  <c r="F19" i="40"/>
  <c r="E19" i="40"/>
  <c r="D19" i="40"/>
  <c r="C19" i="40"/>
  <c r="B19" i="40"/>
  <c r="A19" i="40"/>
  <c r="L18" i="40"/>
  <c r="K18" i="40"/>
  <c r="J18" i="40"/>
  <c r="I18" i="40"/>
  <c r="H18" i="40"/>
  <c r="G18" i="40"/>
  <c r="F18" i="40"/>
  <c r="E18" i="40"/>
  <c r="D18" i="40"/>
  <c r="C18" i="40"/>
  <c r="B18" i="40"/>
  <c r="A18" i="40"/>
  <c r="L17" i="40"/>
  <c r="K17" i="40"/>
  <c r="J17" i="40"/>
  <c r="I17" i="40"/>
  <c r="H17" i="40"/>
  <c r="G17" i="40"/>
  <c r="F17" i="40"/>
  <c r="E17" i="40"/>
  <c r="D17" i="40"/>
  <c r="C17" i="40"/>
  <c r="B17" i="40"/>
  <c r="A17" i="40"/>
  <c r="L16" i="40"/>
  <c r="K16" i="40"/>
  <c r="J16" i="40"/>
  <c r="I16" i="40"/>
  <c r="H16" i="40"/>
  <c r="G16" i="40"/>
  <c r="F16" i="40"/>
  <c r="E16" i="40"/>
  <c r="D16" i="40"/>
  <c r="C16" i="40"/>
  <c r="B16" i="40"/>
  <c r="A16" i="40"/>
  <c r="L15" i="40"/>
  <c r="K15" i="40"/>
  <c r="J15" i="40"/>
  <c r="I15" i="40"/>
  <c r="H15" i="40"/>
  <c r="G15" i="40"/>
  <c r="F15" i="40"/>
  <c r="E15" i="40"/>
  <c r="D15" i="40"/>
  <c r="C15" i="40"/>
  <c r="B15" i="40"/>
  <c r="A15" i="40"/>
  <c r="L14" i="40"/>
  <c r="K14" i="40"/>
  <c r="J14" i="40"/>
  <c r="I14" i="40"/>
  <c r="H14" i="40"/>
  <c r="G14" i="40"/>
  <c r="F14" i="40"/>
  <c r="E14" i="40"/>
  <c r="D14" i="40"/>
  <c r="C14" i="40"/>
  <c r="B14" i="40"/>
  <c r="A14" i="40"/>
  <c r="L13" i="40"/>
  <c r="K13" i="40"/>
  <c r="J13" i="40"/>
  <c r="I13" i="40"/>
  <c r="H13" i="40"/>
  <c r="G13" i="40"/>
  <c r="F13" i="40"/>
  <c r="E13" i="40"/>
  <c r="D13" i="40"/>
  <c r="C13" i="40"/>
  <c r="B13" i="40"/>
  <c r="A13" i="40"/>
  <c r="L12" i="40"/>
  <c r="K12" i="40"/>
  <c r="J12" i="40"/>
  <c r="I12" i="40"/>
  <c r="H12" i="40"/>
  <c r="G12" i="40"/>
  <c r="F12" i="40"/>
  <c r="E12" i="40"/>
  <c r="D12" i="40"/>
  <c r="C12" i="40"/>
  <c r="B12" i="40"/>
  <c r="A12" i="40"/>
  <c r="L11" i="40"/>
  <c r="K11" i="40"/>
  <c r="J11" i="40"/>
  <c r="I11" i="40"/>
  <c r="H11" i="40"/>
  <c r="G11" i="40"/>
  <c r="F11" i="40"/>
  <c r="E11" i="40"/>
  <c r="D11" i="40"/>
  <c r="C11" i="40"/>
  <c r="B11" i="40"/>
  <c r="A11" i="40"/>
  <c r="L10" i="40"/>
  <c r="K10" i="40"/>
  <c r="J10" i="40"/>
  <c r="I10" i="40"/>
  <c r="H10" i="40"/>
  <c r="G10" i="40"/>
  <c r="F10" i="40"/>
  <c r="E10" i="40"/>
  <c r="D10" i="40"/>
  <c r="C10" i="40"/>
  <c r="B10" i="40"/>
  <c r="A10" i="40"/>
  <c r="L9" i="40"/>
  <c r="K9" i="40"/>
  <c r="J9" i="40"/>
  <c r="I9" i="40"/>
  <c r="H9" i="40"/>
  <c r="G9" i="40"/>
  <c r="F9" i="40"/>
  <c r="E9" i="40"/>
  <c r="D9" i="40"/>
  <c r="C9" i="40"/>
  <c r="B9" i="40"/>
  <c r="A9" i="40"/>
  <c r="L8" i="40"/>
  <c r="K8" i="40"/>
  <c r="J8" i="40"/>
  <c r="I8" i="40"/>
  <c r="H8" i="40"/>
  <c r="G8" i="40"/>
  <c r="F8" i="40"/>
  <c r="E8" i="40"/>
  <c r="D8" i="40"/>
  <c r="C8" i="40"/>
  <c r="B8" i="40"/>
  <c r="A8" i="40"/>
  <c r="L7" i="40"/>
  <c r="K7" i="40"/>
  <c r="J7" i="40"/>
  <c r="I7" i="40"/>
  <c r="H7" i="40"/>
  <c r="G7" i="40"/>
  <c r="F7" i="40"/>
  <c r="E7" i="40"/>
  <c r="D7" i="40"/>
  <c r="C7" i="40"/>
  <c r="B7" i="40"/>
  <c r="A7" i="40"/>
  <c r="L6" i="40"/>
  <c r="K6" i="40"/>
  <c r="J6" i="40"/>
  <c r="I6" i="40"/>
  <c r="H6" i="40"/>
  <c r="G6" i="40"/>
  <c r="F6" i="40"/>
  <c r="E6" i="40"/>
  <c r="D6" i="40"/>
  <c r="C6" i="40"/>
  <c r="B6" i="40"/>
  <c r="A6" i="40"/>
  <c r="L5" i="40"/>
  <c r="K5" i="40"/>
  <c r="J5" i="40"/>
  <c r="I5" i="40"/>
  <c r="H5" i="40"/>
  <c r="G5" i="40"/>
  <c r="F5" i="40"/>
  <c r="E5" i="40"/>
  <c r="D5" i="40"/>
  <c r="C5" i="40"/>
  <c r="B5" i="40"/>
  <c r="A5" i="40"/>
  <c r="L4" i="40"/>
  <c r="K4" i="40"/>
  <c r="J4" i="40"/>
  <c r="I4" i="40"/>
  <c r="H4" i="40"/>
  <c r="G4" i="40"/>
  <c r="F4" i="40"/>
  <c r="E4" i="40"/>
  <c r="D4" i="40"/>
  <c r="C4" i="40"/>
  <c r="B4" i="40"/>
  <c r="A4" i="40"/>
  <c r="L3" i="40"/>
  <c r="K3" i="40"/>
  <c r="J3" i="40"/>
  <c r="I3" i="40"/>
  <c r="H3" i="40"/>
  <c r="G3" i="40"/>
  <c r="F3" i="40"/>
  <c r="E3" i="40"/>
  <c r="D3" i="40"/>
  <c r="C3" i="40"/>
  <c r="B3" i="40"/>
  <c r="A3" i="40"/>
  <c r="L2" i="40"/>
  <c r="K2" i="40"/>
  <c r="J2" i="40"/>
  <c r="H2" i="40"/>
  <c r="G2" i="40"/>
  <c r="F2" i="40"/>
  <c r="E2" i="40"/>
  <c r="D2" i="40"/>
  <c r="I2" i="40"/>
  <c r="C2" i="40"/>
  <c r="B2" i="40"/>
  <c r="A2" i="40"/>
  <c r="FU97" i="1"/>
  <c r="D98" i="41" s="1"/>
  <c r="FT97" i="1"/>
  <c r="C98" i="41" s="1"/>
  <c r="FS97" i="1"/>
  <c r="FR97" i="1"/>
  <c r="FQ97" i="1"/>
  <c r="FP97" i="1"/>
  <c r="FO97" i="1"/>
  <c r="FN97" i="1"/>
  <c r="A97" i="35"/>
  <c r="H96" i="35"/>
  <c r="G96" i="35"/>
  <c r="F96" i="35"/>
  <c r="E96" i="35"/>
  <c r="D96" i="35"/>
  <c r="C96" i="35"/>
  <c r="B96" i="35"/>
  <c r="A96" i="35"/>
  <c r="H95" i="35"/>
  <c r="G95" i="35"/>
  <c r="F95" i="35"/>
  <c r="E95" i="35"/>
  <c r="D95" i="35"/>
  <c r="C95" i="35"/>
  <c r="B95" i="35"/>
  <c r="A95" i="35"/>
  <c r="R90" i="31"/>
  <c r="R89" i="31"/>
  <c r="R82" i="31"/>
  <c r="R81" i="31"/>
  <c r="R74" i="31"/>
  <c r="R73" i="31"/>
  <c r="R66" i="31"/>
  <c r="R65" i="31"/>
  <c r="R58" i="31"/>
  <c r="R57" i="31"/>
  <c r="R55" i="31"/>
  <c r="R50" i="31"/>
  <c r="R49" i="31"/>
  <c r="R42" i="31"/>
  <c r="R41" i="31"/>
  <c r="R34" i="31"/>
  <c r="R33" i="31"/>
  <c r="R32" i="31"/>
  <c r="R26" i="31"/>
  <c r="R25" i="31"/>
  <c r="R18" i="31"/>
  <c r="R17" i="31"/>
  <c r="R16" i="31"/>
  <c r="R10" i="31"/>
  <c r="R9" i="31"/>
  <c r="D2" i="29"/>
  <c r="D96" i="4"/>
  <c r="C96" i="4"/>
  <c r="D95" i="4"/>
  <c r="C95" i="4"/>
  <c r="D94" i="4"/>
  <c r="C94" i="4"/>
  <c r="J94" i="14" s="1"/>
  <c r="D93" i="4"/>
  <c r="C93" i="4"/>
  <c r="D92" i="4"/>
  <c r="C92" i="4"/>
  <c r="D91" i="4"/>
  <c r="C91" i="4"/>
  <c r="D90" i="4"/>
  <c r="C90" i="4"/>
  <c r="D101" i="19" s="1"/>
  <c r="D89" i="4"/>
  <c r="C89" i="4"/>
  <c r="D88" i="4"/>
  <c r="C88" i="4"/>
  <c r="D87" i="4"/>
  <c r="C87" i="4"/>
  <c r="D86" i="4"/>
  <c r="C86" i="4"/>
  <c r="D85" i="4"/>
  <c r="C85" i="4"/>
  <c r="D85" i="7" s="1"/>
  <c r="D84" i="4"/>
  <c r="C84" i="4"/>
  <c r="D83" i="4"/>
  <c r="C83" i="4"/>
  <c r="D82" i="4"/>
  <c r="C82" i="4"/>
  <c r="D81" i="4"/>
  <c r="C81" i="4"/>
  <c r="D80" i="4"/>
  <c r="C80" i="4"/>
  <c r="D79" i="4"/>
  <c r="C79" i="4"/>
  <c r="C79" i="20" s="1"/>
  <c r="X79" i="36" s="1"/>
  <c r="D78" i="4"/>
  <c r="C78" i="4"/>
  <c r="J78" i="14" s="1"/>
  <c r="D77" i="4"/>
  <c r="C77" i="4"/>
  <c r="D77" i="7" s="1"/>
  <c r="D76" i="4"/>
  <c r="C76" i="4"/>
  <c r="D75" i="4"/>
  <c r="C75" i="4"/>
  <c r="D74" i="4"/>
  <c r="C74" i="4"/>
  <c r="C74" i="20" s="1"/>
  <c r="X74" i="36" s="1"/>
  <c r="D73" i="4"/>
  <c r="C73" i="4"/>
  <c r="D72" i="4"/>
  <c r="C72" i="4"/>
  <c r="D71" i="4"/>
  <c r="C71" i="4"/>
  <c r="D70" i="4"/>
  <c r="C70" i="4"/>
  <c r="D81" i="19" s="1"/>
  <c r="D69" i="4"/>
  <c r="C69" i="4"/>
  <c r="C69" i="20" s="1"/>
  <c r="X69" i="36" s="1"/>
  <c r="D68" i="4"/>
  <c r="C68" i="4"/>
  <c r="D67" i="4"/>
  <c r="C67" i="4"/>
  <c r="D66" i="4"/>
  <c r="C66" i="4"/>
  <c r="C66" i="20" s="1"/>
  <c r="X66" i="36" s="1"/>
  <c r="D65" i="4"/>
  <c r="C65" i="4"/>
  <c r="D64" i="4"/>
  <c r="C64" i="4"/>
  <c r="D63" i="4"/>
  <c r="C63" i="4"/>
  <c r="D62" i="4"/>
  <c r="C62" i="4"/>
  <c r="C62" i="20" s="1"/>
  <c r="X62" i="36" s="1"/>
  <c r="D61" i="4"/>
  <c r="C61" i="4"/>
  <c r="D61" i="7" s="1"/>
  <c r="D60" i="4"/>
  <c r="C60" i="4"/>
  <c r="D59" i="4"/>
  <c r="C59" i="4"/>
  <c r="C59" i="20" s="1"/>
  <c r="X59" i="36" s="1"/>
  <c r="D58" i="4"/>
  <c r="C58" i="4"/>
  <c r="C58" i="20" s="1"/>
  <c r="X58" i="36" s="1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C50" i="20" s="1"/>
  <c r="D49" i="4"/>
  <c r="C49" i="4"/>
  <c r="D48" i="4"/>
  <c r="C48" i="4"/>
  <c r="D47" i="4"/>
  <c r="C47" i="4"/>
  <c r="C47" i="20" s="1"/>
  <c r="X47" i="36" s="1"/>
  <c r="D46" i="4"/>
  <c r="C46" i="4"/>
  <c r="C46" i="20" s="1"/>
  <c r="X46" i="36" s="1"/>
  <c r="D45" i="4"/>
  <c r="C45" i="4"/>
  <c r="D44" i="4"/>
  <c r="C44" i="4"/>
  <c r="D43" i="4"/>
  <c r="C43" i="4"/>
  <c r="C43" i="20" s="1"/>
  <c r="D42" i="4"/>
  <c r="C42" i="4"/>
  <c r="C42" i="20" s="1"/>
  <c r="X42" i="36" s="1"/>
  <c r="D41" i="4"/>
  <c r="C41" i="4"/>
  <c r="D40" i="4"/>
  <c r="C40" i="4"/>
  <c r="D39" i="4"/>
  <c r="C39" i="4"/>
  <c r="C39" i="20" s="1"/>
  <c r="X39" i="36" s="1"/>
  <c r="D38" i="4"/>
  <c r="C38" i="4"/>
  <c r="D49" i="19" s="1"/>
  <c r="D37" i="4"/>
  <c r="C37" i="4"/>
  <c r="D37" i="7" s="1"/>
  <c r="D36" i="4"/>
  <c r="C36" i="4"/>
  <c r="D35" i="4"/>
  <c r="C35" i="4"/>
  <c r="D34" i="4"/>
  <c r="C34" i="4"/>
  <c r="C34" i="20" s="1"/>
  <c r="X34" i="36" s="1"/>
  <c r="D33" i="4"/>
  <c r="C33" i="4"/>
  <c r="D32" i="4"/>
  <c r="C32" i="4"/>
  <c r="D31" i="4"/>
  <c r="C31" i="4"/>
  <c r="D30" i="4"/>
  <c r="C30" i="4"/>
  <c r="D29" i="4"/>
  <c r="C29" i="4"/>
  <c r="D29" i="7" s="1"/>
  <c r="D28" i="4"/>
  <c r="C28" i="4"/>
  <c r="D27" i="4"/>
  <c r="C27" i="4"/>
  <c r="D26" i="4"/>
  <c r="C26" i="4"/>
  <c r="D37" i="19" s="1"/>
  <c r="D25" i="4"/>
  <c r="C25" i="4"/>
  <c r="D24" i="4"/>
  <c r="C24" i="4"/>
  <c r="D23" i="4"/>
  <c r="C23" i="4"/>
  <c r="D22" i="4"/>
  <c r="C22" i="4"/>
  <c r="D33" i="19" s="1"/>
  <c r="D21" i="4"/>
  <c r="C21" i="4"/>
  <c r="D20" i="4"/>
  <c r="C20" i="4"/>
  <c r="D19" i="4"/>
  <c r="C19" i="4"/>
  <c r="D18" i="4"/>
  <c r="C18" i="4"/>
  <c r="D29" i="19" s="1"/>
  <c r="D17" i="4"/>
  <c r="C17" i="4"/>
  <c r="D16" i="4"/>
  <c r="C16" i="4"/>
  <c r="D15" i="4"/>
  <c r="C15" i="4"/>
  <c r="D14" i="4"/>
  <c r="C14" i="4"/>
  <c r="C14" i="20" s="1"/>
  <c r="D13" i="4"/>
  <c r="C13" i="4"/>
  <c r="D13" i="7" s="1"/>
  <c r="D12" i="4"/>
  <c r="C12" i="4"/>
  <c r="D11" i="4"/>
  <c r="C11" i="4"/>
  <c r="D10" i="4"/>
  <c r="C10" i="4"/>
  <c r="D21" i="19" s="1"/>
  <c r="D9" i="4"/>
  <c r="C9" i="4"/>
  <c r="D8" i="4"/>
  <c r="C8" i="4"/>
  <c r="D7" i="4"/>
  <c r="C7" i="4"/>
  <c r="D6" i="4"/>
  <c r="C6" i="4"/>
  <c r="C6" i="20" s="1"/>
  <c r="X6" i="36" s="1"/>
  <c r="D5" i="4"/>
  <c r="C5" i="4"/>
  <c r="D5" i="7" s="1"/>
  <c r="D4" i="4"/>
  <c r="C4" i="4"/>
  <c r="D3" i="4"/>
  <c r="C3" i="4"/>
  <c r="D2" i="4"/>
  <c r="C2" i="4"/>
  <c r="C2" i="20" s="1"/>
  <c r="X2" i="36" s="1"/>
  <c r="J97" i="9"/>
  <c r="I97" i="9"/>
  <c r="H97" i="9"/>
  <c r="G97" i="9"/>
  <c r="J96" i="9"/>
  <c r="I96" i="9"/>
  <c r="H96" i="9"/>
  <c r="G96" i="9"/>
  <c r="J95" i="9"/>
  <c r="I95" i="9"/>
  <c r="H95" i="9"/>
  <c r="G95" i="9"/>
  <c r="J94" i="9"/>
  <c r="I94" i="9"/>
  <c r="H94" i="9"/>
  <c r="G94" i="9"/>
  <c r="J93" i="9"/>
  <c r="I93" i="9"/>
  <c r="H93" i="9"/>
  <c r="G93" i="9"/>
  <c r="J92" i="9"/>
  <c r="I92" i="9"/>
  <c r="H92" i="9"/>
  <c r="G92" i="9"/>
  <c r="J91" i="9"/>
  <c r="I91" i="9"/>
  <c r="H91" i="9"/>
  <c r="G91" i="9"/>
  <c r="J90" i="9"/>
  <c r="I90" i="9"/>
  <c r="H90" i="9"/>
  <c r="G90" i="9"/>
  <c r="J89" i="9"/>
  <c r="I89" i="9"/>
  <c r="H89" i="9"/>
  <c r="G89" i="9"/>
  <c r="J88" i="9"/>
  <c r="I88" i="9"/>
  <c r="H88" i="9"/>
  <c r="G88" i="9"/>
  <c r="J87" i="9"/>
  <c r="I87" i="9"/>
  <c r="H87" i="9"/>
  <c r="G87" i="9"/>
  <c r="J86" i="9"/>
  <c r="I86" i="9"/>
  <c r="H86" i="9"/>
  <c r="G86" i="9"/>
  <c r="J85" i="9"/>
  <c r="I85" i="9"/>
  <c r="H85" i="9"/>
  <c r="G85" i="9"/>
  <c r="J84" i="9"/>
  <c r="I84" i="9"/>
  <c r="H84" i="9"/>
  <c r="G84" i="9"/>
  <c r="J83" i="9"/>
  <c r="I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J46" i="9"/>
  <c r="I46" i="9"/>
  <c r="H46" i="9"/>
  <c r="G46" i="9"/>
  <c r="J45" i="9"/>
  <c r="I45" i="9"/>
  <c r="H45" i="9"/>
  <c r="G45" i="9"/>
  <c r="J44" i="9"/>
  <c r="I44" i="9"/>
  <c r="H44" i="9"/>
  <c r="G44" i="9"/>
  <c r="J43" i="9"/>
  <c r="I43" i="9"/>
  <c r="H43" i="9"/>
  <c r="G43" i="9"/>
  <c r="J42" i="9"/>
  <c r="I42" i="9"/>
  <c r="H42" i="9"/>
  <c r="G42" i="9"/>
  <c r="J41" i="9"/>
  <c r="I41" i="9"/>
  <c r="H41" i="9"/>
  <c r="G41" i="9"/>
  <c r="J40" i="9"/>
  <c r="I40" i="9"/>
  <c r="H40" i="9"/>
  <c r="G40" i="9"/>
  <c r="J39" i="9"/>
  <c r="I39" i="9"/>
  <c r="H39" i="9"/>
  <c r="G39" i="9"/>
  <c r="J38" i="9"/>
  <c r="I38" i="9"/>
  <c r="H38" i="9"/>
  <c r="G38" i="9"/>
  <c r="J37" i="9"/>
  <c r="I37" i="9"/>
  <c r="H37" i="9"/>
  <c r="G37" i="9"/>
  <c r="J36" i="9"/>
  <c r="I36" i="9"/>
  <c r="H36" i="9"/>
  <c r="G36" i="9"/>
  <c r="J35" i="9"/>
  <c r="I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20" i="9"/>
  <c r="I20" i="9"/>
  <c r="H20" i="9"/>
  <c r="G20" i="9"/>
  <c r="J19" i="9"/>
  <c r="I19" i="9"/>
  <c r="H19" i="9"/>
  <c r="G19" i="9"/>
  <c r="J18" i="9"/>
  <c r="I18" i="9"/>
  <c r="H18" i="9"/>
  <c r="G18" i="9"/>
  <c r="J17" i="9"/>
  <c r="I17" i="9"/>
  <c r="H17" i="9"/>
  <c r="G17" i="9"/>
  <c r="J16" i="9"/>
  <c r="I16" i="9"/>
  <c r="H16" i="9"/>
  <c r="G16" i="9"/>
  <c r="J15" i="9"/>
  <c r="I15" i="9"/>
  <c r="H15" i="9"/>
  <c r="G15" i="9"/>
  <c r="J14" i="9"/>
  <c r="I14" i="9"/>
  <c r="H14" i="9"/>
  <c r="G14" i="9"/>
  <c r="J13" i="9"/>
  <c r="I13" i="9"/>
  <c r="H13" i="9"/>
  <c r="G13" i="9"/>
  <c r="J12" i="9"/>
  <c r="I12" i="9"/>
  <c r="H12" i="9"/>
  <c r="G12" i="9"/>
  <c r="J11" i="9"/>
  <c r="I11" i="9"/>
  <c r="H11" i="9"/>
  <c r="G11" i="9"/>
  <c r="J10" i="9"/>
  <c r="I10" i="9"/>
  <c r="H10" i="9"/>
  <c r="G10" i="9"/>
  <c r="J9" i="9"/>
  <c r="I9" i="9"/>
  <c r="H9" i="9"/>
  <c r="G9" i="9"/>
  <c r="J8" i="9"/>
  <c r="I8" i="9"/>
  <c r="H8" i="9"/>
  <c r="G8" i="9"/>
  <c r="J7" i="9"/>
  <c r="I7" i="9"/>
  <c r="H7" i="9"/>
  <c r="G7" i="9"/>
  <c r="J6" i="9"/>
  <c r="I6" i="9"/>
  <c r="H6" i="9"/>
  <c r="G6" i="9"/>
  <c r="J5" i="9"/>
  <c r="I5" i="9"/>
  <c r="H5" i="9"/>
  <c r="G5" i="9"/>
  <c r="J4" i="9"/>
  <c r="I4" i="9"/>
  <c r="H4" i="9"/>
  <c r="G4" i="9"/>
  <c r="J3" i="9"/>
  <c r="F3" i="9"/>
  <c r="I3" i="9"/>
  <c r="E3" i="9"/>
  <c r="U11" i="32" s="1"/>
  <c r="H3" i="9"/>
  <c r="D3" i="9"/>
  <c r="G3" i="9"/>
  <c r="C3" i="9"/>
  <c r="E97" i="28"/>
  <c r="D97" i="28"/>
  <c r="C97" i="28"/>
  <c r="E96" i="28"/>
  <c r="J96" i="28" s="1"/>
  <c r="D96" i="28"/>
  <c r="C96" i="28"/>
  <c r="E95" i="28"/>
  <c r="J95" i="28" s="1"/>
  <c r="D95" i="28"/>
  <c r="C95" i="28"/>
  <c r="E94" i="28"/>
  <c r="J94" i="28" s="1"/>
  <c r="D94" i="28"/>
  <c r="C94" i="28"/>
  <c r="E93" i="28"/>
  <c r="J93" i="28" s="1"/>
  <c r="D93" i="28"/>
  <c r="C93" i="28"/>
  <c r="E92" i="28"/>
  <c r="J92" i="28" s="1"/>
  <c r="D92" i="28"/>
  <c r="C92" i="28"/>
  <c r="E91" i="28"/>
  <c r="J91" i="28" s="1"/>
  <c r="D91" i="28"/>
  <c r="C91" i="28"/>
  <c r="E90" i="28"/>
  <c r="D90" i="28"/>
  <c r="C90" i="28"/>
  <c r="E89" i="28"/>
  <c r="D89" i="28"/>
  <c r="C89" i="28"/>
  <c r="E88" i="28"/>
  <c r="J88" i="28" s="1"/>
  <c r="D88" i="28"/>
  <c r="C88" i="28"/>
  <c r="E87" i="28"/>
  <c r="J87" i="28" s="1"/>
  <c r="D87" i="28"/>
  <c r="C87" i="28"/>
  <c r="E86" i="28"/>
  <c r="D86" i="28"/>
  <c r="C86" i="28"/>
  <c r="E85" i="28"/>
  <c r="J85" i="28" s="1"/>
  <c r="D85" i="28"/>
  <c r="C85" i="28"/>
  <c r="E84" i="28"/>
  <c r="J84" i="28" s="1"/>
  <c r="D84" i="28"/>
  <c r="C84" i="28"/>
  <c r="E83" i="28"/>
  <c r="J83" i="28" s="1"/>
  <c r="D83" i="28"/>
  <c r="C83" i="28"/>
  <c r="E82" i="28"/>
  <c r="D82" i="28"/>
  <c r="C82" i="28"/>
  <c r="E81" i="28"/>
  <c r="D81" i="28"/>
  <c r="C81" i="28"/>
  <c r="E80" i="28"/>
  <c r="J80" i="28" s="1"/>
  <c r="D80" i="28"/>
  <c r="C80" i="28"/>
  <c r="E79" i="28"/>
  <c r="J79" i="28" s="1"/>
  <c r="D79" i="28"/>
  <c r="C79" i="28"/>
  <c r="E78" i="28"/>
  <c r="D78" i="28"/>
  <c r="C78" i="28"/>
  <c r="E77" i="28"/>
  <c r="J77" i="28" s="1"/>
  <c r="D77" i="28"/>
  <c r="C77" i="28"/>
  <c r="E76" i="28"/>
  <c r="J76" i="28" s="1"/>
  <c r="D76" i="28"/>
  <c r="C76" i="28"/>
  <c r="E75" i="28"/>
  <c r="J75" i="28" s="1"/>
  <c r="D75" i="28"/>
  <c r="C75" i="28"/>
  <c r="E74" i="28"/>
  <c r="D74" i="28"/>
  <c r="C74" i="28"/>
  <c r="E73" i="28"/>
  <c r="J73" i="28"/>
  <c r="D73" i="28"/>
  <c r="C73" i="28"/>
  <c r="E72" i="28"/>
  <c r="J72" i="28" s="1"/>
  <c r="D72" i="28"/>
  <c r="C72" i="28"/>
  <c r="E71" i="28"/>
  <c r="J71" i="28" s="1"/>
  <c r="D71" i="28"/>
  <c r="C71" i="28"/>
  <c r="E70" i="28"/>
  <c r="D70" i="28"/>
  <c r="C70" i="28"/>
  <c r="E69" i="28"/>
  <c r="J69" i="28" s="1"/>
  <c r="D69" i="28"/>
  <c r="C69" i="28"/>
  <c r="E68" i="28"/>
  <c r="J68" i="28"/>
  <c r="D68" i="28"/>
  <c r="C68" i="28"/>
  <c r="E67" i="28"/>
  <c r="J67" i="28" s="1"/>
  <c r="D67" i="28"/>
  <c r="C67" i="28"/>
  <c r="E66" i="28"/>
  <c r="D66" i="28"/>
  <c r="C66" i="28"/>
  <c r="E65" i="28"/>
  <c r="D65" i="28"/>
  <c r="C65" i="28"/>
  <c r="E64" i="28"/>
  <c r="J64" i="28" s="1"/>
  <c r="D64" i="28"/>
  <c r="C64" i="28"/>
  <c r="E63" i="28"/>
  <c r="J63" i="28"/>
  <c r="D63" i="28"/>
  <c r="C63" i="28"/>
  <c r="E62" i="28"/>
  <c r="J62" i="28" s="1"/>
  <c r="D62" i="28"/>
  <c r="C62" i="28"/>
  <c r="E61" i="28"/>
  <c r="J61" i="28" s="1"/>
  <c r="D61" i="28"/>
  <c r="C61" i="28"/>
  <c r="E60" i="28"/>
  <c r="J60" i="28" s="1"/>
  <c r="D60" i="28"/>
  <c r="C60" i="28"/>
  <c r="E59" i="28"/>
  <c r="J59" i="28" s="1"/>
  <c r="D59" i="28"/>
  <c r="C59" i="28"/>
  <c r="E58" i="28"/>
  <c r="D58" i="28"/>
  <c r="C58" i="28"/>
  <c r="E57" i="28"/>
  <c r="D57" i="28"/>
  <c r="C57" i="28"/>
  <c r="E56" i="28"/>
  <c r="J56" i="28" s="1"/>
  <c r="D56" i="28"/>
  <c r="C56" i="28"/>
  <c r="E55" i="28"/>
  <c r="J55" i="28" s="1"/>
  <c r="D55" i="28"/>
  <c r="C55" i="28"/>
  <c r="E54" i="28"/>
  <c r="D54" i="28"/>
  <c r="C54" i="28"/>
  <c r="E53" i="28"/>
  <c r="J53" i="28" s="1"/>
  <c r="D53" i="28"/>
  <c r="C53" i="28"/>
  <c r="E52" i="28"/>
  <c r="J52" i="28" s="1"/>
  <c r="D52" i="28"/>
  <c r="C52" i="28"/>
  <c r="E51" i="28"/>
  <c r="J51" i="28" s="1"/>
  <c r="D51" i="28"/>
  <c r="C51" i="28"/>
  <c r="E50" i="28"/>
  <c r="D50" i="28"/>
  <c r="C50" i="28"/>
  <c r="E49" i="28"/>
  <c r="D49" i="28"/>
  <c r="C49" i="28"/>
  <c r="E48" i="28"/>
  <c r="J48" i="28" s="1"/>
  <c r="D48" i="28"/>
  <c r="C48" i="28"/>
  <c r="E47" i="28"/>
  <c r="J47" i="28" s="1"/>
  <c r="D47" i="28"/>
  <c r="C47" i="28"/>
  <c r="E46" i="28"/>
  <c r="D46" i="28"/>
  <c r="C46" i="28"/>
  <c r="E45" i="28"/>
  <c r="J45" i="28" s="1"/>
  <c r="D45" i="28"/>
  <c r="C45" i="28"/>
  <c r="E44" i="28"/>
  <c r="J44" i="28" s="1"/>
  <c r="D44" i="28"/>
  <c r="C44" i="28"/>
  <c r="E43" i="28"/>
  <c r="J43" i="28" s="1"/>
  <c r="D43" i="28"/>
  <c r="C43" i="28"/>
  <c r="E42" i="28"/>
  <c r="D42" i="28"/>
  <c r="C42" i="28"/>
  <c r="E41" i="28"/>
  <c r="D41" i="28"/>
  <c r="C41" i="28"/>
  <c r="E40" i="28"/>
  <c r="J40" i="28" s="1"/>
  <c r="D40" i="28"/>
  <c r="C40" i="28"/>
  <c r="E39" i="28"/>
  <c r="J39" i="28" s="1"/>
  <c r="D39" i="28"/>
  <c r="C39" i="28"/>
  <c r="E38" i="28"/>
  <c r="D38" i="28"/>
  <c r="C38" i="28"/>
  <c r="E37" i="28"/>
  <c r="J37" i="28" s="1"/>
  <c r="D37" i="28"/>
  <c r="C37" i="28"/>
  <c r="E36" i="28"/>
  <c r="J36" i="28" s="1"/>
  <c r="D36" i="28"/>
  <c r="C36" i="28"/>
  <c r="E35" i="28"/>
  <c r="J35" i="28" s="1"/>
  <c r="D35" i="28"/>
  <c r="C35" i="28"/>
  <c r="E34" i="28"/>
  <c r="D34" i="28"/>
  <c r="C34" i="28"/>
  <c r="E33" i="28"/>
  <c r="J33" i="28" s="1"/>
  <c r="D33" i="28"/>
  <c r="C33" i="28"/>
  <c r="E32" i="28"/>
  <c r="J32" i="28" s="1"/>
  <c r="D32" i="28"/>
  <c r="C32" i="28"/>
  <c r="E31" i="28"/>
  <c r="J31" i="28" s="1"/>
  <c r="D31" i="28"/>
  <c r="C31" i="28"/>
  <c r="E30" i="28"/>
  <c r="D30" i="28"/>
  <c r="C30" i="28"/>
  <c r="E29" i="28"/>
  <c r="J29" i="28" s="1"/>
  <c r="D29" i="28"/>
  <c r="C29" i="28"/>
  <c r="E28" i="28"/>
  <c r="J28" i="28" s="1"/>
  <c r="D28" i="28"/>
  <c r="C28" i="28"/>
  <c r="E27" i="28"/>
  <c r="J27" i="28" s="1"/>
  <c r="D27" i="28"/>
  <c r="C27" i="28"/>
  <c r="E26" i="28"/>
  <c r="D26" i="28"/>
  <c r="C26" i="28"/>
  <c r="E25" i="28"/>
  <c r="D25" i="28"/>
  <c r="C25" i="28"/>
  <c r="E24" i="28"/>
  <c r="J24" i="28" s="1"/>
  <c r="D24" i="28"/>
  <c r="C24" i="28"/>
  <c r="E23" i="28"/>
  <c r="D23" i="28"/>
  <c r="C23" i="28"/>
  <c r="E22" i="28"/>
  <c r="D22" i="28"/>
  <c r="C22" i="28"/>
  <c r="E21" i="28"/>
  <c r="D21" i="28"/>
  <c r="C21" i="28"/>
  <c r="E20" i="28"/>
  <c r="J20" i="28" s="1"/>
  <c r="D20" i="28"/>
  <c r="C20" i="28"/>
  <c r="E19" i="28"/>
  <c r="J19" i="28" s="1"/>
  <c r="D19" i="28"/>
  <c r="C19" i="28"/>
  <c r="E18" i="28"/>
  <c r="D18" i="28"/>
  <c r="C18" i="28"/>
  <c r="E17" i="28"/>
  <c r="D17" i="28"/>
  <c r="C17" i="28"/>
  <c r="E16" i="28"/>
  <c r="J16" i="28" s="1"/>
  <c r="D16" i="28"/>
  <c r="C16" i="28"/>
  <c r="E15" i="28"/>
  <c r="D15" i="28"/>
  <c r="C15" i="28"/>
  <c r="E14" i="28"/>
  <c r="J14" i="28" s="1"/>
  <c r="D14" i="28"/>
  <c r="C14" i="28"/>
  <c r="E13" i="28"/>
  <c r="J13" i="28" s="1"/>
  <c r="D13" i="28"/>
  <c r="C13" i="28"/>
  <c r="E12" i="28"/>
  <c r="J12" i="28" s="1"/>
  <c r="D12" i="28"/>
  <c r="C12" i="28"/>
  <c r="E11" i="28"/>
  <c r="J11" i="28" s="1"/>
  <c r="D11" i="28"/>
  <c r="C11" i="28"/>
  <c r="E10" i="28"/>
  <c r="D10" i="28"/>
  <c r="C10" i="28"/>
  <c r="E9" i="28"/>
  <c r="D9" i="28"/>
  <c r="C9" i="28"/>
  <c r="E8" i="28"/>
  <c r="J8" i="28" s="1"/>
  <c r="D8" i="28"/>
  <c r="C8" i="28"/>
  <c r="E7" i="28"/>
  <c r="J7" i="28" s="1"/>
  <c r="D7" i="28"/>
  <c r="C7" i="28"/>
  <c r="E6" i="28"/>
  <c r="D6" i="28"/>
  <c r="C6" i="28"/>
  <c r="E5" i="28"/>
  <c r="J5" i="28" s="1"/>
  <c r="D5" i="28"/>
  <c r="C5" i="28"/>
  <c r="E4" i="28"/>
  <c r="J4" i="28" s="1"/>
  <c r="D4" i="28"/>
  <c r="C4" i="28"/>
  <c r="K97" i="28"/>
  <c r="K96" i="28"/>
  <c r="K95" i="28"/>
  <c r="K94" i="28"/>
  <c r="K93" i="28"/>
  <c r="K92" i="28"/>
  <c r="K91" i="28"/>
  <c r="K90" i="28"/>
  <c r="K89" i="28"/>
  <c r="K88" i="28"/>
  <c r="K87" i="28"/>
  <c r="K86" i="28"/>
  <c r="K85" i="28"/>
  <c r="K84" i="28"/>
  <c r="K83" i="28"/>
  <c r="K82" i="28"/>
  <c r="K81" i="28"/>
  <c r="K80" i="28"/>
  <c r="K79" i="28"/>
  <c r="K78" i="28"/>
  <c r="K77" i="28"/>
  <c r="K76" i="28"/>
  <c r="K75" i="28"/>
  <c r="K74" i="28"/>
  <c r="K73" i="28"/>
  <c r="K72" i="28"/>
  <c r="K71" i="28"/>
  <c r="K70" i="28"/>
  <c r="K69" i="28"/>
  <c r="K68" i="28"/>
  <c r="K67" i="28"/>
  <c r="K66" i="28"/>
  <c r="K65" i="28"/>
  <c r="K64" i="28"/>
  <c r="K63" i="28"/>
  <c r="K62" i="28"/>
  <c r="K61" i="28"/>
  <c r="K60" i="28"/>
  <c r="K59" i="28"/>
  <c r="K58" i="28"/>
  <c r="K57" i="28"/>
  <c r="K56" i="28"/>
  <c r="K55" i="28"/>
  <c r="K54" i="28"/>
  <c r="K53" i="28"/>
  <c r="K52" i="28"/>
  <c r="K51" i="28"/>
  <c r="K50" i="28"/>
  <c r="K49" i="28"/>
  <c r="K48" i="28"/>
  <c r="K47" i="28"/>
  <c r="K46" i="28"/>
  <c r="K45" i="28"/>
  <c r="K44" i="28"/>
  <c r="K43" i="28"/>
  <c r="K4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1" i="28"/>
  <c r="K20" i="28"/>
  <c r="K19" i="28"/>
  <c r="K18" i="28"/>
  <c r="K17" i="28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I3" i="28"/>
  <c r="E3" i="28"/>
  <c r="J3" i="28" s="1"/>
  <c r="H3" i="28"/>
  <c r="F2" i="36" s="1"/>
  <c r="D3" i="28"/>
  <c r="C3" i="28"/>
  <c r="G2" i="6"/>
  <c r="W11" i="32" s="1"/>
  <c r="G3" i="6"/>
  <c r="W12" i="32" s="1"/>
  <c r="G4" i="6"/>
  <c r="W13" i="32" s="1"/>
  <c r="G5" i="6"/>
  <c r="G6" i="6"/>
  <c r="W15" i="32" s="1"/>
  <c r="G7" i="6"/>
  <c r="G8" i="6"/>
  <c r="G9" i="6"/>
  <c r="G10" i="6"/>
  <c r="W19" i="32" s="1"/>
  <c r="G11" i="6"/>
  <c r="W20" i="32" s="1"/>
  <c r="G12" i="6"/>
  <c r="G13" i="6"/>
  <c r="W22" i="32" s="1"/>
  <c r="G14" i="6"/>
  <c r="W23" i="32" s="1"/>
  <c r="G15" i="6"/>
  <c r="G16" i="6"/>
  <c r="W25" i="32" s="1"/>
  <c r="G17" i="6"/>
  <c r="W26" i="32" s="1"/>
  <c r="G18" i="6"/>
  <c r="W27" i="32" s="1"/>
  <c r="H18" i="6"/>
  <c r="O18" i="14" s="1"/>
  <c r="G19" i="6"/>
  <c r="W28" i="32" s="1"/>
  <c r="G20" i="6"/>
  <c r="G21" i="6"/>
  <c r="G22" i="6"/>
  <c r="W31" i="32" s="1"/>
  <c r="G23" i="6"/>
  <c r="W32" i="32" s="1"/>
  <c r="G24" i="6"/>
  <c r="W33" i="32" s="1"/>
  <c r="G25" i="6"/>
  <c r="W34" i="32" s="1"/>
  <c r="G26" i="6"/>
  <c r="W35" i="32" s="1"/>
  <c r="G27" i="6"/>
  <c r="W36" i="32" s="1"/>
  <c r="G28" i="6"/>
  <c r="G29" i="6"/>
  <c r="W38" i="32" s="1"/>
  <c r="G30" i="6"/>
  <c r="W39" i="32" s="1"/>
  <c r="G31" i="6"/>
  <c r="W40" i="32" s="1"/>
  <c r="G32" i="6"/>
  <c r="W41" i="32" s="1"/>
  <c r="G33" i="6"/>
  <c r="W42" i="32" s="1"/>
  <c r="G34" i="6"/>
  <c r="W43" i="32" s="1"/>
  <c r="G35" i="6"/>
  <c r="W44" i="32" s="1"/>
  <c r="G36" i="6"/>
  <c r="G37" i="6"/>
  <c r="W46" i="32" s="1"/>
  <c r="G38" i="6"/>
  <c r="W47" i="32" s="1"/>
  <c r="G39" i="6"/>
  <c r="W48" i="32" s="1"/>
  <c r="G40" i="6"/>
  <c r="W49" i="32" s="1"/>
  <c r="G41" i="6"/>
  <c r="W50" i="32" s="1"/>
  <c r="G42" i="6"/>
  <c r="W51" i="32" s="1"/>
  <c r="G43" i="6"/>
  <c r="W52" i="32" s="1"/>
  <c r="G44" i="6"/>
  <c r="W53" i="32" s="1"/>
  <c r="G45" i="6"/>
  <c r="W54" i="32" s="1"/>
  <c r="G46" i="6"/>
  <c r="W55" i="32" s="1"/>
  <c r="G47" i="6"/>
  <c r="W56" i="32" s="1"/>
  <c r="G48" i="6"/>
  <c r="W57" i="32" s="1"/>
  <c r="G49" i="6"/>
  <c r="W58" i="32" s="1"/>
  <c r="G50" i="6"/>
  <c r="W59" i="32" s="1"/>
  <c r="G51" i="6"/>
  <c r="W60" i="32" s="1"/>
  <c r="G52" i="6"/>
  <c r="G53" i="6"/>
  <c r="W62" i="32" s="1"/>
  <c r="G54" i="6"/>
  <c r="W63" i="32" s="1"/>
  <c r="G55" i="6"/>
  <c r="W64" i="32" s="1"/>
  <c r="G56" i="6"/>
  <c r="G57" i="6"/>
  <c r="G58" i="6"/>
  <c r="W67" i="32" s="1"/>
  <c r="G59" i="6"/>
  <c r="W68" i="32" s="1"/>
  <c r="G60" i="6"/>
  <c r="W69" i="32" s="1"/>
  <c r="G61" i="6"/>
  <c r="W70" i="32" s="1"/>
  <c r="G62" i="6"/>
  <c r="W71" i="32" s="1"/>
  <c r="G63" i="6"/>
  <c r="W72" i="32" s="1"/>
  <c r="G64" i="6"/>
  <c r="W73" i="32" s="1"/>
  <c r="G65" i="6"/>
  <c r="W74" i="32" s="1"/>
  <c r="G66" i="6"/>
  <c r="W75" i="32" s="1"/>
  <c r="G67" i="6"/>
  <c r="H67" i="6"/>
  <c r="G68" i="6"/>
  <c r="W77" i="32" s="1"/>
  <c r="G69" i="6"/>
  <c r="W78" i="32" s="1"/>
  <c r="G70" i="6"/>
  <c r="W79" i="32" s="1"/>
  <c r="G71" i="6"/>
  <c r="W80" i="32" s="1"/>
  <c r="G72" i="6"/>
  <c r="W81" i="32" s="1"/>
  <c r="G73" i="6"/>
  <c r="G74" i="6"/>
  <c r="W83" i="32" s="1"/>
  <c r="G75" i="6"/>
  <c r="W84" i="32" s="1"/>
  <c r="G76" i="6"/>
  <c r="G77" i="6"/>
  <c r="W86" i="32" s="1"/>
  <c r="G78" i="6"/>
  <c r="G79" i="6"/>
  <c r="W88" i="32" s="1"/>
  <c r="G80" i="6"/>
  <c r="G81" i="6"/>
  <c r="G82" i="6"/>
  <c r="W91" i="32" s="1"/>
  <c r="G83" i="6"/>
  <c r="W92" i="32" s="1"/>
  <c r="G84" i="6"/>
  <c r="W93" i="32" s="1"/>
  <c r="G85" i="6"/>
  <c r="W94" i="32" s="1"/>
  <c r="G86" i="6"/>
  <c r="W95" i="32" s="1"/>
  <c r="G87" i="6"/>
  <c r="W96" i="32" s="1"/>
  <c r="G88" i="6"/>
  <c r="W97" i="32" s="1"/>
  <c r="G89" i="6"/>
  <c r="G90" i="6"/>
  <c r="W99" i="32" s="1"/>
  <c r="G91" i="6"/>
  <c r="W100" i="32" s="1"/>
  <c r="G92" i="6"/>
  <c r="W101" i="32" s="1"/>
  <c r="G93" i="6"/>
  <c r="W102" i="32" s="1"/>
  <c r="G94" i="6"/>
  <c r="W103" i="32" s="1"/>
  <c r="G95" i="6"/>
  <c r="W104" i="32" s="1"/>
  <c r="G96" i="6"/>
  <c r="W105" i="32" s="1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C97" i="3"/>
  <c r="O97" i="3" s="1"/>
  <c r="C96" i="3"/>
  <c r="O96" i="3" s="1"/>
  <c r="C95" i="3"/>
  <c r="O95" i="3" s="1"/>
  <c r="C94" i="3"/>
  <c r="O94" i="3" s="1"/>
  <c r="C93" i="3"/>
  <c r="O93" i="3" s="1"/>
  <c r="C92" i="3"/>
  <c r="O92" i="3" s="1"/>
  <c r="C91" i="3"/>
  <c r="O91" i="3" s="1"/>
  <c r="C90" i="3"/>
  <c r="O90" i="3" s="1"/>
  <c r="C89" i="3"/>
  <c r="O89" i="3" s="1"/>
  <c r="C88" i="3"/>
  <c r="O88" i="3" s="1"/>
  <c r="C87" i="3"/>
  <c r="O87" i="3" s="1"/>
  <c r="C86" i="3"/>
  <c r="O86" i="3" s="1"/>
  <c r="C85" i="3"/>
  <c r="O85" i="3" s="1"/>
  <c r="C84" i="3"/>
  <c r="O84" i="3" s="1"/>
  <c r="C83" i="3"/>
  <c r="O83" i="3" s="1"/>
  <c r="C82" i="3"/>
  <c r="O82" i="3" s="1"/>
  <c r="C81" i="3"/>
  <c r="O81" i="3" s="1"/>
  <c r="C80" i="3"/>
  <c r="O80" i="3" s="1"/>
  <c r="C79" i="3"/>
  <c r="O79" i="3" s="1"/>
  <c r="C78" i="3"/>
  <c r="O78" i="3" s="1"/>
  <c r="C77" i="3"/>
  <c r="O77" i="3" s="1"/>
  <c r="C76" i="3"/>
  <c r="O76" i="3" s="1"/>
  <c r="C75" i="3"/>
  <c r="O75" i="3" s="1"/>
  <c r="C74" i="3"/>
  <c r="O74" i="3" s="1"/>
  <c r="C73" i="3"/>
  <c r="O73" i="3" s="1"/>
  <c r="C72" i="3"/>
  <c r="O72" i="3" s="1"/>
  <c r="C71" i="3"/>
  <c r="O71" i="3" s="1"/>
  <c r="C70" i="3"/>
  <c r="O70" i="3" s="1"/>
  <c r="C69" i="3"/>
  <c r="O69" i="3" s="1"/>
  <c r="C68" i="3"/>
  <c r="O68" i="3" s="1"/>
  <c r="C67" i="3"/>
  <c r="O67" i="3" s="1"/>
  <c r="C66" i="3"/>
  <c r="O66" i="3" s="1"/>
  <c r="C65" i="3"/>
  <c r="O65" i="3" s="1"/>
  <c r="C64" i="3"/>
  <c r="O64" i="3" s="1"/>
  <c r="C63" i="3"/>
  <c r="O63" i="3" s="1"/>
  <c r="C62" i="3"/>
  <c r="O62" i="3" s="1"/>
  <c r="C61" i="3"/>
  <c r="O61" i="3" s="1"/>
  <c r="C60" i="3"/>
  <c r="O60" i="3" s="1"/>
  <c r="C59" i="3"/>
  <c r="O59" i="3" s="1"/>
  <c r="C58" i="3"/>
  <c r="O58" i="3" s="1"/>
  <c r="C57" i="3"/>
  <c r="O57" i="3" s="1"/>
  <c r="C56" i="3"/>
  <c r="O56" i="3" s="1"/>
  <c r="C55" i="3"/>
  <c r="O55" i="3" s="1"/>
  <c r="C54" i="3"/>
  <c r="O54" i="3" s="1"/>
  <c r="C53" i="3"/>
  <c r="O53" i="3" s="1"/>
  <c r="C52" i="3"/>
  <c r="O52" i="3" s="1"/>
  <c r="C51" i="3"/>
  <c r="O51" i="3" s="1"/>
  <c r="C50" i="3"/>
  <c r="O50" i="3" s="1"/>
  <c r="C49" i="3"/>
  <c r="O49" i="3" s="1"/>
  <c r="C48" i="3"/>
  <c r="O48" i="3" s="1"/>
  <c r="C47" i="3"/>
  <c r="O47" i="3" s="1"/>
  <c r="C46" i="3"/>
  <c r="O46" i="3" s="1"/>
  <c r="C45" i="3"/>
  <c r="O45" i="3" s="1"/>
  <c r="C44" i="3"/>
  <c r="O44" i="3" s="1"/>
  <c r="C43" i="3"/>
  <c r="O43" i="3" s="1"/>
  <c r="C42" i="3"/>
  <c r="O42" i="3" s="1"/>
  <c r="C41" i="3"/>
  <c r="O41" i="3" s="1"/>
  <c r="C40" i="3"/>
  <c r="O40" i="3" s="1"/>
  <c r="C39" i="3"/>
  <c r="O39" i="3" s="1"/>
  <c r="C38" i="3"/>
  <c r="O38" i="3" s="1"/>
  <c r="C37" i="3"/>
  <c r="O37" i="3" s="1"/>
  <c r="C36" i="3"/>
  <c r="O36" i="3" s="1"/>
  <c r="C35" i="3"/>
  <c r="O35" i="3" s="1"/>
  <c r="C34" i="3"/>
  <c r="O34" i="3" s="1"/>
  <c r="C33" i="3"/>
  <c r="O33" i="3" s="1"/>
  <c r="C32" i="3"/>
  <c r="O32" i="3" s="1"/>
  <c r="C31" i="3"/>
  <c r="O31" i="3" s="1"/>
  <c r="C30" i="3"/>
  <c r="O30" i="3" s="1"/>
  <c r="C29" i="3"/>
  <c r="O29" i="3" s="1"/>
  <c r="C28" i="3"/>
  <c r="O28" i="3" s="1"/>
  <c r="C27" i="3"/>
  <c r="O27" i="3" s="1"/>
  <c r="C26" i="3"/>
  <c r="O26" i="3" s="1"/>
  <c r="C25" i="3"/>
  <c r="O25" i="3" s="1"/>
  <c r="C24" i="3"/>
  <c r="O24" i="3" s="1"/>
  <c r="C23" i="3"/>
  <c r="O23" i="3" s="1"/>
  <c r="C22" i="3"/>
  <c r="O22" i="3" s="1"/>
  <c r="C21" i="3"/>
  <c r="O21" i="3" s="1"/>
  <c r="C20" i="3"/>
  <c r="O20" i="3" s="1"/>
  <c r="C19" i="3"/>
  <c r="O19" i="3" s="1"/>
  <c r="C18" i="3"/>
  <c r="O18" i="3" s="1"/>
  <c r="C17" i="3"/>
  <c r="O17" i="3" s="1"/>
  <c r="C16" i="3"/>
  <c r="O16" i="3" s="1"/>
  <c r="C15" i="3"/>
  <c r="O15" i="3" s="1"/>
  <c r="C14" i="3"/>
  <c r="O14" i="3" s="1"/>
  <c r="C13" i="3"/>
  <c r="O13" i="3" s="1"/>
  <c r="C12" i="3"/>
  <c r="O12" i="3" s="1"/>
  <c r="C11" i="3"/>
  <c r="O11" i="3" s="1"/>
  <c r="C10" i="3"/>
  <c r="O10" i="3" s="1"/>
  <c r="C9" i="3"/>
  <c r="O9" i="3" s="1"/>
  <c r="C8" i="3"/>
  <c r="O8" i="3" s="1"/>
  <c r="C7" i="3"/>
  <c r="O7" i="3" s="1"/>
  <c r="C6" i="3"/>
  <c r="O6" i="3" s="1"/>
  <c r="C5" i="3"/>
  <c r="O5" i="3" s="1"/>
  <c r="C4" i="3"/>
  <c r="O4" i="3" s="1"/>
  <c r="C3" i="3"/>
  <c r="O3" i="3" s="1"/>
  <c r="D3" i="3"/>
  <c r="D2" i="8" s="1"/>
  <c r="C96" i="31"/>
  <c r="S97" i="3" s="1"/>
  <c r="C95" i="31"/>
  <c r="S96" i="3" s="1"/>
  <c r="C94" i="31"/>
  <c r="S95" i="3" s="1"/>
  <c r="C93" i="31"/>
  <c r="S94" i="3" s="1"/>
  <c r="C92" i="31"/>
  <c r="S93" i="3" s="1"/>
  <c r="C91" i="31"/>
  <c r="S92" i="3" s="1"/>
  <c r="C90" i="31"/>
  <c r="S91" i="3" s="1"/>
  <c r="C89" i="31"/>
  <c r="S90" i="3" s="1"/>
  <c r="C88" i="31"/>
  <c r="S89" i="3" s="1"/>
  <c r="C87" i="31"/>
  <c r="S88" i="3" s="1"/>
  <c r="C86" i="31"/>
  <c r="S87" i="3" s="1"/>
  <c r="C85" i="31"/>
  <c r="S86" i="3" s="1"/>
  <c r="C84" i="31"/>
  <c r="S85" i="3" s="1"/>
  <c r="C83" i="31"/>
  <c r="S84" i="3" s="1"/>
  <c r="C82" i="31"/>
  <c r="S83" i="3" s="1"/>
  <c r="C81" i="31"/>
  <c r="S82" i="3" s="1"/>
  <c r="C80" i="31"/>
  <c r="S81" i="3" s="1"/>
  <c r="C79" i="31"/>
  <c r="S80" i="3" s="1"/>
  <c r="C78" i="31"/>
  <c r="S79" i="3" s="1"/>
  <c r="C77" i="31"/>
  <c r="S78" i="3" s="1"/>
  <c r="C76" i="31"/>
  <c r="S77" i="3" s="1"/>
  <c r="C75" i="31"/>
  <c r="S76" i="3" s="1"/>
  <c r="C74" i="31"/>
  <c r="S75" i="3" s="1"/>
  <c r="C73" i="31"/>
  <c r="S74" i="3" s="1"/>
  <c r="C72" i="31"/>
  <c r="S73" i="3" s="1"/>
  <c r="C71" i="31"/>
  <c r="S72" i="3" s="1"/>
  <c r="C70" i="31"/>
  <c r="S71" i="3" s="1"/>
  <c r="C69" i="31"/>
  <c r="S70" i="3" s="1"/>
  <c r="C68" i="31"/>
  <c r="S69" i="3" s="1"/>
  <c r="C67" i="31"/>
  <c r="S68" i="3" s="1"/>
  <c r="C66" i="31"/>
  <c r="S67" i="3" s="1"/>
  <c r="C65" i="31"/>
  <c r="S66" i="3" s="1"/>
  <c r="C64" i="31"/>
  <c r="S65" i="3" s="1"/>
  <c r="C63" i="31"/>
  <c r="S64" i="3" s="1"/>
  <c r="C62" i="31"/>
  <c r="S63" i="3" s="1"/>
  <c r="C61" i="31"/>
  <c r="S62" i="3" s="1"/>
  <c r="C60" i="31"/>
  <c r="S61" i="3" s="1"/>
  <c r="C59" i="31"/>
  <c r="S60" i="3" s="1"/>
  <c r="C58" i="31"/>
  <c r="S59" i="3" s="1"/>
  <c r="C57" i="31"/>
  <c r="S58" i="3" s="1"/>
  <c r="C56" i="31"/>
  <c r="S57" i="3" s="1"/>
  <c r="C55" i="31"/>
  <c r="S56" i="3" s="1"/>
  <c r="C54" i="31"/>
  <c r="S55" i="3" s="1"/>
  <c r="C53" i="31"/>
  <c r="S54" i="3" s="1"/>
  <c r="C52" i="31"/>
  <c r="S53" i="3" s="1"/>
  <c r="C51" i="31"/>
  <c r="S52" i="3" s="1"/>
  <c r="C50" i="31"/>
  <c r="S51" i="3" s="1"/>
  <c r="C49" i="31"/>
  <c r="S50" i="3" s="1"/>
  <c r="C48" i="31"/>
  <c r="S49" i="3" s="1"/>
  <c r="C47" i="31"/>
  <c r="S48" i="3" s="1"/>
  <c r="C46" i="31"/>
  <c r="S47" i="3" s="1"/>
  <c r="C45" i="31"/>
  <c r="S46" i="3" s="1"/>
  <c r="C44" i="31"/>
  <c r="S45" i="3" s="1"/>
  <c r="C43" i="31"/>
  <c r="S44" i="3" s="1"/>
  <c r="C42" i="31"/>
  <c r="S43" i="3" s="1"/>
  <c r="C41" i="31"/>
  <c r="S42" i="3" s="1"/>
  <c r="C40" i="31"/>
  <c r="S41" i="3" s="1"/>
  <c r="C39" i="31"/>
  <c r="S40" i="3" s="1"/>
  <c r="C38" i="31"/>
  <c r="S39" i="3" s="1"/>
  <c r="C37" i="31"/>
  <c r="S38" i="3" s="1"/>
  <c r="C36" i="31"/>
  <c r="S37" i="3" s="1"/>
  <c r="C35" i="31"/>
  <c r="S36" i="3" s="1"/>
  <c r="C34" i="31"/>
  <c r="S35" i="3" s="1"/>
  <c r="C33" i="31"/>
  <c r="S34" i="3" s="1"/>
  <c r="C32" i="31"/>
  <c r="S33" i="3" s="1"/>
  <c r="C31" i="31"/>
  <c r="S32" i="3" s="1"/>
  <c r="C30" i="31"/>
  <c r="S31" i="3" s="1"/>
  <c r="C29" i="31"/>
  <c r="S30" i="3" s="1"/>
  <c r="C28" i="31"/>
  <c r="S29" i="3" s="1"/>
  <c r="C27" i="31"/>
  <c r="S28" i="3" s="1"/>
  <c r="C26" i="31"/>
  <c r="S27" i="3" s="1"/>
  <c r="C25" i="31"/>
  <c r="S26" i="3" s="1"/>
  <c r="C24" i="31"/>
  <c r="S25" i="3" s="1"/>
  <c r="C23" i="31"/>
  <c r="S24" i="3" s="1"/>
  <c r="C22" i="31"/>
  <c r="S23" i="3" s="1"/>
  <c r="C21" i="31"/>
  <c r="S22" i="3" s="1"/>
  <c r="C20" i="31"/>
  <c r="S21" i="3" s="1"/>
  <c r="C19" i="31"/>
  <c r="S20" i="3" s="1"/>
  <c r="C18" i="31"/>
  <c r="S19" i="3" s="1"/>
  <c r="C17" i="31"/>
  <c r="S18" i="3" s="1"/>
  <c r="C16" i="31"/>
  <c r="S17" i="3" s="1"/>
  <c r="C15" i="31"/>
  <c r="S16" i="3" s="1"/>
  <c r="C14" i="31"/>
  <c r="S15" i="3" s="1"/>
  <c r="C13" i="31"/>
  <c r="S14" i="3" s="1"/>
  <c r="C12" i="31"/>
  <c r="S13" i="3" s="1"/>
  <c r="C11" i="31"/>
  <c r="S12" i="3" s="1"/>
  <c r="C10" i="31"/>
  <c r="S11" i="3" s="1"/>
  <c r="C9" i="31"/>
  <c r="S10" i="3" s="1"/>
  <c r="C8" i="31"/>
  <c r="S9" i="3" s="1"/>
  <c r="C7" i="31"/>
  <c r="S8" i="3" s="1"/>
  <c r="C6" i="31"/>
  <c r="S7" i="3" s="1"/>
  <c r="C5" i="31"/>
  <c r="S6" i="3" s="1"/>
  <c r="C4" i="31"/>
  <c r="S5" i="3" s="1"/>
  <c r="C3" i="31"/>
  <c r="S4" i="3" s="1"/>
  <c r="C2" i="31"/>
  <c r="S3" i="3" s="1"/>
  <c r="R3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Q3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M3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E3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3" i="3"/>
  <c r="D2" i="36" s="1"/>
  <c r="D2" i="18"/>
  <c r="I2" i="18" s="1"/>
  <c r="H2" i="18"/>
  <c r="D96" i="18"/>
  <c r="I96" i="18" s="1"/>
  <c r="D95" i="18"/>
  <c r="I95" i="18" s="1"/>
  <c r="D94" i="18"/>
  <c r="D93" i="18"/>
  <c r="I93" i="18" s="1"/>
  <c r="J93" i="18" s="1"/>
  <c r="D92" i="18"/>
  <c r="D91" i="18"/>
  <c r="I91" i="18" s="1"/>
  <c r="D90" i="18"/>
  <c r="I90" i="18" s="1"/>
  <c r="J90" i="18" s="1"/>
  <c r="D89" i="18"/>
  <c r="I89" i="18" s="1"/>
  <c r="J89" i="18" s="1"/>
  <c r="D88" i="18"/>
  <c r="I88" i="18" s="1"/>
  <c r="J88" i="18" s="1"/>
  <c r="D87" i="18"/>
  <c r="D86" i="18"/>
  <c r="I86" i="18" s="1"/>
  <c r="J86" i="18" s="1"/>
  <c r="D85" i="18"/>
  <c r="I85" i="18" s="1"/>
  <c r="J85" i="18" s="1"/>
  <c r="D84" i="18"/>
  <c r="I84" i="18" s="1"/>
  <c r="D83" i="18"/>
  <c r="D82" i="18"/>
  <c r="I82" i="18" s="1"/>
  <c r="D81" i="18"/>
  <c r="D80" i="18"/>
  <c r="I80" i="18" s="1"/>
  <c r="J80" i="18" s="1"/>
  <c r="D79" i="18"/>
  <c r="I79" i="18" s="1"/>
  <c r="J79" i="18" s="1"/>
  <c r="D78" i="18"/>
  <c r="I78" i="18"/>
  <c r="J78" i="18" s="1"/>
  <c r="D77" i="18"/>
  <c r="D76" i="18"/>
  <c r="D75" i="18"/>
  <c r="I75" i="18" s="1"/>
  <c r="J75" i="18" s="1"/>
  <c r="D74" i="18"/>
  <c r="I74" i="18" s="1"/>
  <c r="D73" i="18"/>
  <c r="I73" i="18" s="1"/>
  <c r="J73" i="18" s="1"/>
  <c r="D72" i="18"/>
  <c r="I72" i="18" s="1"/>
  <c r="J72" i="18" s="1"/>
  <c r="D71" i="18"/>
  <c r="I71" i="18" s="1"/>
  <c r="J71" i="18" s="1"/>
  <c r="D70" i="18"/>
  <c r="I70" i="18" s="1"/>
  <c r="D69" i="18"/>
  <c r="I69" i="18" s="1"/>
  <c r="J69" i="18" s="1"/>
  <c r="D68" i="18"/>
  <c r="D67" i="18"/>
  <c r="I67" i="18" s="1"/>
  <c r="J67" i="18" s="1"/>
  <c r="D66" i="18"/>
  <c r="I66" i="18" s="1"/>
  <c r="D65" i="18"/>
  <c r="I65" i="18" s="1"/>
  <c r="D64" i="18"/>
  <c r="I64" i="18" s="1"/>
  <c r="J64" i="18" s="1"/>
  <c r="D63" i="18"/>
  <c r="D62" i="18"/>
  <c r="I62" i="18" s="1"/>
  <c r="D61" i="18"/>
  <c r="D60" i="18"/>
  <c r="D59" i="18"/>
  <c r="I59" i="18" s="1"/>
  <c r="J59" i="18" s="1"/>
  <c r="D58" i="18"/>
  <c r="I58" i="18" s="1"/>
  <c r="J58" i="18" s="1"/>
  <c r="L58" i="18" s="1"/>
  <c r="D57" i="18"/>
  <c r="I57" i="18" s="1"/>
  <c r="D56" i="18"/>
  <c r="I56" i="18" s="1"/>
  <c r="J56" i="18" s="1"/>
  <c r="D55" i="18"/>
  <c r="D54" i="18"/>
  <c r="I54" i="18" s="1"/>
  <c r="D53" i="18"/>
  <c r="D52" i="18"/>
  <c r="I52" i="18" s="1"/>
  <c r="D51" i="18"/>
  <c r="D50" i="18"/>
  <c r="I50" i="18" s="1"/>
  <c r="D49" i="18"/>
  <c r="I49" i="18" s="1"/>
  <c r="D48" i="18"/>
  <c r="I48" i="18" s="1"/>
  <c r="D47" i="18"/>
  <c r="I47" i="18" s="1"/>
  <c r="D46" i="18"/>
  <c r="I46" i="18" s="1"/>
  <c r="J46" i="18" s="1"/>
  <c r="D45" i="18"/>
  <c r="I45" i="18" s="1"/>
  <c r="J45" i="18" s="1"/>
  <c r="D44" i="18"/>
  <c r="D43" i="18"/>
  <c r="I43" i="18" s="1"/>
  <c r="D42" i="18"/>
  <c r="I42" i="18" s="1"/>
  <c r="J42" i="18" s="1"/>
  <c r="D41" i="18"/>
  <c r="D40" i="18"/>
  <c r="D39" i="18"/>
  <c r="I39" i="18" s="1"/>
  <c r="D38" i="18"/>
  <c r="I38" i="18" s="1"/>
  <c r="J38" i="18" s="1"/>
  <c r="D37" i="18"/>
  <c r="I37" i="18" s="1"/>
  <c r="D36" i="18"/>
  <c r="D35" i="18"/>
  <c r="I35" i="18" s="1"/>
  <c r="D34" i="18"/>
  <c r="D33" i="18"/>
  <c r="I33" i="18" s="1"/>
  <c r="D32" i="18"/>
  <c r="D31" i="18"/>
  <c r="I31" i="18" s="1"/>
  <c r="J31" i="18" s="1"/>
  <c r="D30" i="18"/>
  <c r="I30" i="18" s="1"/>
  <c r="J30" i="18" s="1"/>
  <c r="D29" i="18"/>
  <c r="I29" i="18" s="1"/>
  <c r="J29" i="18" s="1"/>
  <c r="D28" i="18"/>
  <c r="I28" i="18" s="1"/>
  <c r="J28" i="18" s="1"/>
  <c r="D27" i="18"/>
  <c r="I27" i="18" s="1"/>
  <c r="J27" i="18" s="1"/>
  <c r="D26" i="18"/>
  <c r="I26" i="18" s="1"/>
  <c r="D25" i="18"/>
  <c r="I25" i="18" s="1"/>
  <c r="D24" i="18"/>
  <c r="I24" i="18" s="1"/>
  <c r="J24" i="18" s="1"/>
  <c r="D23" i="18"/>
  <c r="D22" i="18"/>
  <c r="I22" i="18" s="1"/>
  <c r="J22" i="18" s="1"/>
  <c r="D21" i="18"/>
  <c r="I21" i="18" s="1"/>
  <c r="J21" i="18" s="1"/>
  <c r="D20" i="18"/>
  <c r="I20" i="18" s="1"/>
  <c r="J20" i="18" s="1"/>
  <c r="D19" i="18"/>
  <c r="D18" i="18"/>
  <c r="D17" i="18"/>
  <c r="D16" i="18"/>
  <c r="I16" i="18" s="1"/>
  <c r="J16" i="18" s="1"/>
  <c r="D15" i="18"/>
  <c r="D14" i="18"/>
  <c r="I14" i="18" s="1"/>
  <c r="D13" i="18"/>
  <c r="I13" i="18" s="1"/>
  <c r="D12" i="18"/>
  <c r="D11" i="18"/>
  <c r="D10" i="18"/>
  <c r="I10" i="18" s="1"/>
  <c r="D9" i="18"/>
  <c r="D8" i="18"/>
  <c r="I8" i="18" s="1"/>
  <c r="J8" i="18" s="1"/>
  <c r="D7" i="18"/>
  <c r="D6" i="18"/>
  <c r="D5" i="18"/>
  <c r="D4" i="18"/>
  <c r="I4" i="18" s="1"/>
  <c r="D3" i="18"/>
  <c r="I3" i="18" s="1"/>
  <c r="H96" i="30"/>
  <c r="F96" i="30"/>
  <c r="E96" i="30"/>
  <c r="E96" i="31" s="1"/>
  <c r="J96" i="31" s="1"/>
  <c r="B96" i="30"/>
  <c r="H95" i="30"/>
  <c r="F95" i="30"/>
  <c r="D95" i="31"/>
  <c r="E95" i="30"/>
  <c r="E95" i="31" s="1"/>
  <c r="J95" i="31" s="1"/>
  <c r="B95" i="30"/>
  <c r="H94" i="30"/>
  <c r="F94" i="30"/>
  <c r="E94" i="30"/>
  <c r="B94" i="30"/>
  <c r="H93" i="30"/>
  <c r="F93" i="30"/>
  <c r="E93" i="30"/>
  <c r="B93" i="30"/>
  <c r="H92" i="30"/>
  <c r="F92" i="30"/>
  <c r="E92" i="30"/>
  <c r="E92" i="31" s="1"/>
  <c r="J92" i="31" s="1"/>
  <c r="B92" i="30"/>
  <c r="H91" i="30"/>
  <c r="F91" i="30"/>
  <c r="E91" i="30"/>
  <c r="B91" i="30"/>
  <c r="H90" i="30"/>
  <c r="F90" i="30"/>
  <c r="D90" i="31"/>
  <c r="E90" i="30"/>
  <c r="E90" i="31" s="1"/>
  <c r="B90" i="30"/>
  <c r="H89" i="30"/>
  <c r="F89" i="30"/>
  <c r="D89" i="31"/>
  <c r="E89" i="30"/>
  <c r="E89" i="31" s="1"/>
  <c r="B89" i="30"/>
  <c r="H88" i="30"/>
  <c r="F88" i="30"/>
  <c r="E88" i="30"/>
  <c r="E88" i="31" s="1"/>
  <c r="B88" i="30"/>
  <c r="H87" i="30"/>
  <c r="F87" i="30"/>
  <c r="D87" i="31"/>
  <c r="E87" i="30"/>
  <c r="E87" i="31" s="1"/>
  <c r="B87" i="30"/>
  <c r="H86" i="30"/>
  <c r="F86" i="30"/>
  <c r="D86" i="31"/>
  <c r="E86" i="30"/>
  <c r="B86" i="30"/>
  <c r="H85" i="30"/>
  <c r="F85" i="30"/>
  <c r="E85" i="30"/>
  <c r="B85" i="30"/>
  <c r="H84" i="30"/>
  <c r="F84" i="30"/>
  <c r="E84" i="30"/>
  <c r="E84" i="31" s="1"/>
  <c r="B84" i="30"/>
  <c r="H83" i="30"/>
  <c r="F83" i="30"/>
  <c r="E83" i="30"/>
  <c r="E83" i="31" s="1"/>
  <c r="J83" i="31" s="1"/>
  <c r="B83" i="30"/>
  <c r="H82" i="30"/>
  <c r="F82" i="30"/>
  <c r="E82" i="30"/>
  <c r="E82" i="31" s="1"/>
  <c r="J82" i="31" s="1"/>
  <c r="B82" i="30"/>
  <c r="H81" i="30"/>
  <c r="F81" i="30"/>
  <c r="D81" i="31"/>
  <c r="E81" i="30"/>
  <c r="E81" i="31" s="1"/>
  <c r="B81" i="30"/>
  <c r="H80" i="30"/>
  <c r="F80" i="30"/>
  <c r="E80" i="30"/>
  <c r="E80" i="31" s="1"/>
  <c r="B80" i="30"/>
  <c r="H79" i="30"/>
  <c r="F79" i="30"/>
  <c r="D79" i="31"/>
  <c r="E79" i="30"/>
  <c r="E79" i="31" s="1"/>
  <c r="B79" i="30"/>
  <c r="H78" i="30"/>
  <c r="F78" i="30"/>
  <c r="D78" i="31"/>
  <c r="E78" i="30"/>
  <c r="B78" i="30"/>
  <c r="H77" i="30"/>
  <c r="F77" i="30"/>
  <c r="D77" i="31"/>
  <c r="E77" i="30"/>
  <c r="B77" i="30"/>
  <c r="H76" i="30"/>
  <c r="F76" i="30"/>
  <c r="D76" i="31"/>
  <c r="E76" i="30"/>
  <c r="E76" i="31" s="1"/>
  <c r="J76" i="31" s="1"/>
  <c r="B76" i="30"/>
  <c r="H75" i="30"/>
  <c r="F75" i="30"/>
  <c r="E75" i="30"/>
  <c r="B75" i="30"/>
  <c r="H74" i="30"/>
  <c r="F74" i="30"/>
  <c r="E74" i="30"/>
  <c r="E74" i="31" s="1"/>
  <c r="B74" i="30"/>
  <c r="H73" i="30"/>
  <c r="F73" i="30"/>
  <c r="D73" i="31"/>
  <c r="E73" i="30"/>
  <c r="E73" i="31" s="1"/>
  <c r="B73" i="30"/>
  <c r="H72" i="30"/>
  <c r="F72" i="30"/>
  <c r="E72" i="30"/>
  <c r="E72" i="31" s="1"/>
  <c r="B72" i="30"/>
  <c r="H71" i="30"/>
  <c r="F71" i="30"/>
  <c r="E71" i="30"/>
  <c r="E71" i="31" s="1"/>
  <c r="B71" i="30"/>
  <c r="H70" i="30"/>
  <c r="F70" i="30"/>
  <c r="D70" i="31"/>
  <c r="E70" i="30"/>
  <c r="B70" i="30"/>
  <c r="H69" i="30"/>
  <c r="F69" i="30"/>
  <c r="E69" i="30"/>
  <c r="E69" i="31" s="1"/>
  <c r="B69" i="30"/>
  <c r="H68" i="30"/>
  <c r="F68" i="30"/>
  <c r="E68" i="30"/>
  <c r="B68" i="30"/>
  <c r="H67" i="30"/>
  <c r="F67" i="30"/>
  <c r="E67" i="30"/>
  <c r="E67" i="31" s="1"/>
  <c r="B67" i="30"/>
  <c r="H66" i="30"/>
  <c r="F66" i="30"/>
  <c r="D66" i="31"/>
  <c r="E66" i="30"/>
  <c r="E66" i="31" s="1"/>
  <c r="B66" i="30"/>
  <c r="H65" i="30"/>
  <c r="F65" i="30"/>
  <c r="D65" i="31"/>
  <c r="E65" i="30"/>
  <c r="B65" i="30"/>
  <c r="H64" i="30"/>
  <c r="F64" i="30"/>
  <c r="E64" i="30"/>
  <c r="E64" i="31" s="1"/>
  <c r="B64" i="30"/>
  <c r="H63" i="30"/>
  <c r="F63" i="30"/>
  <c r="D63" i="31"/>
  <c r="E63" i="30"/>
  <c r="E63" i="31" s="1"/>
  <c r="B63" i="30"/>
  <c r="H62" i="30"/>
  <c r="F62" i="30"/>
  <c r="D62" i="31"/>
  <c r="E62" i="30"/>
  <c r="B62" i="30"/>
  <c r="H61" i="30"/>
  <c r="F61" i="30"/>
  <c r="D61" i="31"/>
  <c r="E61" i="30"/>
  <c r="E61" i="31" s="1"/>
  <c r="B61" i="30"/>
  <c r="H60" i="30"/>
  <c r="F60" i="30"/>
  <c r="E60" i="30"/>
  <c r="B60" i="30"/>
  <c r="H59" i="30"/>
  <c r="F59" i="30"/>
  <c r="E59" i="30"/>
  <c r="E59" i="31" s="1"/>
  <c r="B59" i="30"/>
  <c r="H58" i="30"/>
  <c r="F58" i="30"/>
  <c r="D58" i="31"/>
  <c r="E58" i="30"/>
  <c r="E58" i="31" s="1"/>
  <c r="B58" i="30"/>
  <c r="H57" i="30"/>
  <c r="F57" i="30"/>
  <c r="D57" i="31"/>
  <c r="E57" i="30"/>
  <c r="E57" i="31" s="1"/>
  <c r="J57" i="31" s="1"/>
  <c r="B57" i="30"/>
  <c r="H56" i="30"/>
  <c r="F56" i="30"/>
  <c r="E56" i="30"/>
  <c r="E56" i="31" s="1"/>
  <c r="B56" i="30"/>
  <c r="H55" i="30"/>
  <c r="F55" i="30"/>
  <c r="D55" i="31"/>
  <c r="E55" i="30"/>
  <c r="E55" i="31" s="1"/>
  <c r="B55" i="30"/>
  <c r="H54" i="30"/>
  <c r="F54" i="30"/>
  <c r="E54" i="30"/>
  <c r="B54" i="30"/>
  <c r="H53" i="30"/>
  <c r="F53" i="30"/>
  <c r="D53" i="31"/>
  <c r="E53" i="30"/>
  <c r="E53" i="31" s="1"/>
  <c r="B53" i="30"/>
  <c r="H52" i="30"/>
  <c r="F52" i="30"/>
  <c r="D52" i="31"/>
  <c r="E52" i="30"/>
  <c r="E52" i="31" s="1"/>
  <c r="B52" i="30"/>
  <c r="H51" i="30"/>
  <c r="F51" i="30"/>
  <c r="E51" i="30"/>
  <c r="E51" i="31" s="1"/>
  <c r="B51" i="30"/>
  <c r="H50" i="30"/>
  <c r="F50" i="30"/>
  <c r="E50" i="30"/>
  <c r="B50" i="30"/>
  <c r="H49" i="30"/>
  <c r="F49" i="30"/>
  <c r="D49" i="31"/>
  <c r="E49" i="30"/>
  <c r="E49" i="31" s="1"/>
  <c r="J49" i="31" s="1"/>
  <c r="B49" i="30"/>
  <c r="H48" i="30"/>
  <c r="F48" i="30"/>
  <c r="E48" i="30"/>
  <c r="E48" i="31" s="1"/>
  <c r="J48" i="31" s="1"/>
  <c r="B48" i="30"/>
  <c r="H47" i="30"/>
  <c r="F47" i="30"/>
  <c r="D47" i="31"/>
  <c r="E47" i="30"/>
  <c r="E47" i="31" s="1"/>
  <c r="B47" i="30"/>
  <c r="H46" i="30"/>
  <c r="F46" i="30"/>
  <c r="D46" i="31"/>
  <c r="E46" i="30"/>
  <c r="B46" i="30"/>
  <c r="H45" i="30"/>
  <c r="F45" i="30"/>
  <c r="D45" i="31"/>
  <c r="E45" i="30"/>
  <c r="B45" i="30"/>
  <c r="H44" i="30"/>
  <c r="F44" i="30"/>
  <c r="E44" i="30"/>
  <c r="E44" i="31" s="1"/>
  <c r="J44" i="31" s="1"/>
  <c r="B44" i="30"/>
  <c r="H43" i="30"/>
  <c r="F43" i="30"/>
  <c r="E43" i="30"/>
  <c r="E43" i="31" s="1"/>
  <c r="J43" i="31" s="1"/>
  <c r="B43" i="30"/>
  <c r="H42" i="30"/>
  <c r="F42" i="30"/>
  <c r="E42" i="30"/>
  <c r="E42" i="31" s="1"/>
  <c r="B42" i="30"/>
  <c r="H41" i="30"/>
  <c r="F41" i="30"/>
  <c r="D41" i="31"/>
  <c r="E41" i="30"/>
  <c r="E41" i="31" s="1"/>
  <c r="J41" i="31" s="1"/>
  <c r="B41" i="30"/>
  <c r="H40" i="30"/>
  <c r="F40" i="30"/>
  <c r="E40" i="30"/>
  <c r="E40" i="31" s="1"/>
  <c r="B40" i="30"/>
  <c r="H39" i="30"/>
  <c r="F39" i="30"/>
  <c r="D39" i="31"/>
  <c r="E39" i="30"/>
  <c r="E39" i="31" s="1"/>
  <c r="J39" i="31" s="1"/>
  <c r="B39" i="30"/>
  <c r="H38" i="30"/>
  <c r="F38" i="30"/>
  <c r="D38" i="31"/>
  <c r="E38" i="30"/>
  <c r="B38" i="30"/>
  <c r="H37" i="30"/>
  <c r="F37" i="30"/>
  <c r="E37" i="30"/>
  <c r="B37" i="30"/>
  <c r="H36" i="30"/>
  <c r="F36" i="30"/>
  <c r="D36" i="31"/>
  <c r="E36" i="30"/>
  <c r="E36" i="31" s="1"/>
  <c r="B36" i="30"/>
  <c r="H35" i="30"/>
  <c r="F35" i="30"/>
  <c r="E35" i="30"/>
  <c r="E35" i="31" s="1"/>
  <c r="B35" i="30"/>
  <c r="H34" i="30"/>
  <c r="F34" i="30"/>
  <c r="E34" i="30"/>
  <c r="B34" i="30"/>
  <c r="H33" i="30"/>
  <c r="F33" i="30"/>
  <c r="D33" i="31"/>
  <c r="E33" i="30"/>
  <c r="E33" i="31" s="1"/>
  <c r="B33" i="30"/>
  <c r="H32" i="30"/>
  <c r="F32" i="30"/>
  <c r="E32" i="30"/>
  <c r="E32" i="31" s="1"/>
  <c r="J32" i="31" s="1"/>
  <c r="B32" i="30"/>
  <c r="H31" i="30"/>
  <c r="F31" i="30"/>
  <c r="E31" i="30"/>
  <c r="E31" i="31" s="1"/>
  <c r="B31" i="30"/>
  <c r="H30" i="30"/>
  <c r="F30" i="30"/>
  <c r="D30" i="31"/>
  <c r="E30" i="30"/>
  <c r="B30" i="30"/>
  <c r="H29" i="30"/>
  <c r="F29" i="30"/>
  <c r="D29" i="31"/>
  <c r="E29" i="30"/>
  <c r="E29" i="31" s="1"/>
  <c r="J29" i="31" s="1"/>
  <c r="B29" i="30"/>
  <c r="H28" i="30"/>
  <c r="F28" i="30"/>
  <c r="E28" i="30"/>
  <c r="E28" i="31" s="1"/>
  <c r="B28" i="30"/>
  <c r="H27" i="30"/>
  <c r="F27" i="30"/>
  <c r="E27" i="30"/>
  <c r="E27" i="31" s="1"/>
  <c r="B27" i="30"/>
  <c r="H26" i="30"/>
  <c r="F26" i="30"/>
  <c r="D26" i="31"/>
  <c r="E26" i="30"/>
  <c r="E26" i="31" s="1"/>
  <c r="J26" i="31" s="1"/>
  <c r="B26" i="30"/>
  <c r="H25" i="30"/>
  <c r="F25" i="30"/>
  <c r="D25" i="31"/>
  <c r="E25" i="30"/>
  <c r="B25" i="30"/>
  <c r="H24" i="30"/>
  <c r="F24" i="30"/>
  <c r="E24" i="30"/>
  <c r="E24" i="31" s="1"/>
  <c r="B24" i="30"/>
  <c r="H23" i="30"/>
  <c r="F23" i="30"/>
  <c r="E23" i="30"/>
  <c r="E23" i="31" s="1"/>
  <c r="B23" i="30"/>
  <c r="H22" i="30"/>
  <c r="F22" i="30"/>
  <c r="D22" i="31"/>
  <c r="E22" i="30"/>
  <c r="B22" i="30"/>
  <c r="H21" i="30"/>
  <c r="F21" i="30"/>
  <c r="D21" i="31"/>
  <c r="E21" i="30"/>
  <c r="E21" i="31" s="1"/>
  <c r="J21" i="31" s="1"/>
  <c r="B21" i="30"/>
  <c r="H20" i="30"/>
  <c r="F20" i="30"/>
  <c r="E20" i="30"/>
  <c r="E20" i="31" s="1"/>
  <c r="J20" i="31" s="1"/>
  <c r="B20" i="30"/>
  <c r="H19" i="30"/>
  <c r="F19" i="30"/>
  <c r="E19" i="30"/>
  <c r="B19" i="30"/>
  <c r="H18" i="30"/>
  <c r="F18" i="30"/>
  <c r="E18" i="30"/>
  <c r="E18" i="31" s="1"/>
  <c r="J18" i="31" s="1"/>
  <c r="B18" i="30"/>
  <c r="H17" i="30"/>
  <c r="F17" i="30"/>
  <c r="D17" i="31"/>
  <c r="E17" i="30"/>
  <c r="B17" i="30"/>
  <c r="H16" i="30"/>
  <c r="F16" i="30"/>
  <c r="E16" i="30"/>
  <c r="E16" i="31" s="1"/>
  <c r="J16" i="31" s="1"/>
  <c r="B16" i="30"/>
  <c r="H15" i="30"/>
  <c r="F15" i="30"/>
  <c r="E15" i="30"/>
  <c r="E15" i="31" s="1"/>
  <c r="B15" i="30"/>
  <c r="H14" i="30"/>
  <c r="F14" i="30"/>
  <c r="D14" i="31"/>
  <c r="E14" i="30"/>
  <c r="B14" i="30"/>
  <c r="H13" i="30"/>
  <c r="F13" i="30"/>
  <c r="D13" i="31"/>
  <c r="E13" i="30"/>
  <c r="B13" i="30"/>
  <c r="H12" i="30"/>
  <c r="F12" i="30"/>
  <c r="E12" i="30"/>
  <c r="E12" i="31" s="1"/>
  <c r="B12" i="30"/>
  <c r="H11" i="30"/>
  <c r="F11" i="30"/>
  <c r="E11" i="30"/>
  <c r="E11" i="31" s="1"/>
  <c r="J11" i="31" s="1"/>
  <c r="B11" i="30"/>
  <c r="H10" i="30"/>
  <c r="F10" i="30"/>
  <c r="E10" i="30"/>
  <c r="E10" i="31" s="1"/>
  <c r="J10" i="31" s="1"/>
  <c r="B10" i="30"/>
  <c r="H9" i="30"/>
  <c r="F9" i="30"/>
  <c r="D9" i="31"/>
  <c r="E9" i="30"/>
  <c r="E9" i="31" s="1"/>
  <c r="J9" i="31" s="1"/>
  <c r="B9" i="30"/>
  <c r="H8" i="30"/>
  <c r="F8" i="30"/>
  <c r="E8" i="30"/>
  <c r="E8" i="31" s="1"/>
  <c r="B8" i="30"/>
  <c r="H7" i="30"/>
  <c r="F7" i="30"/>
  <c r="E7" i="30"/>
  <c r="E7" i="31" s="1"/>
  <c r="J7" i="31" s="1"/>
  <c r="B7" i="30"/>
  <c r="H6" i="30"/>
  <c r="F6" i="30"/>
  <c r="D6" i="31"/>
  <c r="E6" i="30"/>
  <c r="B6" i="30"/>
  <c r="H5" i="30"/>
  <c r="F5" i="30"/>
  <c r="D5" i="31"/>
  <c r="E5" i="30"/>
  <c r="E5" i="31" s="1"/>
  <c r="J5" i="31" s="1"/>
  <c r="B5" i="30"/>
  <c r="H4" i="30"/>
  <c r="F4" i="30"/>
  <c r="E4" i="30"/>
  <c r="E4" i="31" s="1"/>
  <c r="J4" i="31" s="1"/>
  <c r="B4" i="30"/>
  <c r="H3" i="30"/>
  <c r="F3" i="30"/>
  <c r="E3" i="30"/>
  <c r="E3" i="31" s="1"/>
  <c r="B3" i="30"/>
  <c r="H2" i="30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98" i="28" s="1"/>
  <c r="ER97" i="1"/>
  <c r="EQ97" i="1"/>
  <c r="B97" i="1"/>
  <c r="EJ97" i="1"/>
  <c r="EI97" i="1"/>
  <c r="EH97" i="1"/>
  <c r="EG97" i="1"/>
  <c r="EF97" i="1"/>
  <c r="EE97" i="1"/>
  <c r="C97" i="42" s="1"/>
  <c r="D97" i="42" s="1"/>
  <c r="ED97" i="1"/>
  <c r="EC97" i="1"/>
  <c r="EB97" i="1"/>
  <c r="EA97" i="1"/>
  <c r="DZ97" i="1"/>
  <c r="DY97" i="1"/>
  <c r="D98" i="28" s="1"/>
  <c r="DX97" i="1"/>
  <c r="DW97" i="1"/>
  <c r="DV97" i="1"/>
  <c r="DU97" i="1"/>
  <c r="DT97" i="1"/>
  <c r="F97" i="30" s="1"/>
  <c r="DS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D97" i="40" s="1"/>
  <c r="CU97" i="1"/>
  <c r="CT97" i="1"/>
  <c r="CS97" i="1"/>
  <c r="CR97" i="1"/>
  <c r="CQ97" i="1"/>
  <c r="CP97" i="1"/>
  <c r="I97" i="40" s="1"/>
  <c r="CO97" i="1"/>
  <c r="CN97" i="1"/>
  <c r="CM97" i="1"/>
  <c r="CL97" i="1"/>
  <c r="CK97" i="1"/>
  <c r="CJ97" i="1"/>
  <c r="CI97" i="1"/>
  <c r="CG97" i="1"/>
  <c r="CF97" i="1"/>
  <c r="CE97" i="1"/>
  <c r="CD97" i="1"/>
  <c r="CC97" i="1"/>
  <c r="AP97" i="1"/>
  <c r="H97" i="40" s="1"/>
  <c r="CB97" i="1"/>
  <c r="BZ97" i="1"/>
  <c r="BY97" i="1"/>
  <c r="BX97" i="1"/>
  <c r="BW97" i="1"/>
  <c r="E97" i="42" s="1"/>
  <c r="BV97" i="1"/>
  <c r="D97" i="15" s="1"/>
  <c r="BU97" i="1"/>
  <c r="BS97" i="1"/>
  <c r="C97" i="15" s="1"/>
  <c r="BD97" i="1"/>
  <c r="BC97" i="1"/>
  <c r="F97" i="40" s="1"/>
  <c r="BB97" i="1"/>
  <c r="BA97" i="1"/>
  <c r="AZ97" i="1"/>
  <c r="G108" i="19" s="1"/>
  <c r="AY97" i="1"/>
  <c r="AX97" i="1"/>
  <c r="AW97" i="1"/>
  <c r="AV97" i="1"/>
  <c r="AU97" i="1"/>
  <c r="E97" i="26" s="1"/>
  <c r="AT97" i="1"/>
  <c r="AS97" i="1"/>
  <c r="AR97" i="1"/>
  <c r="J97" i="40" s="1"/>
  <c r="AQ97" i="1"/>
  <c r="AO97" i="1"/>
  <c r="AN97" i="1"/>
  <c r="K97" i="40" s="1"/>
  <c r="AM97" i="1"/>
  <c r="L97" i="40" s="1"/>
  <c r="AL97" i="1"/>
  <c r="G97" i="1"/>
  <c r="E97" i="40" s="1"/>
  <c r="F97" i="1"/>
  <c r="E97" i="1"/>
  <c r="D97" i="1"/>
  <c r="G97" i="40" s="1"/>
  <c r="C97" i="1"/>
  <c r="C97" i="40" s="1"/>
  <c r="F96" i="18"/>
  <c r="E96" i="12"/>
  <c r="E95" i="12"/>
  <c r="Y95" i="36" s="1"/>
  <c r="C96" i="15"/>
  <c r="F96" i="15"/>
  <c r="G96" i="15"/>
  <c r="D96" i="15"/>
  <c r="E96" i="26"/>
  <c r="C95" i="15"/>
  <c r="F95" i="15"/>
  <c r="G95" i="15"/>
  <c r="D95" i="15"/>
  <c r="C95" i="33"/>
  <c r="E95" i="10" s="1"/>
  <c r="F95" i="10" s="1"/>
  <c r="D95" i="6"/>
  <c r="S95" i="36" s="1"/>
  <c r="C95" i="7"/>
  <c r="E96" i="9"/>
  <c r="Q95" i="36" s="1"/>
  <c r="D96" i="9"/>
  <c r="E95" i="8"/>
  <c r="O95" i="36" s="1"/>
  <c r="J95" i="15"/>
  <c r="L95" i="14" s="1"/>
  <c r="D3" i="29"/>
  <c r="C98" i="2"/>
  <c r="L104" i="32" s="1"/>
  <c r="D4" i="29"/>
  <c r="J95" i="11"/>
  <c r="C100" i="27" s="1"/>
  <c r="N104" i="32" s="1"/>
  <c r="I4" i="29"/>
  <c r="G4" i="32" s="1"/>
  <c r="F95" i="11"/>
  <c r="E98" i="2"/>
  <c r="H95" i="11" s="1"/>
  <c r="Q106" i="19" s="1"/>
  <c r="D98" i="2"/>
  <c r="G98" i="2"/>
  <c r="H96" i="28"/>
  <c r="F95" i="36" s="1"/>
  <c r="J96" i="3"/>
  <c r="AA95" i="36" s="1"/>
  <c r="D95" i="22"/>
  <c r="B95" i="36"/>
  <c r="A95" i="36"/>
  <c r="D95" i="11"/>
  <c r="P104" i="32" s="1"/>
  <c r="F96" i="3"/>
  <c r="D95" i="36" s="1"/>
  <c r="E104" i="32"/>
  <c r="B104" i="32"/>
  <c r="A104" i="32"/>
  <c r="H95" i="6"/>
  <c r="O95" i="14" s="1"/>
  <c r="J95" i="14"/>
  <c r="D96" i="3"/>
  <c r="D95" i="8" s="1"/>
  <c r="G95" i="11"/>
  <c r="D95" i="14" s="1"/>
  <c r="B95" i="14"/>
  <c r="A95" i="14"/>
  <c r="D95" i="10"/>
  <c r="C95" i="10"/>
  <c r="B95" i="10"/>
  <c r="A95" i="10"/>
  <c r="B106" i="29"/>
  <c r="B104" i="37" s="1"/>
  <c r="A106" i="29"/>
  <c r="A104" i="37" s="1"/>
  <c r="F96" i="9"/>
  <c r="C96" i="9"/>
  <c r="B96" i="9"/>
  <c r="A96" i="9"/>
  <c r="I96" i="28"/>
  <c r="B96" i="28"/>
  <c r="A96" i="28"/>
  <c r="I95" i="5"/>
  <c r="E95" i="5"/>
  <c r="D95" i="5"/>
  <c r="B95" i="5"/>
  <c r="A95" i="5"/>
  <c r="B95" i="4"/>
  <c r="A95" i="4"/>
  <c r="H96" i="3"/>
  <c r="F95" i="8" s="1"/>
  <c r="C95" i="8"/>
  <c r="B95" i="8"/>
  <c r="A95" i="8"/>
  <c r="E95" i="6"/>
  <c r="C95" i="6"/>
  <c r="B95" i="6"/>
  <c r="A95" i="6"/>
  <c r="E99" i="2"/>
  <c r="H96" i="11" s="1"/>
  <c r="E95" i="7"/>
  <c r="B95" i="7"/>
  <c r="A95" i="7"/>
  <c r="B100" i="27"/>
  <c r="A100" i="27"/>
  <c r="E95" i="26"/>
  <c r="B95" i="26"/>
  <c r="A95" i="26"/>
  <c r="A96" i="26"/>
  <c r="B96" i="26"/>
  <c r="B95" i="25"/>
  <c r="A95" i="25"/>
  <c r="N96" i="3"/>
  <c r="M96" i="3"/>
  <c r="L96" i="3"/>
  <c r="B96" i="3"/>
  <c r="A96" i="3"/>
  <c r="E95" i="24"/>
  <c r="D95" i="24"/>
  <c r="C95" i="24"/>
  <c r="B95" i="24"/>
  <c r="A95" i="24"/>
  <c r="G95" i="23"/>
  <c r="E95" i="13"/>
  <c r="E95" i="23" s="1"/>
  <c r="G96" i="23"/>
  <c r="B95" i="23"/>
  <c r="A95" i="23"/>
  <c r="C95" i="22"/>
  <c r="B95" i="22"/>
  <c r="A95" i="22"/>
  <c r="B95" i="21"/>
  <c r="A95" i="21"/>
  <c r="B95" i="20"/>
  <c r="A95" i="20"/>
  <c r="O106" i="19"/>
  <c r="P106" i="19" s="1"/>
  <c r="L106" i="19"/>
  <c r="G106" i="19"/>
  <c r="D106" i="19"/>
  <c r="B106" i="19"/>
  <c r="A106" i="19"/>
  <c r="J95" i="12"/>
  <c r="I95" i="12"/>
  <c r="G95" i="12"/>
  <c r="F95" i="12"/>
  <c r="B95" i="12"/>
  <c r="A95" i="12"/>
  <c r="H95" i="18"/>
  <c r="F95" i="18"/>
  <c r="C95" i="18"/>
  <c r="B95" i="18"/>
  <c r="A95" i="18"/>
  <c r="L95" i="31"/>
  <c r="P95" i="31" s="1"/>
  <c r="K95" i="31"/>
  <c r="O95" i="31" s="1"/>
  <c r="C95" i="11"/>
  <c r="I95" i="31" s="1"/>
  <c r="B95" i="31"/>
  <c r="A95" i="31"/>
  <c r="L95" i="11"/>
  <c r="K95" i="11"/>
  <c r="I95" i="11"/>
  <c r="E95" i="11"/>
  <c r="B95" i="11"/>
  <c r="A95" i="11"/>
  <c r="A95" i="30"/>
  <c r="F95" i="17"/>
  <c r="E95" i="17"/>
  <c r="D95" i="17"/>
  <c r="C95" i="17"/>
  <c r="B95" i="17"/>
  <c r="A95" i="17"/>
  <c r="C95" i="16"/>
  <c r="D95" i="16"/>
  <c r="N95" i="18" s="1"/>
  <c r="B95" i="16"/>
  <c r="A95" i="16"/>
  <c r="B95" i="15"/>
  <c r="A95" i="15"/>
  <c r="B95" i="13"/>
  <c r="A95" i="13"/>
  <c r="J96" i="11"/>
  <c r="C101" i="27" s="1"/>
  <c r="I98" i="2"/>
  <c r="B98" i="2"/>
  <c r="A98" i="2"/>
  <c r="E95" i="34"/>
  <c r="D95" i="34"/>
  <c r="C95" i="34"/>
  <c r="B95" i="34"/>
  <c r="A95" i="34"/>
  <c r="D95" i="33"/>
  <c r="B95" i="33"/>
  <c r="A95" i="33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G6" i="29"/>
  <c r="G4" i="29"/>
  <c r="G5" i="29"/>
  <c r="G3" i="29"/>
  <c r="H3" i="29"/>
  <c r="I3" i="29"/>
  <c r="G3" i="32" s="1"/>
  <c r="H4" i="29"/>
  <c r="H5" i="29"/>
  <c r="I5" i="29"/>
  <c r="H6" i="29"/>
  <c r="I6" i="29"/>
  <c r="G7" i="29"/>
  <c r="H7" i="29"/>
  <c r="I7" i="29"/>
  <c r="G7" i="32" s="1"/>
  <c r="G8" i="29"/>
  <c r="H8" i="29"/>
  <c r="I8" i="29"/>
  <c r="G9" i="29"/>
  <c r="H9" i="29"/>
  <c r="I9" i="29"/>
  <c r="G9" i="32" s="1"/>
  <c r="C99" i="2"/>
  <c r="F96" i="11"/>
  <c r="C97" i="2"/>
  <c r="F94" i="11"/>
  <c r="J94" i="11"/>
  <c r="F105" i="29" s="1"/>
  <c r="C96" i="2"/>
  <c r="H93" i="36" s="1"/>
  <c r="F93" i="11"/>
  <c r="J93" i="11"/>
  <c r="C95" i="2"/>
  <c r="F92" i="11"/>
  <c r="S103" i="19" s="1"/>
  <c r="N103" i="19" s="1"/>
  <c r="J92" i="11"/>
  <c r="C94" i="2"/>
  <c r="F91" i="11"/>
  <c r="E102" i="29" s="1"/>
  <c r="J102" i="29" s="1"/>
  <c r="F100" i="37" s="1"/>
  <c r="J91" i="11"/>
  <c r="F102" i="29" s="1"/>
  <c r="C93" i="2"/>
  <c r="F90" i="11"/>
  <c r="J90" i="11"/>
  <c r="C92" i="2"/>
  <c r="C100" i="29" s="1"/>
  <c r="F89" i="11"/>
  <c r="J89" i="11"/>
  <c r="C91" i="2"/>
  <c r="H88" i="36" s="1"/>
  <c r="F88" i="11"/>
  <c r="J88" i="11"/>
  <c r="C90" i="2"/>
  <c r="F87" i="11"/>
  <c r="F92" i="27" s="1"/>
  <c r="E92" i="27" s="1"/>
  <c r="J87" i="11"/>
  <c r="C89" i="2"/>
  <c r="H86" i="36" s="1"/>
  <c r="F86" i="11"/>
  <c r="E97" i="29" s="1"/>
  <c r="J97" i="29" s="1"/>
  <c r="F95" i="37" s="1"/>
  <c r="J86" i="11"/>
  <c r="C88" i="2"/>
  <c r="F85" i="11"/>
  <c r="J85" i="11"/>
  <c r="C87" i="2"/>
  <c r="F84" i="11"/>
  <c r="H84" i="31" s="1"/>
  <c r="J84" i="11"/>
  <c r="F95" i="29" s="1"/>
  <c r="C86" i="2"/>
  <c r="D83" i="23" s="1"/>
  <c r="F83" i="11"/>
  <c r="E94" i="29" s="1"/>
  <c r="J94" i="29" s="1"/>
  <c r="F92" i="37" s="1"/>
  <c r="J83" i="11"/>
  <c r="C85" i="2"/>
  <c r="H82" i="36"/>
  <c r="F82" i="11"/>
  <c r="J82" i="11"/>
  <c r="C84" i="2"/>
  <c r="F81" i="11"/>
  <c r="J81" i="11"/>
  <c r="F92" i="29" s="1"/>
  <c r="C83" i="2"/>
  <c r="F80" i="11"/>
  <c r="J80" i="11"/>
  <c r="C82" i="2"/>
  <c r="F79" i="11"/>
  <c r="E79" i="14" s="1"/>
  <c r="J79" i="11"/>
  <c r="C81" i="2"/>
  <c r="F78" i="11"/>
  <c r="J78" i="11"/>
  <c r="C80" i="2"/>
  <c r="L86" i="32"/>
  <c r="F77" i="11"/>
  <c r="L77" i="36" s="1"/>
  <c r="J77" i="11"/>
  <c r="C79" i="2"/>
  <c r="F76" i="11"/>
  <c r="J76" i="11"/>
  <c r="C78" i="2"/>
  <c r="H75" i="36" s="1"/>
  <c r="F75" i="11"/>
  <c r="J75" i="11"/>
  <c r="C77" i="2"/>
  <c r="F74" i="11"/>
  <c r="J74" i="11"/>
  <c r="C76" i="2"/>
  <c r="F73" i="11"/>
  <c r="L73" i="36" s="1"/>
  <c r="J73" i="11"/>
  <c r="C75" i="2"/>
  <c r="F72" i="11"/>
  <c r="J72" i="11"/>
  <c r="C74" i="2"/>
  <c r="C82" i="19" s="1"/>
  <c r="E82" i="19" s="1"/>
  <c r="F71" i="11"/>
  <c r="J71" i="11"/>
  <c r="C73" i="2"/>
  <c r="H70" i="36" s="1"/>
  <c r="F70" i="11"/>
  <c r="J70" i="11"/>
  <c r="C72" i="2"/>
  <c r="F69" i="11"/>
  <c r="J69" i="11"/>
  <c r="F80" i="29" s="1"/>
  <c r="C71" i="2"/>
  <c r="F68" i="11"/>
  <c r="J68" i="11"/>
  <c r="C70" i="2"/>
  <c r="D67" i="23" s="1"/>
  <c r="F67" i="11"/>
  <c r="J67" i="11"/>
  <c r="F78" i="29" s="1"/>
  <c r="G78" i="29" s="1"/>
  <c r="C69" i="2"/>
  <c r="L75" i="32" s="1"/>
  <c r="F66" i="11"/>
  <c r="J66" i="11"/>
  <c r="C68" i="2"/>
  <c r="H65" i="36" s="1"/>
  <c r="F65" i="11"/>
  <c r="E76" i="29" s="1"/>
  <c r="J76" i="29" s="1"/>
  <c r="F74" i="37" s="1"/>
  <c r="J65" i="11"/>
  <c r="C67" i="2"/>
  <c r="F64" i="11"/>
  <c r="J64" i="11"/>
  <c r="F75" i="29" s="1"/>
  <c r="C66" i="2"/>
  <c r="C74" i="19" s="1"/>
  <c r="E74" i="19" s="1"/>
  <c r="F63" i="11"/>
  <c r="J63" i="11"/>
  <c r="C65" i="2"/>
  <c r="F62" i="11"/>
  <c r="J62" i="11"/>
  <c r="C64" i="2"/>
  <c r="F61" i="11"/>
  <c r="S72" i="19" s="1"/>
  <c r="J61" i="11"/>
  <c r="C63" i="2"/>
  <c r="F60" i="11"/>
  <c r="J60" i="11"/>
  <c r="C62" i="2"/>
  <c r="F59" i="11"/>
  <c r="J59" i="11"/>
  <c r="C61" i="2"/>
  <c r="F58" i="11"/>
  <c r="E58" i="14" s="1"/>
  <c r="J58" i="11"/>
  <c r="C60" i="2"/>
  <c r="H57" i="36" s="1"/>
  <c r="F57" i="11"/>
  <c r="J57" i="11"/>
  <c r="C59" i="2"/>
  <c r="F56" i="11"/>
  <c r="J56" i="11"/>
  <c r="C58" i="2"/>
  <c r="F55" i="11"/>
  <c r="J55" i="11"/>
  <c r="C57" i="2"/>
  <c r="F54" i="11"/>
  <c r="J54" i="11"/>
  <c r="F65" i="29" s="1"/>
  <c r="C56" i="2"/>
  <c r="F53" i="11"/>
  <c r="J53" i="11"/>
  <c r="C55" i="2"/>
  <c r="L61" i="32" s="1"/>
  <c r="F52" i="11"/>
  <c r="J52" i="11"/>
  <c r="C54" i="2"/>
  <c r="F51" i="11"/>
  <c r="E62" i="29" s="1"/>
  <c r="J62" i="29" s="1"/>
  <c r="F60" i="37" s="1"/>
  <c r="J51" i="11"/>
  <c r="C56" i="27" s="1"/>
  <c r="C53" i="2"/>
  <c r="D50" i="13" s="1"/>
  <c r="F50" i="11"/>
  <c r="S61" i="19" s="1"/>
  <c r="N61" i="19" s="1"/>
  <c r="J50" i="11"/>
  <c r="C52" i="2"/>
  <c r="H49" i="36" s="1"/>
  <c r="F49" i="11"/>
  <c r="J49" i="11"/>
  <c r="C51" i="2"/>
  <c r="F48" i="11"/>
  <c r="J48" i="11"/>
  <c r="C50" i="2"/>
  <c r="F47" i="11"/>
  <c r="J47" i="11"/>
  <c r="F58" i="29" s="1"/>
  <c r="C49" i="2"/>
  <c r="F46" i="11"/>
  <c r="J46" i="11"/>
  <c r="C48" i="2"/>
  <c r="F45" i="11"/>
  <c r="S56" i="19" s="1"/>
  <c r="N56" i="19" s="1"/>
  <c r="J45" i="11"/>
  <c r="C47" i="2"/>
  <c r="F44" i="11"/>
  <c r="J44" i="11"/>
  <c r="C46" i="2"/>
  <c r="F43" i="11"/>
  <c r="E54" i="29" s="1"/>
  <c r="J54" i="29" s="1"/>
  <c r="F52" i="37" s="1"/>
  <c r="J43" i="11"/>
  <c r="C45" i="2"/>
  <c r="F42" i="11"/>
  <c r="E42" i="14" s="1"/>
  <c r="J42" i="11"/>
  <c r="C44" i="2"/>
  <c r="F41" i="11"/>
  <c r="E52" i="29" s="1"/>
  <c r="J52" i="29" s="1"/>
  <c r="F50" i="37" s="1"/>
  <c r="J41" i="11"/>
  <c r="C43" i="2"/>
  <c r="H40" i="36" s="1"/>
  <c r="F40" i="11"/>
  <c r="J40" i="11"/>
  <c r="C42" i="2"/>
  <c r="L48" i="32" s="1"/>
  <c r="F39" i="11"/>
  <c r="J39" i="11"/>
  <c r="C41" i="2"/>
  <c r="H38" i="36" s="1"/>
  <c r="F38" i="11"/>
  <c r="J38" i="11"/>
  <c r="C40" i="2"/>
  <c r="D37" i="23" s="1"/>
  <c r="F37" i="11"/>
  <c r="J37" i="11"/>
  <c r="C39" i="2"/>
  <c r="F36" i="11"/>
  <c r="J36" i="11"/>
  <c r="C38" i="2"/>
  <c r="L44" i="32" s="1"/>
  <c r="F35" i="11"/>
  <c r="E46" i="29" s="1"/>
  <c r="J46" i="29" s="1"/>
  <c r="F44" i="37" s="1"/>
  <c r="J35" i="11"/>
  <c r="C37" i="2"/>
  <c r="F34" i="11"/>
  <c r="E34" i="14" s="1"/>
  <c r="J34" i="11"/>
  <c r="C36" i="2"/>
  <c r="F33" i="11"/>
  <c r="H33" i="31" s="1"/>
  <c r="J33" i="11"/>
  <c r="C35" i="2"/>
  <c r="F32" i="11"/>
  <c r="J32" i="11"/>
  <c r="C34" i="2"/>
  <c r="D31" i="13" s="1"/>
  <c r="F31" i="11"/>
  <c r="J31" i="11"/>
  <c r="C33" i="2"/>
  <c r="D30" i="23" s="1"/>
  <c r="F30" i="11"/>
  <c r="J30" i="11"/>
  <c r="C32" i="2"/>
  <c r="H29" i="36" s="1"/>
  <c r="F29" i="11"/>
  <c r="J29" i="11"/>
  <c r="C31" i="2"/>
  <c r="F28" i="11"/>
  <c r="L28" i="36" s="1"/>
  <c r="J28" i="11"/>
  <c r="C30" i="2"/>
  <c r="F27" i="11"/>
  <c r="J27" i="11"/>
  <c r="C29" i="2"/>
  <c r="F26" i="11"/>
  <c r="E26" i="14" s="1"/>
  <c r="J26" i="11"/>
  <c r="C28" i="2"/>
  <c r="F25" i="11"/>
  <c r="J25" i="11"/>
  <c r="C27" i="2"/>
  <c r="H24" i="36" s="1"/>
  <c r="F24" i="11"/>
  <c r="J24" i="11"/>
  <c r="C26" i="2"/>
  <c r="D23" i="13" s="1"/>
  <c r="F23" i="11"/>
  <c r="J23" i="11"/>
  <c r="F34" i="29" s="1"/>
  <c r="C25" i="2"/>
  <c r="C33" i="29" s="1"/>
  <c r="F22" i="11"/>
  <c r="E33" i="29" s="1"/>
  <c r="J33" i="29" s="1"/>
  <c r="F31" i="37" s="1"/>
  <c r="J22" i="11"/>
  <c r="C24" i="2"/>
  <c r="F21" i="11"/>
  <c r="J21" i="11"/>
  <c r="C23" i="2"/>
  <c r="F20" i="11"/>
  <c r="E31" i="29" s="1"/>
  <c r="J31" i="29" s="1"/>
  <c r="F29" i="37" s="1"/>
  <c r="J20" i="11"/>
  <c r="C22" i="2"/>
  <c r="D19" i="23" s="1"/>
  <c r="F19" i="11"/>
  <c r="J19" i="11"/>
  <c r="C21" i="2"/>
  <c r="F18" i="11"/>
  <c r="L18" i="36" s="1"/>
  <c r="J18" i="11"/>
  <c r="C20" i="2"/>
  <c r="C28" i="29" s="1"/>
  <c r="F17" i="11"/>
  <c r="J17" i="11"/>
  <c r="C19" i="2"/>
  <c r="F16" i="11"/>
  <c r="J16" i="11"/>
  <c r="C18" i="2"/>
  <c r="D15" i="13" s="1"/>
  <c r="F15" i="11"/>
  <c r="J15" i="11"/>
  <c r="C20" i="27" s="1"/>
  <c r="C17" i="2"/>
  <c r="F14" i="11"/>
  <c r="J14" i="11"/>
  <c r="F25" i="29" s="1"/>
  <c r="C16" i="2"/>
  <c r="L22" i="32" s="1"/>
  <c r="F13" i="11"/>
  <c r="J13" i="11"/>
  <c r="C15" i="2"/>
  <c r="F12" i="11"/>
  <c r="F17" i="27" s="1"/>
  <c r="E17" i="27" s="1"/>
  <c r="J12" i="11"/>
  <c r="C14" i="2"/>
  <c r="F11" i="11"/>
  <c r="J11" i="11"/>
  <c r="C13" i="2"/>
  <c r="F10" i="11"/>
  <c r="E21" i="29" s="1"/>
  <c r="J21" i="29" s="1"/>
  <c r="F19" i="37" s="1"/>
  <c r="J10" i="11"/>
  <c r="F21" i="29" s="1"/>
  <c r="C12" i="2"/>
  <c r="H9" i="36" s="1"/>
  <c r="F9" i="11"/>
  <c r="L9" i="36" s="1"/>
  <c r="J9" i="11"/>
  <c r="F20" i="29" s="1"/>
  <c r="C11" i="2"/>
  <c r="F8" i="11"/>
  <c r="J8" i="11"/>
  <c r="F19" i="29" s="1"/>
  <c r="C10" i="2"/>
  <c r="H7" i="36" s="1"/>
  <c r="F7" i="11"/>
  <c r="E18" i="29" s="1"/>
  <c r="J18" i="29" s="1"/>
  <c r="F16" i="37" s="1"/>
  <c r="J7" i="11"/>
  <c r="C9" i="2"/>
  <c r="F6" i="11"/>
  <c r="H6" i="31" s="1"/>
  <c r="J6" i="11"/>
  <c r="C8" i="2"/>
  <c r="F5" i="11"/>
  <c r="J5" i="11"/>
  <c r="C7" i="2"/>
  <c r="C15" i="29" s="1"/>
  <c r="C13" i="37" s="1"/>
  <c r="F4" i="11"/>
  <c r="J4" i="11"/>
  <c r="C6" i="2"/>
  <c r="F3" i="11"/>
  <c r="J3" i="11"/>
  <c r="C5" i="2"/>
  <c r="F2" i="11"/>
  <c r="H2" i="31" s="1"/>
  <c r="J2" i="11"/>
  <c r="F13" i="29" s="1"/>
  <c r="EN97" i="1"/>
  <c r="EO97" i="1"/>
  <c r="I96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EM97" i="1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A98" i="9"/>
  <c r="F97" i="15"/>
  <c r="A97" i="36"/>
  <c r="E6" i="32"/>
  <c r="E4" i="32"/>
  <c r="E5" i="32"/>
  <c r="G5" i="32"/>
  <c r="BT97" i="1"/>
  <c r="A106" i="32"/>
  <c r="A97" i="14"/>
  <c r="A97" i="10"/>
  <c r="A108" i="29"/>
  <c r="A98" i="28"/>
  <c r="A97" i="5"/>
  <c r="A97" i="4"/>
  <c r="A97" i="8"/>
  <c r="A97" i="6"/>
  <c r="A97" i="7"/>
  <c r="A102" i="27"/>
  <c r="A97" i="26"/>
  <c r="A97" i="25"/>
  <c r="A98" i="3"/>
  <c r="A97" i="24"/>
  <c r="A97" i="23"/>
  <c r="A97" i="22"/>
  <c r="A97" i="21"/>
  <c r="A97" i="20"/>
  <c r="A108" i="19"/>
  <c r="A97" i="12"/>
  <c r="A97" i="18"/>
  <c r="K97" i="31"/>
  <c r="A97" i="31"/>
  <c r="A97" i="11"/>
  <c r="A97" i="30"/>
  <c r="A97" i="17"/>
  <c r="A97" i="16"/>
  <c r="A97" i="15"/>
  <c r="A97" i="13"/>
  <c r="A100" i="2"/>
  <c r="A97" i="34"/>
  <c r="A97" i="33"/>
  <c r="B2" i="35"/>
  <c r="D2" i="35"/>
  <c r="D2" i="22"/>
  <c r="C11" i="32" s="1"/>
  <c r="C2" i="36" s="1"/>
  <c r="B2" i="14"/>
  <c r="B2" i="36" s="1"/>
  <c r="C96" i="33"/>
  <c r="E96" i="10" s="1"/>
  <c r="F96" i="10" s="1"/>
  <c r="T96" i="36" s="1"/>
  <c r="D96" i="6"/>
  <c r="C96" i="7"/>
  <c r="E97" i="9"/>
  <c r="Q96" i="36" s="1"/>
  <c r="D97" i="9"/>
  <c r="E96" i="8"/>
  <c r="J96" i="15"/>
  <c r="H96" i="17" s="1"/>
  <c r="D99" i="2"/>
  <c r="G99" i="2"/>
  <c r="H97" i="28"/>
  <c r="F96" i="36" s="1"/>
  <c r="J97" i="3"/>
  <c r="AA96" i="36" s="1"/>
  <c r="D96" i="22"/>
  <c r="N96" i="14" s="1"/>
  <c r="E94" i="12"/>
  <c r="G94" i="14" s="1"/>
  <c r="C94" i="15"/>
  <c r="G103" i="32" s="1"/>
  <c r="U94" i="36" s="1"/>
  <c r="F94" i="15"/>
  <c r="G94" i="15"/>
  <c r="D94" i="15"/>
  <c r="E94" i="26"/>
  <c r="C94" i="33"/>
  <c r="E94" i="10" s="1"/>
  <c r="F94" i="10" s="1"/>
  <c r="D94" i="6"/>
  <c r="S94" i="36" s="1"/>
  <c r="C94" i="7"/>
  <c r="R94" i="36" s="1"/>
  <c r="E95" i="9"/>
  <c r="Q94" i="36" s="1"/>
  <c r="D95" i="9"/>
  <c r="E94" i="8"/>
  <c r="J94" i="15"/>
  <c r="L94" i="14" s="1"/>
  <c r="E97" i="2"/>
  <c r="D97" i="2"/>
  <c r="G97" i="2"/>
  <c r="H95" i="28"/>
  <c r="F94" i="36" s="1"/>
  <c r="J95" i="3"/>
  <c r="AA94" i="36" s="1"/>
  <c r="D94" i="22"/>
  <c r="C94" i="36" s="1"/>
  <c r="E93" i="12"/>
  <c r="C93" i="15"/>
  <c r="G102" i="32" s="1"/>
  <c r="U93" i="36" s="1"/>
  <c r="F93" i="15"/>
  <c r="G93" i="15"/>
  <c r="D93" i="15"/>
  <c r="E93" i="26"/>
  <c r="C93" i="33"/>
  <c r="E93" i="10" s="1"/>
  <c r="F93" i="10" s="1"/>
  <c r="T93" i="36" s="1"/>
  <c r="D93" i="6"/>
  <c r="S93" i="36" s="1"/>
  <c r="C93" i="7"/>
  <c r="E94" i="9"/>
  <c r="D94" i="9"/>
  <c r="T102" i="32" s="1"/>
  <c r="E93" i="8"/>
  <c r="O93" i="36" s="1"/>
  <c r="J93" i="15"/>
  <c r="L93" i="14" s="1"/>
  <c r="E96" i="2"/>
  <c r="H93" i="11" s="1"/>
  <c r="H93" i="5" s="1"/>
  <c r="D96" i="2"/>
  <c r="G96" i="2"/>
  <c r="H94" i="28"/>
  <c r="F93" i="36" s="1"/>
  <c r="J94" i="3"/>
  <c r="AA93" i="36" s="1"/>
  <c r="D93" i="22"/>
  <c r="N93" i="14" s="1"/>
  <c r="E92" i="12"/>
  <c r="G92" i="14" s="1"/>
  <c r="C92" i="15"/>
  <c r="G101" i="32" s="1"/>
  <c r="U92" i="36" s="1"/>
  <c r="F92" i="15"/>
  <c r="G92" i="15"/>
  <c r="D92" i="15"/>
  <c r="E92" i="26"/>
  <c r="C92" i="33"/>
  <c r="E92" i="10" s="1"/>
  <c r="F92" i="10" s="1"/>
  <c r="D92" i="6"/>
  <c r="S92" i="36" s="1"/>
  <c r="C92" i="7"/>
  <c r="R92" i="36" s="1"/>
  <c r="E93" i="9"/>
  <c r="Q92" i="36" s="1"/>
  <c r="D93" i="9"/>
  <c r="E92" i="8"/>
  <c r="J92" i="15"/>
  <c r="L92" i="14" s="1"/>
  <c r="E95" i="2"/>
  <c r="H92" i="11" s="1"/>
  <c r="D95" i="2"/>
  <c r="G95" i="2"/>
  <c r="H93" i="28"/>
  <c r="J93" i="3"/>
  <c r="AA92" i="36" s="1"/>
  <c r="D92" i="22"/>
  <c r="E91" i="12"/>
  <c r="G91" i="14" s="1"/>
  <c r="C91" i="20"/>
  <c r="X91" i="36" s="1"/>
  <c r="C91" i="15"/>
  <c r="E91" i="15" s="1"/>
  <c r="F91" i="15"/>
  <c r="G91" i="15"/>
  <c r="D91" i="15"/>
  <c r="E91" i="26"/>
  <c r="C91" i="33"/>
  <c r="E91" i="10" s="1"/>
  <c r="F91" i="10" s="1"/>
  <c r="T91" i="36" s="1"/>
  <c r="D91" i="6"/>
  <c r="S91" i="36" s="1"/>
  <c r="C91" i="7"/>
  <c r="E92" i="9"/>
  <c r="D92" i="9"/>
  <c r="E91" i="8"/>
  <c r="J91" i="15"/>
  <c r="H91" i="17" s="1"/>
  <c r="E94" i="2"/>
  <c r="H91" i="11" s="1"/>
  <c r="H102" i="29" s="1"/>
  <c r="D94" i="2"/>
  <c r="G94" i="2"/>
  <c r="H92" i="28"/>
  <c r="F91" i="36" s="1"/>
  <c r="J92" i="3"/>
  <c r="AA91" i="36" s="1"/>
  <c r="D91" i="22"/>
  <c r="E90" i="12"/>
  <c r="G90" i="14" s="1"/>
  <c r="C90" i="15"/>
  <c r="G99" i="32" s="1"/>
  <c r="U90" i="36" s="1"/>
  <c r="F90" i="15"/>
  <c r="G90" i="15"/>
  <c r="D90" i="15"/>
  <c r="E90" i="26"/>
  <c r="C90" i="33"/>
  <c r="E90" i="10" s="1"/>
  <c r="F90" i="10" s="1"/>
  <c r="D90" i="6"/>
  <c r="S90" i="36" s="1"/>
  <c r="C90" i="7"/>
  <c r="E91" i="9"/>
  <c r="D91" i="9"/>
  <c r="E90" i="8"/>
  <c r="J90" i="15"/>
  <c r="N90" i="36" s="1"/>
  <c r="E93" i="2"/>
  <c r="D93" i="2"/>
  <c r="G93" i="2"/>
  <c r="H91" i="28"/>
  <c r="F90" i="36" s="1"/>
  <c r="J91" i="3"/>
  <c r="AA90" i="36" s="1"/>
  <c r="D90" i="22"/>
  <c r="C99" i="32" s="1"/>
  <c r="E89" i="12"/>
  <c r="C89" i="15"/>
  <c r="G98" i="32" s="1"/>
  <c r="U89" i="36" s="1"/>
  <c r="F89" i="15"/>
  <c r="G89" i="15"/>
  <c r="D89" i="15"/>
  <c r="E89" i="26"/>
  <c r="C89" i="33"/>
  <c r="E89" i="10" s="1"/>
  <c r="F89" i="10" s="1"/>
  <c r="D89" i="6"/>
  <c r="S89" i="36" s="1"/>
  <c r="C89" i="7"/>
  <c r="E90" i="9"/>
  <c r="D90" i="9"/>
  <c r="P89" i="36" s="1"/>
  <c r="E89" i="8"/>
  <c r="J89" i="15"/>
  <c r="D89" i="25" s="1"/>
  <c r="E92" i="2"/>
  <c r="D92" i="2"/>
  <c r="G92" i="2"/>
  <c r="H90" i="28"/>
  <c r="F89" i="36" s="1"/>
  <c r="J90" i="3"/>
  <c r="AA89" i="36" s="1"/>
  <c r="D89" i="22"/>
  <c r="N89" i="14" s="1"/>
  <c r="E88" i="12"/>
  <c r="C88" i="20"/>
  <c r="X88" i="36" s="1"/>
  <c r="C88" i="15"/>
  <c r="F88" i="15"/>
  <c r="G88" i="15"/>
  <c r="D88" i="15"/>
  <c r="E88" i="26"/>
  <c r="C88" i="33"/>
  <c r="E88" i="10" s="1"/>
  <c r="F88" i="10" s="1"/>
  <c r="D88" i="6"/>
  <c r="S88" i="36" s="1"/>
  <c r="C88" i="7"/>
  <c r="E89" i="9"/>
  <c r="D89" i="9"/>
  <c r="E88" i="8"/>
  <c r="M88" i="14" s="1"/>
  <c r="J88" i="15"/>
  <c r="L88" i="14" s="1"/>
  <c r="E91" i="2"/>
  <c r="H88" i="11" s="1"/>
  <c r="G88" i="5" s="1"/>
  <c r="N88" i="31" s="1"/>
  <c r="D91" i="2"/>
  <c r="G91" i="2"/>
  <c r="H89" i="28"/>
  <c r="F88" i="36" s="1"/>
  <c r="J89" i="3"/>
  <c r="AA88" i="36" s="1"/>
  <c r="D88" i="22"/>
  <c r="E87" i="12"/>
  <c r="C87" i="20"/>
  <c r="X87" i="36" s="1"/>
  <c r="C87" i="15"/>
  <c r="F87" i="15"/>
  <c r="G87" i="15"/>
  <c r="D87" i="15"/>
  <c r="E87" i="26"/>
  <c r="C87" i="33"/>
  <c r="E87" i="10" s="1"/>
  <c r="F87" i="10" s="1"/>
  <c r="D87" i="6"/>
  <c r="S87" i="36" s="1"/>
  <c r="C87" i="7"/>
  <c r="E88" i="9"/>
  <c r="D88" i="9"/>
  <c r="P87" i="36" s="1"/>
  <c r="E87" i="8"/>
  <c r="O87" i="36" s="1"/>
  <c r="J87" i="15"/>
  <c r="L87" i="14" s="1"/>
  <c r="E90" i="2"/>
  <c r="H87" i="11" s="1"/>
  <c r="D90" i="2"/>
  <c r="G90" i="2"/>
  <c r="H88" i="28"/>
  <c r="F87" i="36" s="1"/>
  <c r="J88" i="3"/>
  <c r="D87" i="22"/>
  <c r="E86" i="12"/>
  <c r="C86" i="15"/>
  <c r="G95" i="32" s="1"/>
  <c r="U86" i="36" s="1"/>
  <c r="F86" i="15"/>
  <c r="G86" i="15"/>
  <c r="D86" i="15"/>
  <c r="E86" i="26"/>
  <c r="C86" i="33"/>
  <c r="E86" i="10" s="1"/>
  <c r="F86" i="10" s="1"/>
  <c r="D86" i="6"/>
  <c r="S86" i="36" s="1"/>
  <c r="C86" i="7"/>
  <c r="E87" i="9"/>
  <c r="Q86" i="36" s="1"/>
  <c r="D87" i="9"/>
  <c r="T95" i="32" s="1"/>
  <c r="E86" i="8"/>
  <c r="J86" i="15"/>
  <c r="N86" i="36" s="1"/>
  <c r="E89" i="2"/>
  <c r="H86" i="11" s="1"/>
  <c r="G86" i="5" s="1"/>
  <c r="N86" i="31" s="1"/>
  <c r="D89" i="2"/>
  <c r="G89" i="2"/>
  <c r="H87" i="28"/>
  <c r="F86" i="36" s="1"/>
  <c r="J87" i="3"/>
  <c r="AA86" i="36" s="1"/>
  <c r="D86" i="22"/>
  <c r="N86" i="14" s="1"/>
  <c r="E85" i="12"/>
  <c r="C85" i="15"/>
  <c r="M85" i="11" s="1"/>
  <c r="F85" i="15"/>
  <c r="G85" i="15"/>
  <c r="D85" i="15"/>
  <c r="E85" i="26"/>
  <c r="C85" i="33"/>
  <c r="E85" i="10" s="1"/>
  <c r="F85" i="10" s="1"/>
  <c r="T85" i="36" s="1"/>
  <c r="D85" i="6"/>
  <c r="S85" i="36" s="1"/>
  <c r="C85" i="7"/>
  <c r="R85" i="36" s="1"/>
  <c r="E86" i="9"/>
  <c r="D86" i="9"/>
  <c r="P85" i="36" s="1"/>
  <c r="E85" i="8"/>
  <c r="S94" i="32" s="1"/>
  <c r="J85" i="15"/>
  <c r="E88" i="2"/>
  <c r="H85" i="11" s="1"/>
  <c r="K86" i="3" s="1"/>
  <c r="C85" i="25" s="1"/>
  <c r="D88" i="2"/>
  <c r="G88" i="2"/>
  <c r="H86" i="28"/>
  <c r="F85" i="36" s="1"/>
  <c r="J86" i="3"/>
  <c r="AA85" i="36" s="1"/>
  <c r="D85" i="22"/>
  <c r="C94" i="32" s="1"/>
  <c r="E84" i="12"/>
  <c r="C84" i="20"/>
  <c r="X84" i="36" s="1"/>
  <c r="C84" i="15"/>
  <c r="G93" i="32" s="1"/>
  <c r="U84" i="36" s="1"/>
  <c r="F84" i="15"/>
  <c r="G84" i="15"/>
  <c r="D84" i="15"/>
  <c r="E84" i="26"/>
  <c r="C84" i="33"/>
  <c r="E84" i="10" s="1"/>
  <c r="F84" i="10" s="1"/>
  <c r="T84" i="36" s="1"/>
  <c r="D84" i="6"/>
  <c r="S84" i="36" s="1"/>
  <c r="C84" i="7"/>
  <c r="E85" i="9"/>
  <c r="U93" i="32" s="1"/>
  <c r="D85" i="9"/>
  <c r="E84" i="8"/>
  <c r="J84" i="15"/>
  <c r="L84" i="14" s="1"/>
  <c r="E87" i="2"/>
  <c r="H84" i="11" s="1"/>
  <c r="K85" i="3" s="1"/>
  <c r="C84" i="25" s="1"/>
  <c r="D87" i="2"/>
  <c r="G87" i="2"/>
  <c r="H85" i="28"/>
  <c r="F84" i="36" s="1"/>
  <c r="J85" i="3"/>
  <c r="AA84" i="36" s="1"/>
  <c r="D84" i="22"/>
  <c r="N84" i="14" s="1"/>
  <c r="E83" i="12"/>
  <c r="G83" i="14" s="1"/>
  <c r="C83" i="20"/>
  <c r="X83" i="36" s="1"/>
  <c r="C83" i="15"/>
  <c r="M83" i="11" s="1"/>
  <c r="F83" i="15"/>
  <c r="G83" i="15"/>
  <c r="D83" i="15"/>
  <c r="E83" i="26"/>
  <c r="C83" i="33"/>
  <c r="E83" i="10" s="1"/>
  <c r="F83" i="10" s="1"/>
  <c r="D83" i="6"/>
  <c r="S83" i="36" s="1"/>
  <c r="C83" i="7"/>
  <c r="R83" i="36" s="1"/>
  <c r="E84" i="9"/>
  <c r="D84" i="9"/>
  <c r="P83" i="36" s="1"/>
  <c r="E83" i="8"/>
  <c r="J83" i="15"/>
  <c r="N83" i="36" s="1"/>
  <c r="E86" i="2"/>
  <c r="D86" i="2"/>
  <c r="G86" i="2"/>
  <c r="H84" i="28"/>
  <c r="F83" i="36" s="1"/>
  <c r="J84" i="3"/>
  <c r="AA83" i="36" s="1"/>
  <c r="D83" i="22"/>
  <c r="C83" i="36" s="1"/>
  <c r="E82" i="12"/>
  <c r="C82" i="15"/>
  <c r="F82" i="15"/>
  <c r="G82" i="15"/>
  <c r="D82" i="15"/>
  <c r="E82" i="26"/>
  <c r="C82" i="33"/>
  <c r="E82" i="10" s="1"/>
  <c r="F82" i="10" s="1"/>
  <c r="T82" i="36" s="1"/>
  <c r="D82" i="6"/>
  <c r="S82" i="36" s="1"/>
  <c r="C82" i="7"/>
  <c r="V91" i="32" s="1"/>
  <c r="E83" i="9"/>
  <c r="D83" i="9"/>
  <c r="E82" i="8"/>
  <c r="J82" i="15"/>
  <c r="L82" i="14" s="1"/>
  <c r="E85" i="2"/>
  <c r="H82" i="11" s="1"/>
  <c r="D85" i="2"/>
  <c r="G85" i="2"/>
  <c r="H83" i="28"/>
  <c r="F82" i="36" s="1"/>
  <c r="J83" i="3"/>
  <c r="AA82" i="36" s="1"/>
  <c r="D82" i="22"/>
  <c r="N82" i="14" s="1"/>
  <c r="E81" i="12"/>
  <c r="C81" i="15"/>
  <c r="F81" i="15"/>
  <c r="G81" i="15"/>
  <c r="D81" i="15"/>
  <c r="E81" i="26"/>
  <c r="C81" i="33"/>
  <c r="E81" i="10" s="1"/>
  <c r="F81" i="10" s="1"/>
  <c r="D81" i="6"/>
  <c r="S81" i="36" s="1"/>
  <c r="C81" i="7"/>
  <c r="E82" i="9"/>
  <c r="Q81" i="36" s="1"/>
  <c r="D82" i="9"/>
  <c r="E81" i="8"/>
  <c r="J81" i="15"/>
  <c r="E84" i="2"/>
  <c r="D84" i="2"/>
  <c r="G84" i="2"/>
  <c r="H82" i="28"/>
  <c r="J82" i="3"/>
  <c r="AA81" i="36" s="1"/>
  <c r="D81" i="22"/>
  <c r="C90" i="32" s="1"/>
  <c r="E80" i="12"/>
  <c r="C80" i="20"/>
  <c r="X80" i="36" s="1"/>
  <c r="C80" i="15"/>
  <c r="F80" i="15"/>
  <c r="G80" i="15"/>
  <c r="D80" i="15"/>
  <c r="E80" i="26"/>
  <c r="C80" i="33"/>
  <c r="E80" i="10" s="1"/>
  <c r="F80" i="10" s="1"/>
  <c r="T80" i="36" s="1"/>
  <c r="D80" i="6"/>
  <c r="S80" i="36" s="1"/>
  <c r="C80" i="7"/>
  <c r="E81" i="9"/>
  <c r="D81" i="9"/>
  <c r="E80" i="8"/>
  <c r="J80" i="15"/>
  <c r="E83" i="2"/>
  <c r="H80" i="11" s="1"/>
  <c r="D83" i="2"/>
  <c r="G83" i="2"/>
  <c r="H81" i="28"/>
  <c r="F80" i="36" s="1"/>
  <c r="J81" i="3"/>
  <c r="AA80" i="36" s="1"/>
  <c r="D80" i="22"/>
  <c r="C80" i="36" s="1"/>
  <c r="E79" i="12"/>
  <c r="C79" i="15"/>
  <c r="F79" i="15"/>
  <c r="G79" i="15"/>
  <c r="D79" i="15"/>
  <c r="E79" i="26"/>
  <c r="C79" i="33"/>
  <c r="E79" i="10" s="1"/>
  <c r="F79" i="10" s="1"/>
  <c r="T79" i="36" s="1"/>
  <c r="D79" i="6"/>
  <c r="S79" i="36" s="1"/>
  <c r="C79" i="7"/>
  <c r="V88" i="32" s="1"/>
  <c r="E80" i="9"/>
  <c r="U88" i="32" s="1"/>
  <c r="D80" i="9"/>
  <c r="P79" i="36" s="1"/>
  <c r="E79" i="8"/>
  <c r="J79" i="15"/>
  <c r="D79" i="25" s="1"/>
  <c r="E82" i="2"/>
  <c r="H79" i="11" s="1"/>
  <c r="K80" i="3" s="1"/>
  <c r="C79" i="25" s="1"/>
  <c r="D82" i="2"/>
  <c r="G82" i="2"/>
  <c r="H80" i="28"/>
  <c r="F79" i="36" s="1"/>
  <c r="J80" i="3"/>
  <c r="AA79" i="36" s="1"/>
  <c r="D79" i="22"/>
  <c r="E78" i="12"/>
  <c r="C78" i="15"/>
  <c r="F78" i="15"/>
  <c r="G78" i="15"/>
  <c r="D78" i="15"/>
  <c r="E78" i="26"/>
  <c r="C78" i="33"/>
  <c r="E78" i="10" s="1"/>
  <c r="F78" i="10" s="1"/>
  <c r="D78" i="6"/>
  <c r="S78" i="36" s="1"/>
  <c r="C78" i="7"/>
  <c r="R78" i="36" s="1"/>
  <c r="E79" i="9"/>
  <c r="D79" i="9"/>
  <c r="P78" i="36" s="1"/>
  <c r="E78" i="8"/>
  <c r="S87" i="32" s="1"/>
  <c r="J78" i="15"/>
  <c r="H78" i="17" s="1"/>
  <c r="E81" i="2"/>
  <c r="H78" i="11" s="1"/>
  <c r="D81" i="2"/>
  <c r="G81" i="2"/>
  <c r="H79" i="28"/>
  <c r="F78" i="36" s="1"/>
  <c r="J79" i="3"/>
  <c r="AA78" i="36" s="1"/>
  <c r="D78" i="22"/>
  <c r="N78" i="14" s="1"/>
  <c r="E77" i="12"/>
  <c r="C77" i="15"/>
  <c r="F77" i="15"/>
  <c r="G77" i="15"/>
  <c r="D77" i="15"/>
  <c r="E77" i="26"/>
  <c r="C77" i="33"/>
  <c r="E77" i="10" s="1"/>
  <c r="F77" i="10" s="1"/>
  <c r="D77" i="6"/>
  <c r="S77" i="36" s="1"/>
  <c r="C77" i="7"/>
  <c r="E78" i="9"/>
  <c r="Q77" i="36" s="1"/>
  <c r="D78" i="9"/>
  <c r="E77" i="8"/>
  <c r="M77" i="14" s="1"/>
  <c r="J77" i="15"/>
  <c r="E80" i="2"/>
  <c r="H77" i="11" s="1"/>
  <c r="D80" i="2"/>
  <c r="G80" i="2"/>
  <c r="H78" i="28"/>
  <c r="F77" i="36" s="1"/>
  <c r="J78" i="3"/>
  <c r="AA77" i="36" s="1"/>
  <c r="D77" i="22"/>
  <c r="E76" i="12"/>
  <c r="G76" i="14" s="1"/>
  <c r="C76" i="15"/>
  <c r="F76" i="15"/>
  <c r="G76" i="15"/>
  <c r="D76" i="15"/>
  <c r="E76" i="26"/>
  <c r="C76" i="33"/>
  <c r="E76" i="10" s="1"/>
  <c r="F76" i="10" s="1"/>
  <c r="D76" i="6"/>
  <c r="S76" i="36" s="1"/>
  <c r="C76" i="7"/>
  <c r="E77" i="9"/>
  <c r="D77" i="9"/>
  <c r="E76" i="8"/>
  <c r="J76" i="15"/>
  <c r="L76" i="14" s="1"/>
  <c r="E79" i="2"/>
  <c r="H76" i="11" s="1"/>
  <c r="D79" i="2"/>
  <c r="G79" i="2"/>
  <c r="H77" i="28"/>
  <c r="F76" i="36" s="1"/>
  <c r="J77" i="3"/>
  <c r="AA76" i="36" s="1"/>
  <c r="D76" i="22"/>
  <c r="E75" i="12"/>
  <c r="C75" i="15"/>
  <c r="F75" i="15"/>
  <c r="G75" i="15"/>
  <c r="D75" i="15"/>
  <c r="E75" i="26"/>
  <c r="C75" i="33"/>
  <c r="E75" i="10" s="1"/>
  <c r="F75" i="10" s="1"/>
  <c r="D75" i="6"/>
  <c r="S75" i="36" s="1"/>
  <c r="C75" i="7"/>
  <c r="E76" i="9"/>
  <c r="D76" i="9"/>
  <c r="E75" i="8"/>
  <c r="J75" i="15"/>
  <c r="E78" i="2"/>
  <c r="H75" i="11" s="1"/>
  <c r="G76" i="28" s="1"/>
  <c r="F75" i="14" s="1"/>
  <c r="D78" i="2"/>
  <c r="G78" i="2"/>
  <c r="H76" i="28"/>
  <c r="F75" i="36" s="1"/>
  <c r="J76" i="3"/>
  <c r="AA75" i="36" s="1"/>
  <c r="D75" i="22"/>
  <c r="E74" i="12"/>
  <c r="C74" i="15"/>
  <c r="M74" i="11" s="1"/>
  <c r="F74" i="15"/>
  <c r="G74" i="15"/>
  <c r="D74" i="15"/>
  <c r="E74" i="26"/>
  <c r="C74" i="33"/>
  <c r="E74" i="10" s="1"/>
  <c r="F74" i="10" s="1"/>
  <c r="T74" i="36" s="1"/>
  <c r="D74" i="6"/>
  <c r="S74" i="36" s="1"/>
  <c r="C74" i="7"/>
  <c r="V83" i="32" s="1"/>
  <c r="E75" i="9"/>
  <c r="D75" i="9"/>
  <c r="P74" i="36" s="1"/>
  <c r="E74" i="8"/>
  <c r="O74" i="36" s="1"/>
  <c r="J74" i="15"/>
  <c r="D74" i="25" s="1"/>
  <c r="E77" i="2"/>
  <c r="H74" i="11" s="1"/>
  <c r="D77" i="2"/>
  <c r="G77" i="2"/>
  <c r="H75" i="28"/>
  <c r="F74" i="36" s="1"/>
  <c r="J75" i="3"/>
  <c r="AA74" i="36" s="1"/>
  <c r="D74" i="22"/>
  <c r="C74" i="36" s="1"/>
  <c r="E73" i="12"/>
  <c r="C73" i="15"/>
  <c r="F73" i="15"/>
  <c r="G73" i="15"/>
  <c r="D73" i="15"/>
  <c r="E73" i="26"/>
  <c r="C73" i="33"/>
  <c r="E73" i="10" s="1"/>
  <c r="F73" i="10" s="1"/>
  <c r="D73" i="6"/>
  <c r="S73" i="36" s="1"/>
  <c r="C73" i="7"/>
  <c r="E74" i="9"/>
  <c r="D74" i="9"/>
  <c r="E73" i="8"/>
  <c r="M73" i="14" s="1"/>
  <c r="J73" i="15"/>
  <c r="E76" i="2"/>
  <c r="H73" i="11" s="1"/>
  <c r="H73" i="5" s="1"/>
  <c r="D76" i="2"/>
  <c r="G76" i="2"/>
  <c r="H74" i="28"/>
  <c r="F73" i="36" s="1"/>
  <c r="J74" i="3"/>
  <c r="AA73" i="36" s="1"/>
  <c r="D73" i="22"/>
  <c r="E72" i="12"/>
  <c r="C72" i="15"/>
  <c r="F72" i="15"/>
  <c r="G72" i="15"/>
  <c r="D72" i="15"/>
  <c r="E72" i="26"/>
  <c r="C72" i="33"/>
  <c r="E72" i="10" s="1"/>
  <c r="F72" i="10" s="1"/>
  <c r="T72" i="36" s="1"/>
  <c r="D72" i="6"/>
  <c r="S72" i="36" s="1"/>
  <c r="C72" i="7"/>
  <c r="E73" i="9"/>
  <c r="D73" i="9"/>
  <c r="E72" i="8"/>
  <c r="S81" i="32" s="1"/>
  <c r="J72" i="15"/>
  <c r="D72" i="25" s="1"/>
  <c r="E75" i="2"/>
  <c r="D75" i="2"/>
  <c r="G75" i="2"/>
  <c r="H73" i="28"/>
  <c r="F72" i="36" s="1"/>
  <c r="J73" i="3"/>
  <c r="AA72" i="36" s="1"/>
  <c r="D72" i="22"/>
  <c r="E71" i="12"/>
  <c r="C71" i="15"/>
  <c r="F71" i="15"/>
  <c r="G71" i="15"/>
  <c r="D71" i="15"/>
  <c r="E71" i="26"/>
  <c r="C71" i="33"/>
  <c r="E71" i="10" s="1"/>
  <c r="F71" i="10" s="1"/>
  <c r="D71" i="6"/>
  <c r="S71" i="36" s="1"/>
  <c r="C71" i="7"/>
  <c r="R71" i="36" s="1"/>
  <c r="E72" i="9"/>
  <c r="Q71" i="36" s="1"/>
  <c r="D72" i="9"/>
  <c r="T80" i="32" s="1"/>
  <c r="E71" i="8"/>
  <c r="J71" i="15"/>
  <c r="D71" i="25" s="1"/>
  <c r="E74" i="2"/>
  <c r="H71" i="11" s="1"/>
  <c r="K72" i="3" s="1"/>
  <c r="C71" i="25" s="1"/>
  <c r="D74" i="2"/>
  <c r="G74" i="2"/>
  <c r="H72" i="28"/>
  <c r="F71" i="36" s="1"/>
  <c r="J72" i="3"/>
  <c r="AA71" i="36" s="1"/>
  <c r="D71" i="22"/>
  <c r="N71" i="14" s="1"/>
  <c r="E70" i="12"/>
  <c r="Y70" i="36" s="1"/>
  <c r="C70" i="15"/>
  <c r="F70" i="15"/>
  <c r="G70" i="15"/>
  <c r="D70" i="15"/>
  <c r="E70" i="26"/>
  <c r="C70" i="33"/>
  <c r="E70" i="10" s="1"/>
  <c r="F70" i="10" s="1"/>
  <c r="T70" i="36" s="1"/>
  <c r="D70" i="6"/>
  <c r="S70" i="36" s="1"/>
  <c r="C70" i="7"/>
  <c r="V79" i="32" s="1"/>
  <c r="E71" i="9"/>
  <c r="D71" i="9"/>
  <c r="E70" i="8"/>
  <c r="J70" i="15"/>
  <c r="L70" i="14" s="1"/>
  <c r="E73" i="2"/>
  <c r="D73" i="2"/>
  <c r="G73" i="2"/>
  <c r="H71" i="28"/>
  <c r="F70" i="36" s="1"/>
  <c r="J71" i="3"/>
  <c r="D70" i="22"/>
  <c r="E69" i="12"/>
  <c r="C69" i="15"/>
  <c r="F69" i="15"/>
  <c r="G69" i="15"/>
  <c r="D69" i="15"/>
  <c r="E69" i="15" s="1"/>
  <c r="E69" i="26"/>
  <c r="C69" i="33"/>
  <c r="E69" i="10" s="1"/>
  <c r="F69" i="10" s="1"/>
  <c r="T69" i="36" s="1"/>
  <c r="D69" i="6"/>
  <c r="S69" i="36" s="1"/>
  <c r="C69" i="7"/>
  <c r="E70" i="9"/>
  <c r="Q69" i="36" s="1"/>
  <c r="D70" i="9"/>
  <c r="E69" i="8"/>
  <c r="S78" i="32" s="1"/>
  <c r="J69" i="15"/>
  <c r="E72" i="2"/>
  <c r="H69" i="11" s="1"/>
  <c r="D72" i="2"/>
  <c r="G72" i="2"/>
  <c r="H70" i="28"/>
  <c r="F69" i="36" s="1"/>
  <c r="J70" i="3"/>
  <c r="AA69" i="36" s="1"/>
  <c r="D69" i="22"/>
  <c r="C69" i="36" s="1"/>
  <c r="E68" i="12"/>
  <c r="C68" i="20"/>
  <c r="X68" i="36" s="1"/>
  <c r="C68" i="15"/>
  <c r="F68" i="15"/>
  <c r="G68" i="15"/>
  <c r="D68" i="15"/>
  <c r="E68" i="26"/>
  <c r="C68" i="33"/>
  <c r="E68" i="10" s="1"/>
  <c r="F68" i="10" s="1"/>
  <c r="D68" i="6"/>
  <c r="S68" i="36" s="1"/>
  <c r="C68" i="7"/>
  <c r="E69" i="9"/>
  <c r="Q68" i="36" s="1"/>
  <c r="D69" i="9"/>
  <c r="E68" i="8"/>
  <c r="S77" i="32" s="1"/>
  <c r="J68" i="15"/>
  <c r="L68" i="14" s="1"/>
  <c r="E71" i="2"/>
  <c r="D71" i="2"/>
  <c r="G71" i="2"/>
  <c r="H69" i="28"/>
  <c r="F68" i="36" s="1"/>
  <c r="J69" i="3"/>
  <c r="D68" i="22"/>
  <c r="C77" i="32" s="1"/>
  <c r="E67" i="12"/>
  <c r="C67" i="15"/>
  <c r="F67" i="15"/>
  <c r="G67" i="15"/>
  <c r="D67" i="15"/>
  <c r="E67" i="26"/>
  <c r="C67" i="33"/>
  <c r="E67" i="10" s="1"/>
  <c r="F67" i="10" s="1"/>
  <c r="T67" i="36" s="1"/>
  <c r="D67" i="6"/>
  <c r="S67" i="36" s="1"/>
  <c r="C67" i="7"/>
  <c r="E68" i="9"/>
  <c r="Q67" i="36" s="1"/>
  <c r="D68" i="9"/>
  <c r="P67" i="36" s="1"/>
  <c r="E67" i="8"/>
  <c r="J67" i="15"/>
  <c r="E70" i="2"/>
  <c r="D70" i="2"/>
  <c r="G70" i="2"/>
  <c r="H68" i="28"/>
  <c r="F67" i="36" s="1"/>
  <c r="J68" i="3"/>
  <c r="AA67" i="36" s="1"/>
  <c r="D67" i="22"/>
  <c r="E66" i="12"/>
  <c r="E66" i="18" s="1"/>
  <c r="D66" i="20" s="1"/>
  <c r="Z66" i="36" s="1"/>
  <c r="C66" i="15"/>
  <c r="F66" i="15"/>
  <c r="G66" i="15"/>
  <c r="D66" i="15"/>
  <c r="E66" i="26"/>
  <c r="C66" i="33"/>
  <c r="E66" i="10" s="1"/>
  <c r="F66" i="10" s="1"/>
  <c r="T66" i="36" s="1"/>
  <c r="D66" i="6"/>
  <c r="S66" i="36" s="1"/>
  <c r="C66" i="7"/>
  <c r="R66" i="36" s="1"/>
  <c r="E67" i="9"/>
  <c r="D67" i="9"/>
  <c r="E66" i="8"/>
  <c r="O66" i="36" s="1"/>
  <c r="J66" i="15"/>
  <c r="E69" i="2"/>
  <c r="H66" i="11" s="1"/>
  <c r="G67" i="28" s="1"/>
  <c r="D69" i="2"/>
  <c r="G69" i="2"/>
  <c r="H67" i="28"/>
  <c r="F66" i="36" s="1"/>
  <c r="J67" i="3"/>
  <c r="D66" i="22"/>
  <c r="C75" i="32" s="1"/>
  <c r="E65" i="12"/>
  <c r="C65" i="15"/>
  <c r="F65" i="15"/>
  <c r="G65" i="15"/>
  <c r="D65" i="15"/>
  <c r="E65" i="26"/>
  <c r="C65" i="33"/>
  <c r="E65" i="10" s="1"/>
  <c r="F65" i="10" s="1"/>
  <c r="D65" i="6"/>
  <c r="S65" i="36" s="1"/>
  <c r="C65" i="7"/>
  <c r="V74" i="32" s="1"/>
  <c r="E66" i="9"/>
  <c r="D66" i="9"/>
  <c r="P65" i="36" s="1"/>
  <c r="E65" i="8"/>
  <c r="J65" i="15"/>
  <c r="E68" i="2"/>
  <c r="D68" i="2"/>
  <c r="G68" i="2"/>
  <c r="H66" i="28"/>
  <c r="F65" i="36" s="1"/>
  <c r="J66" i="3"/>
  <c r="AA65" i="36" s="1"/>
  <c r="D65" i="22"/>
  <c r="E64" i="12"/>
  <c r="C64" i="15"/>
  <c r="F64" i="15"/>
  <c r="G64" i="15"/>
  <c r="D64" i="15"/>
  <c r="E64" i="26"/>
  <c r="C64" i="33"/>
  <c r="E64" i="10" s="1"/>
  <c r="F64" i="10" s="1"/>
  <c r="T64" i="36" s="1"/>
  <c r="D64" i="6"/>
  <c r="S64" i="36" s="1"/>
  <c r="C64" i="7"/>
  <c r="E65" i="9"/>
  <c r="Q64" i="36" s="1"/>
  <c r="D65" i="9"/>
  <c r="E64" i="8"/>
  <c r="J64" i="15"/>
  <c r="E67" i="2"/>
  <c r="D67" i="2"/>
  <c r="G67" i="2"/>
  <c r="H65" i="28"/>
  <c r="F64" i="36" s="1"/>
  <c r="J65" i="3"/>
  <c r="D64" i="22"/>
  <c r="E63" i="12"/>
  <c r="G63" i="14" s="1"/>
  <c r="C63" i="15"/>
  <c r="F63" i="15"/>
  <c r="G63" i="15"/>
  <c r="D63" i="15"/>
  <c r="E63" i="26"/>
  <c r="C63" i="33"/>
  <c r="E63" i="10" s="1"/>
  <c r="F63" i="10" s="1"/>
  <c r="D63" i="6"/>
  <c r="S63" i="36" s="1"/>
  <c r="C63" i="7"/>
  <c r="R63" i="36" s="1"/>
  <c r="E64" i="9"/>
  <c r="Q63" i="36" s="1"/>
  <c r="D64" i="9"/>
  <c r="E63" i="8"/>
  <c r="O63" i="36" s="1"/>
  <c r="J63" i="15"/>
  <c r="E66" i="2"/>
  <c r="D66" i="2"/>
  <c r="G66" i="2"/>
  <c r="H64" i="28"/>
  <c r="F63" i="36" s="1"/>
  <c r="J64" i="3"/>
  <c r="AA63" i="36" s="1"/>
  <c r="D63" i="22"/>
  <c r="E62" i="12"/>
  <c r="C62" i="15"/>
  <c r="F62" i="15"/>
  <c r="G62" i="15"/>
  <c r="D62" i="15"/>
  <c r="E62" i="26"/>
  <c r="C62" i="33"/>
  <c r="E62" i="10" s="1"/>
  <c r="F62" i="10" s="1"/>
  <c r="D62" i="6"/>
  <c r="S62" i="36" s="1"/>
  <c r="C62" i="7"/>
  <c r="V71" i="32" s="1"/>
  <c r="E63" i="9"/>
  <c r="Q62" i="36" s="1"/>
  <c r="D63" i="9"/>
  <c r="E62" i="8"/>
  <c r="M62" i="14" s="1"/>
  <c r="J62" i="15"/>
  <c r="E65" i="2"/>
  <c r="G63" i="3" s="1"/>
  <c r="D65" i="2"/>
  <c r="G65" i="2"/>
  <c r="H63" i="28"/>
  <c r="F62" i="36" s="1"/>
  <c r="J63" i="3"/>
  <c r="AA62" i="36" s="1"/>
  <c r="D62" i="22"/>
  <c r="C62" i="36" s="1"/>
  <c r="E61" i="12"/>
  <c r="C61" i="15"/>
  <c r="F61" i="15"/>
  <c r="G61" i="15"/>
  <c r="D61" i="15"/>
  <c r="E61" i="26"/>
  <c r="C61" i="33"/>
  <c r="E61" i="10" s="1"/>
  <c r="F61" i="10" s="1"/>
  <c r="T61" i="36" s="1"/>
  <c r="D61" i="6"/>
  <c r="S61" i="36" s="1"/>
  <c r="C61" i="7"/>
  <c r="E62" i="9"/>
  <c r="D62" i="9"/>
  <c r="P61" i="36" s="1"/>
  <c r="E61" i="8"/>
  <c r="O61" i="36" s="1"/>
  <c r="J61" i="15"/>
  <c r="E64" i="2"/>
  <c r="H61" i="11" s="1"/>
  <c r="D64" i="2"/>
  <c r="G64" i="2"/>
  <c r="H62" i="28"/>
  <c r="F61" i="36" s="1"/>
  <c r="J62" i="3"/>
  <c r="AA61" i="36" s="1"/>
  <c r="D61" i="22"/>
  <c r="C61" i="36" s="1"/>
  <c r="E60" i="12"/>
  <c r="C60" i="15"/>
  <c r="F60" i="15"/>
  <c r="G60" i="15"/>
  <c r="D60" i="15"/>
  <c r="E60" i="26"/>
  <c r="C60" i="33"/>
  <c r="E60" i="10" s="1"/>
  <c r="F60" i="10" s="1"/>
  <c r="D60" i="6"/>
  <c r="S60" i="36" s="1"/>
  <c r="C60" i="7"/>
  <c r="V69" i="32" s="1"/>
  <c r="E61" i="9"/>
  <c r="U69" i="32" s="1"/>
  <c r="D61" i="9"/>
  <c r="P60" i="36" s="1"/>
  <c r="E60" i="8"/>
  <c r="S69" i="32" s="1"/>
  <c r="J60" i="15"/>
  <c r="E63" i="2"/>
  <c r="D63" i="2"/>
  <c r="G63" i="2"/>
  <c r="H61" i="28"/>
  <c r="F60" i="36" s="1"/>
  <c r="J61" i="3"/>
  <c r="AA60" i="36" s="1"/>
  <c r="D60" i="22"/>
  <c r="C60" i="36" s="1"/>
  <c r="E59" i="12"/>
  <c r="C59" i="15"/>
  <c r="F59" i="15"/>
  <c r="G59" i="15"/>
  <c r="D59" i="15"/>
  <c r="E59" i="26"/>
  <c r="C59" i="33"/>
  <c r="E59" i="10" s="1"/>
  <c r="F59" i="10" s="1"/>
  <c r="T59" i="36" s="1"/>
  <c r="D59" i="6"/>
  <c r="S59" i="36" s="1"/>
  <c r="C59" i="7"/>
  <c r="R59" i="36" s="1"/>
  <c r="E60" i="9"/>
  <c r="D60" i="9"/>
  <c r="E59" i="8"/>
  <c r="J59" i="15"/>
  <c r="E62" i="2"/>
  <c r="D62" i="2"/>
  <c r="G62" i="2"/>
  <c r="H60" i="28"/>
  <c r="F59" i="36" s="1"/>
  <c r="J60" i="3"/>
  <c r="AA59" i="36" s="1"/>
  <c r="D59" i="22"/>
  <c r="E58" i="12"/>
  <c r="G58" i="14" s="1"/>
  <c r="C58" i="15"/>
  <c r="F58" i="15"/>
  <c r="G58" i="15"/>
  <c r="D58" i="15"/>
  <c r="E58" i="26"/>
  <c r="C58" i="33"/>
  <c r="E58" i="10" s="1"/>
  <c r="F58" i="10" s="1"/>
  <c r="D58" i="6"/>
  <c r="S58" i="36" s="1"/>
  <c r="C58" i="7"/>
  <c r="E59" i="9"/>
  <c r="Q58" i="36" s="1"/>
  <c r="D59" i="9"/>
  <c r="P58" i="36" s="1"/>
  <c r="E58" i="8"/>
  <c r="J58" i="15"/>
  <c r="H58" i="17" s="1"/>
  <c r="E61" i="2"/>
  <c r="H58" i="11" s="1"/>
  <c r="D61" i="2"/>
  <c r="G61" i="2"/>
  <c r="H59" i="28"/>
  <c r="F58" i="36" s="1"/>
  <c r="J59" i="3"/>
  <c r="AA58" i="36" s="1"/>
  <c r="D58" i="22"/>
  <c r="E57" i="12"/>
  <c r="E57" i="18" s="1"/>
  <c r="D57" i="20" s="1"/>
  <c r="Z57" i="36" s="1"/>
  <c r="C57" i="15"/>
  <c r="G66" i="32" s="1"/>
  <c r="U57" i="36" s="1"/>
  <c r="F57" i="15"/>
  <c r="G57" i="15"/>
  <c r="D57" i="15"/>
  <c r="E57" i="26"/>
  <c r="C57" i="33"/>
  <c r="E57" i="10" s="1"/>
  <c r="F57" i="10" s="1"/>
  <c r="T57" i="36" s="1"/>
  <c r="D57" i="6"/>
  <c r="S57" i="36" s="1"/>
  <c r="C57" i="7"/>
  <c r="V66" i="32" s="1"/>
  <c r="E58" i="9"/>
  <c r="D58" i="9"/>
  <c r="T66" i="32" s="1"/>
  <c r="E57" i="8"/>
  <c r="O57" i="36" s="1"/>
  <c r="J57" i="15"/>
  <c r="E60" i="2"/>
  <c r="D60" i="2"/>
  <c r="G60" i="2"/>
  <c r="H58" i="28"/>
  <c r="F57" i="36" s="1"/>
  <c r="J58" i="3"/>
  <c r="AA57" i="36" s="1"/>
  <c r="D57" i="22"/>
  <c r="C57" i="36" s="1"/>
  <c r="E56" i="12"/>
  <c r="C56" i="20"/>
  <c r="X56" i="36" s="1"/>
  <c r="C56" i="15"/>
  <c r="G65" i="32" s="1"/>
  <c r="U56" i="36" s="1"/>
  <c r="F56" i="15"/>
  <c r="G56" i="15"/>
  <c r="D56" i="15"/>
  <c r="E56" i="26"/>
  <c r="C56" i="33"/>
  <c r="E56" i="10" s="1"/>
  <c r="F56" i="10" s="1"/>
  <c r="D56" i="6"/>
  <c r="S56" i="36" s="1"/>
  <c r="C56" i="7"/>
  <c r="E57" i="9"/>
  <c r="D57" i="9"/>
  <c r="P56" i="36" s="1"/>
  <c r="E56" i="8"/>
  <c r="J56" i="15"/>
  <c r="L56" i="14" s="1"/>
  <c r="E59" i="2"/>
  <c r="H56" i="11" s="1"/>
  <c r="D59" i="2"/>
  <c r="G59" i="2"/>
  <c r="H57" i="28"/>
  <c r="F56" i="36" s="1"/>
  <c r="J57" i="3"/>
  <c r="D56" i="22"/>
  <c r="C56" i="36" s="1"/>
  <c r="E55" i="12"/>
  <c r="G55" i="14" s="1"/>
  <c r="C55" i="20"/>
  <c r="X55" i="36" s="1"/>
  <c r="C55" i="15"/>
  <c r="F55" i="15"/>
  <c r="G55" i="15"/>
  <c r="D55" i="15"/>
  <c r="E55" i="26"/>
  <c r="C55" i="33"/>
  <c r="E55" i="10" s="1"/>
  <c r="F55" i="10" s="1"/>
  <c r="D55" i="6"/>
  <c r="S55" i="36" s="1"/>
  <c r="C55" i="7"/>
  <c r="E56" i="9"/>
  <c r="D56" i="9"/>
  <c r="E55" i="8"/>
  <c r="J55" i="15"/>
  <c r="E58" i="2"/>
  <c r="D58" i="2"/>
  <c r="G58" i="2"/>
  <c r="H56" i="28"/>
  <c r="F55" i="36" s="1"/>
  <c r="J56" i="3"/>
  <c r="AA55" i="36" s="1"/>
  <c r="D55" i="22"/>
  <c r="E54" i="12"/>
  <c r="E54" i="18" s="1"/>
  <c r="D54" i="20" s="1"/>
  <c r="Z54" i="36" s="1"/>
  <c r="C54" i="15"/>
  <c r="F54" i="15"/>
  <c r="G54" i="15"/>
  <c r="D54" i="15"/>
  <c r="E54" i="26"/>
  <c r="C54" i="33"/>
  <c r="E54" i="10" s="1"/>
  <c r="F54" i="10" s="1"/>
  <c r="D54" i="6"/>
  <c r="S54" i="36" s="1"/>
  <c r="C54" i="7"/>
  <c r="E55" i="9"/>
  <c r="D55" i="9"/>
  <c r="P54" i="36" s="1"/>
  <c r="E54" i="8"/>
  <c r="J54" i="15"/>
  <c r="E57" i="2"/>
  <c r="H54" i="11" s="1"/>
  <c r="D57" i="2"/>
  <c r="G57" i="2"/>
  <c r="H55" i="28"/>
  <c r="F54" i="36" s="1"/>
  <c r="J55" i="3"/>
  <c r="AA54" i="36" s="1"/>
  <c r="D54" i="22"/>
  <c r="E53" i="12"/>
  <c r="C53" i="15"/>
  <c r="F53" i="15"/>
  <c r="G53" i="15"/>
  <c r="D53" i="15"/>
  <c r="E53" i="26"/>
  <c r="C53" i="33"/>
  <c r="E53" i="10" s="1"/>
  <c r="F53" i="10" s="1"/>
  <c r="T53" i="36" s="1"/>
  <c r="D53" i="6"/>
  <c r="S53" i="36" s="1"/>
  <c r="C53" i="7"/>
  <c r="V62" i="32" s="1"/>
  <c r="E54" i="9"/>
  <c r="Q53" i="36" s="1"/>
  <c r="D54" i="9"/>
  <c r="E53" i="8"/>
  <c r="O53" i="36" s="1"/>
  <c r="J53" i="15"/>
  <c r="E56" i="2"/>
  <c r="D56" i="2"/>
  <c r="G56" i="2"/>
  <c r="H54" i="28"/>
  <c r="F53" i="36" s="1"/>
  <c r="J54" i="3"/>
  <c r="AA53" i="36" s="1"/>
  <c r="D53" i="22"/>
  <c r="N53" i="14" s="1"/>
  <c r="E52" i="12"/>
  <c r="C52" i="15"/>
  <c r="G61" i="32" s="1"/>
  <c r="U52" i="36" s="1"/>
  <c r="F52" i="15"/>
  <c r="G52" i="15"/>
  <c r="D52" i="15"/>
  <c r="E52" i="26"/>
  <c r="C52" i="33"/>
  <c r="E52" i="10" s="1"/>
  <c r="F52" i="10" s="1"/>
  <c r="T52" i="36" s="1"/>
  <c r="D52" i="6"/>
  <c r="S52" i="36" s="1"/>
  <c r="C52" i="7"/>
  <c r="R52" i="36" s="1"/>
  <c r="E53" i="9"/>
  <c r="D53" i="9"/>
  <c r="T61" i="32" s="1"/>
  <c r="E52" i="8"/>
  <c r="S61" i="32" s="1"/>
  <c r="J52" i="15"/>
  <c r="E55" i="2"/>
  <c r="H52" i="11" s="1"/>
  <c r="H63" i="29" s="1"/>
  <c r="D55" i="2"/>
  <c r="G55" i="2"/>
  <c r="H53" i="28"/>
  <c r="J53" i="3"/>
  <c r="D52" i="22"/>
  <c r="C61" i="32" s="1"/>
  <c r="E51" i="12"/>
  <c r="C51" i="20"/>
  <c r="X51" i="36" s="1"/>
  <c r="C51" i="15"/>
  <c r="M51" i="11" s="1"/>
  <c r="F51" i="15"/>
  <c r="G51" i="15"/>
  <c r="D51" i="15"/>
  <c r="E51" i="26"/>
  <c r="C51" i="33"/>
  <c r="E51" i="10" s="1"/>
  <c r="F51" i="10" s="1"/>
  <c r="D51" i="6"/>
  <c r="S51" i="36" s="1"/>
  <c r="C51" i="7"/>
  <c r="R51" i="36" s="1"/>
  <c r="E52" i="9"/>
  <c r="Q51" i="36" s="1"/>
  <c r="D52" i="9"/>
  <c r="P51" i="36" s="1"/>
  <c r="E51" i="8"/>
  <c r="O51" i="36" s="1"/>
  <c r="J51" i="15"/>
  <c r="L51" i="14" s="1"/>
  <c r="E54" i="2"/>
  <c r="H51" i="11" s="1"/>
  <c r="H51" i="5" s="1"/>
  <c r="F51" i="7" s="1"/>
  <c r="D54" i="2"/>
  <c r="G54" i="2"/>
  <c r="H52" i="28"/>
  <c r="F51" i="36" s="1"/>
  <c r="J52" i="3"/>
  <c r="AA51" i="36" s="1"/>
  <c r="D51" i="22"/>
  <c r="N51" i="14" s="1"/>
  <c r="E50" i="12"/>
  <c r="C50" i="15"/>
  <c r="F50" i="15"/>
  <c r="G50" i="15"/>
  <c r="D50" i="15"/>
  <c r="E50" i="26"/>
  <c r="C50" i="33"/>
  <c r="E50" i="10" s="1"/>
  <c r="F50" i="10" s="1"/>
  <c r="T50" i="36" s="1"/>
  <c r="D50" i="6"/>
  <c r="S50" i="36" s="1"/>
  <c r="C50" i="7"/>
  <c r="R50" i="36" s="1"/>
  <c r="E51" i="9"/>
  <c r="Q50" i="36" s="1"/>
  <c r="D51" i="9"/>
  <c r="E50" i="8"/>
  <c r="M50" i="14" s="1"/>
  <c r="J50" i="15"/>
  <c r="E53" i="2"/>
  <c r="H50" i="11" s="1"/>
  <c r="D53" i="2"/>
  <c r="G53" i="2"/>
  <c r="H51" i="28"/>
  <c r="F50" i="36" s="1"/>
  <c r="J51" i="3"/>
  <c r="AA50" i="36" s="1"/>
  <c r="D50" i="22"/>
  <c r="C59" i="32" s="1"/>
  <c r="E49" i="12"/>
  <c r="C49" i="15"/>
  <c r="F49" i="15"/>
  <c r="G49" i="15"/>
  <c r="D49" i="15"/>
  <c r="E49" i="26"/>
  <c r="C49" i="33"/>
  <c r="E49" i="10" s="1"/>
  <c r="F49" i="10" s="1"/>
  <c r="T49" i="36" s="1"/>
  <c r="D49" i="6"/>
  <c r="S49" i="36" s="1"/>
  <c r="C49" i="7"/>
  <c r="E50" i="9"/>
  <c r="D50" i="9"/>
  <c r="P49" i="36" s="1"/>
  <c r="E49" i="8"/>
  <c r="M49" i="14" s="1"/>
  <c r="J49" i="15"/>
  <c r="L49" i="14" s="1"/>
  <c r="E52" i="2"/>
  <c r="H49" i="11" s="1"/>
  <c r="D52" i="2"/>
  <c r="G52" i="2"/>
  <c r="H50" i="28"/>
  <c r="F49" i="36" s="1"/>
  <c r="J50" i="3"/>
  <c r="AA49" i="36" s="1"/>
  <c r="D49" i="22"/>
  <c r="E48" i="12"/>
  <c r="C48" i="15"/>
  <c r="G57" i="32" s="1"/>
  <c r="U48" i="36" s="1"/>
  <c r="F48" i="15"/>
  <c r="G48" i="15"/>
  <c r="D48" i="15"/>
  <c r="E48" i="26"/>
  <c r="C48" i="33"/>
  <c r="E48" i="10" s="1"/>
  <c r="F48" i="10" s="1"/>
  <c r="T48" i="36" s="1"/>
  <c r="D48" i="6"/>
  <c r="S48" i="36" s="1"/>
  <c r="C48" i="7"/>
  <c r="V57" i="32" s="1"/>
  <c r="E49" i="9"/>
  <c r="D49" i="9"/>
  <c r="P48" i="36" s="1"/>
  <c r="E48" i="8"/>
  <c r="O48" i="36" s="1"/>
  <c r="J48" i="15"/>
  <c r="E51" i="2"/>
  <c r="H48" i="11" s="1"/>
  <c r="D51" i="2"/>
  <c r="G51" i="2"/>
  <c r="H49" i="28"/>
  <c r="F48" i="36" s="1"/>
  <c r="J49" i="3"/>
  <c r="AA48" i="36" s="1"/>
  <c r="D48" i="22"/>
  <c r="C48" i="36" s="1"/>
  <c r="E47" i="12"/>
  <c r="C47" i="15"/>
  <c r="F47" i="15"/>
  <c r="G47" i="15"/>
  <c r="D47" i="15"/>
  <c r="E47" i="26"/>
  <c r="C47" i="33"/>
  <c r="E47" i="10" s="1"/>
  <c r="F47" i="10" s="1"/>
  <c r="T47" i="36" s="1"/>
  <c r="D47" i="6"/>
  <c r="S47" i="36" s="1"/>
  <c r="C47" i="7"/>
  <c r="E48" i="9"/>
  <c r="Q47" i="36" s="1"/>
  <c r="D48" i="9"/>
  <c r="P47" i="36" s="1"/>
  <c r="E47" i="8"/>
  <c r="O47" i="36" s="1"/>
  <c r="J47" i="15"/>
  <c r="L47" i="14" s="1"/>
  <c r="E50" i="2"/>
  <c r="H47" i="11" s="1"/>
  <c r="D50" i="2"/>
  <c r="G50" i="2"/>
  <c r="H48" i="28"/>
  <c r="F47" i="36" s="1"/>
  <c r="J48" i="3"/>
  <c r="AA47" i="36" s="1"/>
  <c r="D47" i="22"/>
  <c r="E46" i="12"/>
  <c r="C46" i="15"/>
  <c r="F46" i="15"/>
  <c r="G46" i="15"/>
  <c r="D46" i="15"/>
  <c r="E46" i="26"/>
  <c r="C46" i="33"/>
  <c r="E46" i="10" s="1"/>
  <c r="F46" i="10" s="1"/>
  <c r="T46" i="36" s="1"/>
  <c r="D46" i="6"/>
  <c r="S46" i="36" s="1"/>
  <c r="C46" i="7"/>
  <c r="R46" i="36" s="1"/>
  <c r="E47" i="9"/>
  <c r="Q46" i="36" s="1"/>
  <c r="D47" i="9"/>
  <c r="E46" i="8"/>
  <c r="J46" i="15"/>
  <c r="E49" i="2"/>
  <c r="D49" i="2"/>
  <c r="G49" i="2"/>
  <c r="H47" i="28"/>
  <c r="F46" i="36" s="1"/>
  <c r="J47" i="3"/>
  <c r="AA46" i="36" s="1"/>
  <c r="D46" i="22"/>
  <c r="C46" i="36" s="1"/>
  <c r="E45" i="12"/>
  <c r="C45" i="15"/>
  <c r="F45" i="15"/>
  <c r="G45" i="15"/>
  <c r="D45" i="15"/>
  <c r="E45" i="26"/>
  <c r="C45" i="33"/>
  <c r="E45" i="10" s="1"/>
  <c r="F45" i="10" s="1"/>
  <c r="D45" i="6"/>
  <c r="S45" i="36" s="1"/>
  <c r="C45" i="7"/>
  <c r="E46" i="9"/>
  <c r="Q45" i="36" s="1"/>
  <c r="D46" i="9"/>
  <c r="E45" i="8"/>
  <c r="M45" i="14" s="1"/>
  <c r="J45" i="15"/>
  <c r="L45" i="14" s="1"/>
  <c r="E48" i="2"/>
  <c r="H45" i="11" s="1"/>
  <c r="D48" i="2"/>
  <c r="G48" i="2"/>
  <c r="H46" i="28"/>
  <c r="F45" i="36" s="1"/>
  <c r="J46" i="3"/>
  <c r="AA45" i="36" s="1"/>
  <c r="D45" i="22"/>
  <c r="C54" i="32" s="1"/>
  <c r="E44" i="12"/>
  <c r="G44" i="14" s="1"/>
  <c r="C44" i="15"/>
  <c r="F44" i="15"/>
  <c r="G44" i="15"/>
  <c r="I44" i="15" s="1"/>
  <c r="D44" i="15"/>
  <c r="E44" i="26"/>
  <c r="C44" i="33"/>
  <c r="E44" i="10" s="1"/>
  <c r="F44" i="10" s="1"/>
  <c r="D44" i="6"/>
  <c r="S44" i="36" s="1"/>
  <c r="C44" i="7"/>
  <c r="R44" i="36" s="1"/>
  <c r="E45" i="9"/>
  <c r="D45" i="9"/>
  <c r="P44" i="36" s="1"/>
  <c r="E44" i="8"/>
  <c r="J44" i="15"/>
  <c r="E47" i="2"/>
  <c r="H44" i="11" s="1"/>
  <c r="G44" i="5" s="1"/>
  <c r="N44" i="31" s="1"/>
  <c r="D47" i="2"/>
  <c r="G47" i="2"/>
  <c r="H45" i="28"/>
  <c r="F44" i="36" s="1"/>
  <c r="J45" i="3"/>
  <c r="AA44" i="36" s="1"/>
  <c r="D44" i="22"/>
  <c r="E43" i="12"/>
  <c r="Y43" i="36" s="1"/>
  <c r="C43" i="15"/>
  <c r="F43" i="15"/>
  <c r="G43" i="15"/>
  <c r="D43" i="15"/>
  <c r="E43" i="26"/>
  <c r="C43" i="33"/>
  <c r="E43" i="10" s="1"/>
  <c r="F43" i="10" s="1"/>
  <c r="T43" i="36" s="1"/>
  <c r="D43" i="6"/>
  <c r="S43" i="36" s="1"/>
  <c r="C43" i="7"/>
  <c r="E44" i="9"/>
  <c r="Q43" i="36" s="1"/>
  <c r="D44" i="9"/>
  <c r="T52" i="32" s="1"/>
  <c r="E43" i="8"/>
  <c r="S52" i="32" s="1"/>
  <c r="J43" i="15"/>
  <c r="L43" i="14" s="1"/>
  <c r="E46" i="2"/>
  <c r="D46" i="2"/>
  <c r="G46" i="2"/>
  <c r="H44" i="28"/>
  <c r="F43" i="36" s="1"/>
  <c r="J44" i="3"/>
  <c r="AA43" i="36" s="1"/>
  <c r="D43" i="22"/>
  <c r="C43" i="36" s="1"/>
  <c r="E42" i="12"/>
  <c r="E42" i="18" s="1"/>
  <c r="D42" i="20" s="1"/>
  <c r="Z42" i="36" s="1"/>
  <c r="C42" i="15"/>
  <c r="F42" i="15"/>
  <c r="G42" i="15"/>
  <c r="D42" i="15"/>
  <c r="E42" i="26"/>
  <c r="C42" i="33"/>
  <c r="E42" i="10" s="1"/>
  <c r="F42" i="10" s="1"/>
  <c r="D42" i="6"/>
  <c r="S42" i="36" s="1"/>
  <c r="C42" i="7"/>
  <c r="R42" i="36" s="1"/>
  <c r="E43" i="9"/>
  <c r="Q42" i="36" s="1"/>
  <c r="D43" i="9"/>
  <c r="E42" i="8"/>
  <c r="J42" i="15"/>
  <c r="E45" i="2"/>
  <c r="D45" i="2"/>
  <c r="G45" i="2"/>
  <c r="H43" i="28"/>
  <c r="F42" i="36" s="1"/>
  <c r="J43" i="3"/>
  <c r="D42" i="22"/>
  <c r="E41" i="12"/>
  <c r="C41" i="15"/>
  <c r="F41" i="15"/>
  <c r="G41" i="15"/>
  <c r="D41" i="15"/>
  <c r="E41" i="26"/>
  <c r="C41" i="33"/>
  <c r="E41" i="10" s="1"/>
  <c r="F41" i="10" s="1"/>
  <c r="D41" i="6"/>
  <c r="S41" i="36" s="1"/>
  <c r="C41" i="7"/>
  <c r="R41" i="36" s="1"/>
  <c r="E42" i="9"/>
  <c r="D42" i="9"/>
  <c r="P41" i="36" s="1"/>
  <c r="E41" i="8"/>
  <c r="O41" i="36" s="1"/>
  <c r="J41" i="15"/>
  <c r="D41" i="25" s="1"/>
  <c r="E44" i="2"/>
  <c r="D44" i="2"/>
  <c r="G44" i="2"/>
  <c r="H42" i="28"/>
  <c r="F41" i="36" s="1"/>
  <c r="J42" i="3"/>
  <c r="AA41" i="36" s="1"/>
  <c r="D41" i="22"/>
  <c r="E40" i="12"/>
  <c r="C40" i="15"/>
  <c r="F40" i="15"/>
  <c r="G40" i="15"/>
  <c r="D40" i="15"/>
  <c r="E40" i="26"/>
  <c r="C40" i="33"/>
  <c r="E40" i="10" s="1"/>
  <c r="F40" i="10" s="1"/>
  <c r="D40" i="6"/>
  <c r="S40" i="36" s="1"/>
  <c r="C40" i="7"/>
  <c r="V49" i="32" s="1"/>
  <c r="E41" i="9"/>
  <c r="D41" i="9"/>
  <c r="P40" i="36" s="1"/>
  <c r="E40" i="8"/>
  <c r="J40" i="15"/>
  <c r="E43" i="2"/>
  <c r="H40" i="11" s="1"/>
  <c r="D43" i="2"/>
  <c r="G43" i="2"/>
  <c r="H41" i="28"/>
  <c r="F40" i="36" s="1"/>
  <c r="J41" i="3"/>
  <c r="AA40" i="36" s="1"/>
  <c r="D40" i="22"/>
  <c r="E39" i="12"/>
  <c r="G39" i="14" s="1"/>
  <c r="C39" i="15"/>
  <c r="M39" i="11" s="1"/>
  <c r="F39" i="15"/>
  <c r="G39" i="15"/>
  <c r="D39" i="15"/>
  <c r="E39" i="26"/>
  <c r="C39" i="33"/>
  <c r="E39" i="10" s="1"/>
  <c r="F39" i="10" s="1"/>
  <c r="D39" i="6"/>
  <c r="S39" i="36" s="1"/>
  <c r="C39" i="7"/>
  <c r="E40" i="9"/>
  <c r="D40" i="9"/>
  <c r="E39" i="8"/>
  <c r="J39" i="15"/>
  <c r="E42" i="2"/>
  <c r="H39" i="11" s="1"/>
  <c r="K40" i="3" s="1"/>
  <c r="C39" i="25" s="1"/>
  <c r="D42" i="2"/>
  <c r="G42" i="2"/>
  <c r="H40" i="28"/>
  <c r="F39" i="36" s="1"/>
  <c r="J40" i="3"/>
  <c r="AA39" i="36" s="1"/>
  <c r="D39" i="22"/>
  <c r="N39" i="14" s="1"/>
  <c r="E38" i="12"/>
  <c r="G38" i="14" s="1"/>
  <c r="C38" i="20"/>
  <c r="X38" i="36" s="1"/>
  <c r="C38" i="15"/>
  <c r="F38" i="15"/>
  <c r="G38" i="15"/>
  <c r="D38" i="15"/>
  <c r="E38" i="26"/>
  <c r="C38" i="33"/>
  <c r="E38" i="10" s="1"/>
  <c r="F38" i="10" s="1"/>
  <c r="D38" i="6"/>
  <c r="S38" i="36" s="1"/>
  <c r="C38" i="7"/>
  <c r="R38" i="36" s="1"/>
  <c r="E39" i="9"/>
  <c r="Q38" i="36" s="1"/>
  <c r="D39" i="9"/>
  <c r="E38" i="8"/>
  <c r="J38" i="15"/>
  <c r="E41" i="2"/>
  <c r="H38" i="11" s="1"/>
  <c r="K39" i="3" s="1"/>
  <c r="C38" i="25" s="1"/>
  <c r="D41" i="2"/>
  <c r="G41" i="2"/>
  <c r="H39" i="28"/>
  <c r="F38" i="36" s="1"/>
  <c r="J39" i="3"/>
  <c r="AA38" i="36" s="1"/>
  <c r="D38" i="22"/>
  <c r="E37" i="12"/>
  <c r="Y37" i="36" s="1"/>
  <c r="C37" i="15"/>
  <c r="F37" i="15"/>
  <c r="G37" i="15"/>
  <c r="D37" i="15"/>
  <c r="E37" i="26"/>
  <c r="C37" i="33"/>
  <c r="E37" i="10" s="1"/>
  <c r="F37" i="10" s="1"/>
  <c r="T37" i="36" s="1"/>
  <c r="D37" i="6"/>
  <c r="S37" i="36" s="1"/>
  <c r="C37" i="7"/>
  <c r="V46" i="32" s="1"/>
  <c r="E38" i="9"/>
  <c r="D38" i="9"/>
  <c r="P37" i="36" s="1"/>
  <c r="E37" i="8"/>
  <c r="O37" i="36" s="1"/>
  <c r="J37" i="15"/>
  <c r="E40" i="2"/>
  <c r="H37" i="11" s="1"/>
  <c r="D40" i="2"/>
  <c r="G40" i="2"/>
  <c r="H38" i="28"/>
  <c r="F37" i="36" s="1"/>
  <c r="J38" i="3"/>
  <c r="D37" i="22"/>
  <c r="C37" i="36" s="1"/>
  <c r="E36" i="12"/>
  <c r="E36" i="18" s="1"/>
  <c r="D36" i="20" s="1"/>
  <c r="C36" i="15"/>
  <c r="F36" i="15"/>
  <c r="G36" i="15"/>
  <c r="D36" i="15"/>
  <c r="E36" i="26"/>
  <c r="C36" i="33"/>
  <c r="E36" i="10" s="1"/>
  <c r="F36" i="10" s="1"/>
  <c r="T36" i="36" s="1"/>
  <c r="D36" i="6"/>
  <c r="S36" i="36" s="1"/>
  <c r="C36" i="7"/>
  <c r="R36" i="36" s="1"/>
  <c r="E37" i="9"/>
  <c r="D37" i="9"/>
  <c r="E36" i="8"/>
  <c r="J36" i="15"/>
  <c r="L36" i="14" s="1"/>
  <c r="E39" i="2"/>
  <c r="D39" i="2"/>
  <c r="G39" i="2"/>
  <c r="H37" i="28"/>
  <c r="F36" i="36" s="1"/>
  <c r="J37" i="3"/>
  <c r="AA36" i="36" s="1"/>
  <c r="D36" i="22"/>
  <c r="E35" i="12"/>
  <c r="G35" i="14" s="1"/>
  <c r="C35" i="15"/>
  <c r="F35" i="15"/>
  <c r="G35" i="15"/>
  <c r="D35" i="15"/>
  <c r="E35" i="26"/>
  <c r="C35" i="33"/>
  <c r="E35" i="10" s="1"/>
  <c r="F35" i="10" s="1"/>
  <c r="T35" i="36" s="1"/>
  <c r="D35" i="6"/>
  <c r="S35" i="36" s="1"/>
  <c r="C35" i="7"/>
  <c r="E36" i="9"/>
  <c r="Q35" i="36" s="1"/>
  <c r="D36" i="9"/>
  <c r="E35" i="8"/>
  <c r="O35" i="36" s="1"/>
  <c r="J35" i="15"/>
  <c r="L35" i="14" s="1"/>
  <c r="E38" i="2"/>
  <c r="D38" i="2"/>
  <c r="G38" i="2"/>
  <c r="H36" i="28"/>
  <c r="F35" i="36" s="1"/>
  <c r="J36" i="3"/>
  <c r="AA35" i="36" s="1"/>
  <c r="D35" i="22"/>
  <c r="E34" i="12"/>
  <c r="G34" i="14" s="1"/>
  <c r="C34" i="15"/>
  <c r="F34" i="15"/>
  <c r="G34" i="15"/>
  <c r="D34" i="15"/>
  <c r="E34" i="26"/>
  <c r="C34" i="33"/>
  <c r="E34" i="10" s="1"/>
  <c r="F34" i="10" s="1"/>
  <c r="D34" i="6"/>
  <c r="S34" i="36" s="1"/>
  <c r="C34" i="7"/>
  <c r="E35" i="9"/>
  <c r="D35" i="9"/>
  <c r="P34" i="36" s="1"/>
  <c r="E34" i="8"/>
  <c r="O34" i="36" s="1"/>
  <c r="J34" i="15"/>
  <c r="E37" i="2"/>
  <c r="D37" i="2"/>
  <c r="G37" i="2"/>
  <c r="H35" i="28"/>
  <c r="F34" i="36" s="1"/>
  <c r="J35" i="3"/>
  <c r="AA34" i="36" s="1"/>
  <c r="D34" i="22"/>
  <c r="C34" i="36" s="1"/>
  <c r="E33" i="12"/>
  <c r="G33" i="14" s="1"/>
  <c r="C33" i="15"/>
  <c r="F33" i="15"/>
  <c r="G33" i="15"/>
  <c r="D33" i="15"/>
  <c r="E33" i="26"/>
  <c r="C33" i="33"/>
  <c r="E33" i="10" s="1"/>
  <c r="F33" i="10" s="1"/>
  <c r="H42" i="32" s="1"/>
  <c r="D33" i="6"/>
  <c r="C33" i="7"/>
  <c r="E34" i="9"/>
  <c r="Q33" i="36" s="1"/>
  <c r="D34" i="9"/>
  <c r="P33" i="36" s="1"/>
  <c r="E33" i="8"/>
  <c r="J33" i="15"/>
  <c r="L33" i="14" s="1"/>
  <c r="E36" i="2"/>
  <c r="H33" i="11" s="1"/>
  <c r="K34" i="3" s="1"/>
  <c r="C33" i="25" s="1"/>
  <c r="D36" i="2"/>
  <c r="G36" i="2"/>
  <c r="H34" i="28"/>
  <c r="F33" i="36" s="1"/>
  <c r="J34" i="3"/>
  <c r="AA33" i="36" s="1"/>
  <c r="D33" i="22"/>
  <c r="E32" i="12"/>
  <c r="C32" i="20"/>
  <c r="X32" i="36" s="1"/>
  <c r="C32" i="15"/>
  <c r="G41" i="32" s="1"/>
  <c r="U32" i="36" s="1"/>
  <c r="F32" i="15"/>
  <c r="G32" i="15"/>
  <c r="D32" i="15"/>
  <c r="E32" i="26"/>
  <c r="C32" i="33"/>
  <c r="E32" i="10" s="1"/>
  <c r="F32" i="10" s="1"/>
  <c r="T32" i="36" s="1"/>
  <c r="D32" i="6"/>
  <c r="S32" i="36" s="1"/>
  <c r="C32" i="7"/>
  <c r="E33" i="9"/>
  <c r="Q32" i="36" s="1"/>
  <c r="D33" i="9"/>
  <c r="P32" i="36" s="1"/>
  <c r="E32" i="8"/>
  <c r="O32" i="36" s="1"/>
  <c r="J32" i="15"/>
  <c r="L32" i="14" s="1"/>
  <c r="E35" i="2"/>
  <c r="H32" i="11" s="1"/>
  <c r="D35" i="2"/>
  <c r="G35" i="2"/>
  <c r="H33" i="28"/>
  <c r="F32" i="36" s="1"/>
  <c r="J33" i="3"/>
  <c r="AA32" i="36" s="1"/>
  <c r="D32" i="22"/>
  <c r="C32" i="36" s="1"/>
  <c r="E31" i="12"/>
  <c r="G31" i="14" s="1"/>
  <c r="C31" i="15"/>
  <c r="F31" i="15"/>
  <c r="G31" i="15"/>
  <c r="D31" i="15"/>
  <c r="E31" i="26"/>
  <c r="C31" i="33"/>
  <c r="E31" i="10" s="1"/>
  <c r="F31" i="10" s="1"/>
  <c r="T31" i="36" s="1"/>
  <c r="D31" i="6"/>
  <c r="S31" i="36" s="1"/>
  <c r="C31" i="7"/>
  <c r="E32" i="9"/>
  <c r="Q31" i="36" s="1"/>
  <c r="D32" i="9"/>
  <c r="P31" i="36" s="1"/>
  <c r="E31" i="8"/>
  <c r="O31" i="36" s="1"/>
  <c r="J31" i="15"/>
  <c r="L31" i="14" s="1"/>
  <c r="E34" i="2"/>
  <c r="D34" i="2"/>
  <c r="G34" i="2"/>
  <c r="H32" i="28"/>
  <c r="F31" i="36" s="1"/>
  <c r="J32" i="3"/>
  <c r="AA31" i="36" s="1"/>
  <c r="D31" i="22"/>
  <c r="C31" i="36" s="1"/>
  <c r="E30" i="12"/>
  <c r="E30" i="18" s="1"/>
  <c r="D30" i="20" s="1"/>
  <c r="C30" i="15"/>
  <c r="F30" i="15"/>
  <c r="G30" i="15"/>
  <c r="D30" i="15"/>
  <c r="E30" i="26"/>
  <c r="C30" i="33"/>
  <c r="E30" i="10" s="1"/>
  <c r="F30" i="10" s="1"/>
  <c r="T30" i="36" s="1"/>
  <c r="D30" i="6"/>
  <c r="S30" i="36" s="1"/>
  <c r="C30" i="7"/>
  <c r="R30" i="36" s="1"/>
  <c r="E31" i="9"/>
  <c r="D31" i="9"/>
  <c r="E30" i="8"/>
  <c r="J30" i="15"/>
  <c r="E33" i="2"/>
  <c r="H30" i="11" s="1"/>
  <c r="D33" i="2"/>
  <c r="G33" i="2"/>
  <c r="H31" i="28"/>
  <c r="F30" i="36" s="1"/>
  <c r="J31" i="3"/>
  <c r="AA30" i="36" s="1"/>
  <c r="D30" i="22"/>
  <c r="E29" i="12"/>
  <c r="Y29" i="36" s="1"/>
  <c r="C29" i="15"/>
  <c r="F29" i="15"/>
  <c r="G29" i="15"/>
  <c r="D29" i="15"/>
  <c r="E29" i="26"/>
  <c r="C29" i="33"/>
  <c r="E29" i="10" s="1"/>
  <c r="F29" i="10" s="1"/>
  <c r="D29" i="6"/>
  <c r="S29" i="36" s="1"/>
  <c r="C29" i="7"/>
  <c r="R29" i="36" s="1"/>
  <c r="E30" i="9"/>
  <c r="D30" i="9"/>
  <c r="P29" i="36" s="1"/>
  <c r="E29" i="8"/>
  <c r="O29" i="36" s="1"/>
  <c r="J29" i="15"/>
  <c r="E32" i="2"/>
  <c r="H29" i="11" s="1"/>
  <c r="K30" i="3" s="1"/>
  <c r="C29" i="25" s="1"/>
  <c r="D32" i="2"/>
  <c r="G32" i="2"/>
  <c r="H30" i="28"/>
  <c r="F29" i="36" s="1"/>
  <c r="J30" i="3"/>
  <c r="AA29" i="36" s="1"/>
  <c r="D29" i="22"/>
  <c r="C29" i="36" s="1"/>
  <c r="E28" i="12"/>
  <c r="C28" i="15"/>
  <c r="F28" i="15"/>
  <c r="G28" i="15"/>
  <c r="D28" i="15"/>
  <c r="E28" i="26"/>
  <c r="C28" i="33"/>
  <c r="E28" i="10" s="1"/>
  <c r="F28" i="10" s="1"/>
  <c r="D28" i="6"/>
  <c r="S28" i="36" s="1"/>
  <c r="C28" i="7"/>
  <c r="R28" i="36" s="1"/>
  <c r="E29" i="9"/>
  <c r="D29" i="9"/>
  <c r="P28" i="36" s="1"/>
  <c r="E28" i="8"/>
  <c r="O28" i="36" s="1"/>
  <c r="J28" i="15"/>
  <c r="D28" i="25" s="1"/>
  <c r="E31" i="2"/>
  <c r="H28" i="11" s="1"/>
  <c r="D31" i="2"/>
  <c r="G31" i="2"/>
  <c r="H29" i="28"/>
  <c r="F28" i="36" s="1"/>
  <c r="J29" i="3"/>
  <c r="AA28" i="36" s="1"/>
  <c r="D28" i="22"/>
  <c r="E27" i="12"/>
  <c r="C27" i="15"/>
  <c r="F27" i="15"/>
  <c r="G27" i="15"/>
  <c r="D27" i="15"/>
  <c r="E27" i="26"/>
  <c r="C27" i="33"/>
  <c r="E27" i="10" s="1"/>
  <c r="F27" i="10" s="1"/>
  <c r="D27" i="6"/>
  <c r="S27" i="36" s="1"/>
  <c r="C27" i="7"/>
  <c r="E28" i="9"/>
  <c r="D28" i="9"/>
  <c r="E27" i="8"/>
  <c r="J27" i="15"/>
  <c r="L27" i="14" s="1"/>
  <c r="E30" i="2"/>
  <c r="H27" i="11" s="1"/>
  <c r="K28" i="3" s="1"/>
  <c r="C27" i="25" s="1"/>
  <c r="D30" i="2"/>
  <c r="G30" i="2"/>
  <c r="H28" i="28"/>
  <c r="F27" i="36" s="1"/>
  <c r="J28" i="3"/>
  <c r="AA27" i="36" s="1"/>
  <c r="D27" i="22"/>
  <c r="E26" i="12"/>
  <c r="G26" i="14" s="1"/>
  <c r="C26" i="20"/>
  <c r="X26" i="36" s="1"/>
  <c r="C26" i="15"/>
  <c r="F26" i="15"/>
  <c r="G26" i="15"/>
  <c r="D26" i="15"/>
  <c r="E26" i="26"/>
  <c r="C26" i="33"/>
  <c r="E26" i="10" s="1"/>
  <c r="F26" i="10" s="1"/>
  <c r="D26" i="6"/>
  <c r="S26" i="36" s="1"/>
  <c r="C26" i="7"/>
  <c r="R26" i="36" s="1"/>
  <c r="E27" i="9"/>
  <c r="U35" i="32" s="1"/>
  <c r="D27" i="9"/>
  <c r="P26" i="36" s="1"/>
  <c r="E26" i="8"/>
  <c r="J26" i="15"/>
  <c r="E29" i="2"/>
  <c r="H26" i="11" s="1"/>
  <c r="K27" i="3" s="1"/>
  <c r="C26" i="25" s="1"/>
  <c r="D29" i="2"/>
  <c r="G29" i="2"/>
  <c r="H27" i="28"/>
  <c r="F26" i="36" s="1"/>
  <c r="J27" i="3"/>
  <c r="AA26" i="36" s="1"/>
  <c r="D26" i="22"/>
  <c r="C35" i="32" s="1"/>
  <c r="E25" i="12"/>
  <c r="C25" i="15"/>
  <c r="F25" i="15"/>
  <c r="G25" i="15"/>
  <c r="D25" i="15"/>
  <c r="E25" i="26"/>
  <c r="C25" i="33"/>
  <c r="E25" i="10" s="1"/>
  <c r="F25" i="10" s="1"/>
  <c r="D25" i="6"/>
  <c r="S25" i="36" s="1"/>
  <c r="C25" i="7"/>
  <c r="E26" i="9"/>
  <c r="D26" i="9"/>
  <c r="E25" i="8"/>
  <c r="J25" i="15"/>
  <c r="L25" i="14" s="1"/>
  <c r="E28" i="2"/>
  <c r="H25" i="11" s="1"/>
  <c r="H36" i="29" s="1"/>
  <c r="D28" i="2"/>
  <c r="G28" i="2"/>
  <c r="H26" i="28"/>
  <c r="F25" i="36" s="1"/>
  <c r="J26" i="3"/>
  <c r="AA25" i="36" s="1"/>
  <c r="D25" i="22"/>
  <c r="E24" i="12"/>
  <c r="G24" i="14" s="1"/>
  <c r="C24" i="15"/>
  <c r="M24" i="11" s="1"/>
  <c r="F24" i="15"/>
  <c r="G24" i="15"/>
  <c r="D24" i="15"/>
  <c r="E24" i="26"/>
  <c r="C24" i="33"/>
  <c r="E24" i="10" s="1"/>
  <c r="F24" i="10" s="1"/>
  <c r="D24" i="6"/>
  <c r="S24" i="36" s="1"/>
  <c r="C24" i="7"/>
  <c r="R24" i="36" s="1"/>
  <c r="E25" i="9"/>
  <c r="Q24" i="36" s="1"/>
  <c r="D25" i="9"/>
  <c r="T33" i="32" s="1"/>
  <c r="E24" i="8"/>
  <c r="J24" i="15"/>
  <c r="L24" i="14" s="1"/>
  <c r="E27" i="2"/>
  <c r="D27" i="2"/>
  <c r="G27" i="2"/>
  <c r="H25" i="28"/>
  <c r="F24" i="36" s="1"/>
  <c r="J25" i="3"/>
  <c r="AA24" i="36" s="1"/>
  <c r="D24" i="22"/>
  <c r="C24" i="36" s="1"/>
  <c r="E23" i="12"/>
  <c r="G23" i="14" s="1"/>
  <c r="C23" i="15"/>
  <c r="F23" i="15"/>
  <c r="G23" i="15"/>
  <c r="D23" i="15"/>
  <c r="E23" i="26"/>
  <c r="C23" i="33"/>
  <c r="E23" i="10" s="1"/>
  <c r="F23" i="10" s="1"/>
  <c r="T23" i="36" s="1"/>
  <c r="D23" i="6"/>
  <c r="S23" i="36" s="1"/>
  <c r="C23" i="7"/>
  <c r="E24" i="9"/>
  <c r="D24" i="9"/>
  <c r="E23" i="8"/>
  <c r="O23" i="36" s="1"/>
  <c r="J23" i="15"/>
  <c r="H23" i="17" s="1"/>
  <c r="E26" i="2"/>
  <c r="D26" i="2"/>
  <c r="G26" i="2"/>
  <c r="H24" i="28"/>
  <c r="F23" i="36" s="1"/>
  <c r="J24" i="3"/>
  <c r="AA23" i="36" s="1"/>
  <c r="D23" i="22"/>
  <c r="C23" i="36" s="1"/>
  <c r="E22" i="12"/>
  <c r="E22" i="18" s="1"/>
  <c r="D22" i="20" s="1"/>
  <c r="Z22" i="36" s="1"/>
  <c r="C22" i="20"/>
  <c r="X22" i="36" s="1"/>
  <c r="C22" i="15"/>
  <c r="G31" i="32" s="1"/>
  <c r="U22" i="36" s="1"/>
  <c r="F22" i="15"/>
  <c r="G22" i="15"/>
  <c r="D22" i="15"/>
  <c r="E22" i="26"/>
  <c r="C22" i="33"/>
  <c r="E22" i="10" s="1"/>
  <c r="F22" i="10" s="1"/>
  <c r="T22" i="36" s="1"/>
  <c r="D22" i="6"/>
  <c r="S22" i="36" s="1"/>
  <c r="C22" i="7"/>
  <c r="R22" i="36" s="1"/>
  <c r="E23" i="9"/>
  <c r="D23" i="9"/>
  <c r="E22" i="8"/>
  <c r="J22" i="15"/>
  <c r="E25" i="2"/>
  <c r="H22" i="11" s="1"/>
  <c r="D25" i="2"/>
  <c r="G25" i="2"/>
  <c r="H23" i="28"/>
  <c r="F22" i="36" s="1"/>
  <c r="J23" i="3"/>
  <c r="AA22" i="36" s="1"/>
  <c r="D22" i="22"/>
  <c r="C22" i="36" s="1"/>
  <c r="E21" i="12"/>
  <c r="G21" i="14" s="1"/>
  <c r="C21" i="15"/>
  <c r="F21" i="15"/>
  <c r="G21" i="15"/>
  <c r="D21" i="15"/>
  <c r="E21" i="26"/>
  <c r="C21" i="33"/>
  <c r="E21" i="10" s="1"/>
  <c r="F21" i="10" s="1"/>
  <c r="T21" i="36" s="1"/>
  <c r="D21" i="6"/>
  <c r="S21" i="36" s="1"/>
  <c r="C21" i="7"/>
  <c r="V30" i="32" s="1"/>
  <c r="E22" i="9"/>
  <c r="D22" i="9"/>
  <c r="P21" i="36" s="1"/>
  <c r="E21" i="8"/>
  <c r="O21" i="36" s="1"/>
  <c r="J21" i="15"/>
  <c r="E24" i="2"/>
  <c r="H21" i="11" s="1"/>
  <c r="G21" i="5" s="1"/>
  <c r="N21" i="31" s="1"/>
  <c r="D24" i="2"/>
  <c r="G24" i="2"/>
  <c r="H22" i="28"/>
  <c r="F21" i="36" s="1"/>
  <c r="J22" i="3"/>
  <c r="D21" i="22"/>
  <c r="C21" i="36" s="1"/>
  <c r="E20" i="12"/>
  <c r="E20" i="18" s="1"/>
  <c r="D20" i="20" s="1"/>
  <c r="Z20" i="36" s="1"/>
  <c r="C20" i="15"/>
  <c r="D20" i="15"/>
  <c r="F20" i="15"/>
  <c r="G20" i="15"/>
  <c r="E20" i="26"/>
  <c r="C20" i="33"/>
  <c r="E20" i="10" s="1"/>
  <c r="F20" i="10" s="1"/>
  <c r="D20" i="6"/>
  <c r="S20" i="36" s="1"/>
  <c r="C20" i="7"/>
  <c r="E21" i="9"/>
  <c r="Q20" i="36" s="1"/>
  <c r="D21" i="9"/>
  <c r="P20" i="36" s="1"/>
  <c r="E20" i="8"/>
  <c r="O20" i="36" s="1"/>
  <c r="J20" i="15"/>
  <c r="L20" i="14" s="1"/>
  <c r="E23" i="2"/>
  <c r="D23" i="2"/>
  <c r="G23" i="2"/>
  <c r="H21" i="28"/>
  <c r="F20" i="36" s="1"/>
  <c r="J21" i="3"/>
  <c r="AA20" i="36" s="1"/>
  <c r="D20" i="22"/>
  <c r="N20" i="14" s="1"/>
  <c r="E19" i="12"/>
  <c r="C19" i="15"/>
  <c r="F19" i="15"/>
  <c r="G19" i="15"/>
  <c r="I19" i="15" s="1"/>
  <c r="D19" i="15"/>
  <c r="E19" i="26"/>
  <c r="C19" i="33"/>
  <c r="E19" i="10" s="1"/>
  <c r="F19" i="10" s="1"/>
  <c r="D19" i="6"/>
  <c r="S19" i="36" s="1"/>
  <c r="C19" i="7"/>
  <c r="R19" i="36" s="1"/>
  <c r="E20" i="9"/>
  <c r="Q19" i="36" s="1"/>
  <c r="D20" i="9"/>
  <c r="E19" i="8"/>
  <c r="J19" i="15"/>
  <c r="D19" i="25" s="1"/>
  <c r="E22" i="2"/>
  <c r="D22" i="2"/>
  <c r="G22" i="2"/>
  <c r="H20" i="28"/>
  <c r="F19" i="36" s="1"/>
  <c r="J20" i="3"/>
  <c r="D19" i="22"/>
  <c r="E18" i="12"/>
  <c r="G18" i="14" s="1"/>
  <c r="C18" i="15"/>
  <c r="F18" i="15"/>
  <c r="G18" i="15"/>
  <c r="D18" i="15"/>
  <c r="E18" i="26"/>
  <c r="C18" i="33"/>
  <c r="E18" i="10" s="1"/>
  <c r="F18" i="10" s="1"/>
  <c r="D18" i="6"/>
  <c r="S18" i="36" s="1"/>
  <c r="C18" i="7"/>
  <c r="R18" i="36" s="1"/>
  <c r="E19" i="9"/>
  <c r="Q18" i="36" s="1"/>
  <c r="D19" i="9"/>
  <c r="E18" i="8"/>
  <c r="O18" i="36" s="1"/>
  <c r="J18" i="15"/>
  <c r="E21" i="2"/>
  <c r="D21" i="2"/>
  <c r="G21" i="2"/>
  <c r="H19" i="28"/>
  <c r="F18" i="36" s="1"/>
  <c r="J19" i="3"/>
  <c r="AA18" i="36" s="1"/>
  <c r="D18" i="22"/>
  <c r="N18" i="14" s="1"/>
  <c r="E17" i="12"/>
  <c r="C17" i="15"/>
  <c r="F17" i="15"/>
  <c r="G17" i="15"/>
  <c r="D17" i="15"/>
  <c r="E17" i="26"/>
  <c r="C17" i="33"/>
  <c r="E17" i="10" s="1"/>
  <c r="F17" i="10" s="1"/>
  <c r="T17" i="36" s="1"/>
  <c r="D17" i="6"/>
  <c r="S17" i="36" s="1"/>
  <c r="C17" i="7"/>
  <c r="R17" i="36" s="1"/>
  <c r="E18" i="9"/>
  <c r="Q17" i="36" s="1"/>
  <c r="D18" i="9"/>
  <c r="E17" i="8"/>
  <c r="M17" i="14" s="1"/>
  <c r="J17" i="15"/>
  <c r="E20" i="2"/>
  <c r="D20" i="2"/>
  <c r="G20" i="2"/>
  <c r="H18" i="28"/>
  <c r="F17" i="36" s="1"/>
  <c r="J18" i="3"/>
  <c r="AA17" i="36" s="1"/>
  <c r="D17" i="22"/>
  <c r="N17" i="14" s="1"/>
  <c r="E16" i="12"/>
  <c r="C16" i="15"/>
  <c r="F16" i="15"/>
  <c r="G16" i="15"/>
  <c r="D16" i="15"/>
  <c r="E16" i="26"/>
  <c r="C16" i="33"/>
  <c r="E16" i="10" s="1"/>
  <c r="F16" i="10" s="1"/>
  <c r="T16" i="36" s="1"/>
  <c r="D16" i="6"/>
  <c r="S16" i="36" s="1"/>
  <c r="C16" i="7"/>
  <c r="R16" i="36" s="1"/>
  <c r="E17" i="9"/>
  <c r="D17" i="9"/>
  <c r="E16" i="8"/>
  <c r="O16" i="36" s="1"/>
  <c r="J16" i="15"/>
  <c r="E19" i="2"/>
  <c r="D19" i="2"/>
  <c r="G19" i="2"/>
  <c r="H17" i="28"/>
  <c r="F16" i="36" s="1"/>
  <c r="J17" i="3"/>
  <c r="AA16" i="36" s="1"/>
  <c r="D16" i="22"/>
  <c r="C16" i="36" s="1"/>
  <c r="E15" i="12"/>
  <c r="G15" i="14" s="1"/>
  <c r="C15" i="15"/>
  <c r="G24" i="32" s="1"/>
  <c r="U15" i="36" s="1"/>
  <c r="F15" i="15"/>
  <c r="G15" i="15"/>
  <c r="D15" i="15"/>
  <c r="E15" i="26"/>
  <c r="C15" i="33"/>
  <c r="E15" i="10" s="1"/>
  <c r="F15" i="10" s="1"/>
  <c r="D15" i="6"/>
  <c r="S15" i="36" s="1"/>
  <c r="C15" i="7"/>
  <c r="E16" i="9"/>
  <c r="D16" i="9"/>
  <c r="T24" i="32" s="1"/>
  <c r="E15" i="8"/>
  <c r="J15" i="15"/>
  <c r="H15" i="17" s="1"/>
  <c r="E18" i="2"/>
  <c r="D18" i="2"/>
  <c r="G18" i="2"/>
  <c r="H16" i="28"/>
  <c r="F15" i="36" s="1"/>
  <c r="J16" i="3"/>
  <c r="AA15" i="36" s="1"/>
  <c r="D15" i="22"/>
  <c r="C15" i="36" s="1"/>
  <c r="E14" i="12"/>
  <c r="E14" i="18" s="1"/>
  <c r="D14" i="20" s="1"/>
  <c r="Z14" i="36" s="1"/>
  <c r="C14" i="15"/>
  <c r="F14" i="15"/>
  <c r="G14" i="15"/>
  <c r="D14" i="15"/>
  <c r="E14" i="26"/>
  <c r="C14" i="33"/>
  <c r="E14" i="10" s="1"/>
  <c r="F14" i="10" s="1"/>
  <c r="T14" i="36" s="1"/>
  <c r="D14" i="6"/>
  <c r="S14" i="36" s="1"/>
  <c r="C14" i="7"/>
  <c r="E15" i="9"/>
  <c r="Q14" i="36" s="1"/>
  <c r="D15" i="9"/>
  <c r="E14" i="8"/>
  <c r="J14" i="15"/>
  <c r="E17" i="2"/>
  <c r="H14" i="11" s="1"/>
  <c r="K15" i="3" s="1"/>
  <c r="C14" i="25" s="1"/>
  <c r="D17" i="2"/>
  <c r="G17" i="2"/>
  <c r="H15" i="28"/>
  <c r="F14" i="36" s="1"/>
  <c r="J15" i="3"/>
  <c r="AA14" i="36" s="1"/>
  <c r="D14" i="22"/>
  <c r="E13" i="12"/>
  <c r="C13" i="15"/>
  <c r="F13" i="15"/>
  <c r="G13" i="15"/>
  <c r="D13" i="15"/>
  <c r="E13" i="26"/>
  <c r="C13" i="33"/>
  <c r="E13" i="10" s="1"/>
  <c r="F13" i="10" s="1"/>
  <c r="T13" i="36" s="1"/>
  <c r="D13" i="6"/>
  <c r="S13" i="36" s="1"/>
  <c r="C13" i="7"/>
  <c r="R13" i="36" s="1"/>
  <c r="E14" i="9"/>
  <c r="U22" i="32" s="1"/>
  <c r="D14" i="9"/>
  <c r="E13" i="8"/>
  <c r="J13" i="15"/>
  <c r="D13" i="25" s="1"/>
  <c r="E16" i="2"/>
  <c r="H13" i="11" s="1"/>
  <c r="D16" i="2"/>
  <c r="G16" i="2"/>
  <c r="H14" i="28"/>
  <c r="F13" i="36" s="1"/>
  <c r="J14" i="3"/>
  <c r="AA13" i="36" s="1"/>
  <c r="D13" i="22"/>
  <c r="C13" i="36" s="1"/>
  <c r="E12" i="12"/>
  <c r="G12" i="14" s="1"/>
  <c r="C12" i="15"/>
  <c r="F12" i="15"/>
  <c r="G12" i="15"/>
  <c r="D12" i="15"/>
  <c r="E12" i="26"/>
  <c r="C12" i="33"/>
  <c r="E12" i="10" s="1"/>
  <c r="F12" i="10" s="1"/>
  <c r="D12" i="6"/>
  <c r="S12" i="36" s="1"/>
  <c r="C12" i="7"/>
  <c r="E13" i="9"/>
  <c r="D13" i="9"/>
  <c r="E12" i="8"/>
  <c r="O12" i="36" s="1"/>
  <c r="J12" i="15"/>
  <c r="E15" i="2"/>
  <c r="D15" i="2"/>
  <c r="G15" i="2"/>
  <c r="H13" i="28"/>
  <c r="F12" i="36" s="1"/>
  <c r="J13" i="3"/>
  <c r="AA12" i="36" s="1"/>
  <c r="D12" i="22"/>
  <c r="N12" i="14" s="1"/>
  <c r="E11" i="12"/>
  <c r="G11" i="14" s="1"/>
  <c r="C11" i="15"/>
  <c r="F11" i="15"/>
  <c r="G11" i="15"/>
  <c r="D11" i="15"/>
  <c r="E11" i="26"/>
  <c r="C11" i="33"/>
  <c r="E11" i="10" s="1"/>
  <c r="F11" i="10" s="1"/>
  <c r="D11" i="6"/>
  <c r="S11" i="36" s="1"/>
  <c r="C11" i="7"/>
  <c r="R11" i="36" s="1"/>
  <c r="E12" i="9"/>
  <c r="Q11" i="36" s="1"/>
  <c r="D12" i="9"/>
  <c r="P11" i="36" s="1"/>
  <c r="E11" i="8"/>
  <c r="O11" i="36" s="1"/>
  <c r="J11" i="15"/>
  <c r="L11" i="14" s="1"/>
  <c r="E14" i="2"/>
  <c r="D14" i="2"/>
  <c r="G14" i="2"/>
  <c r="H12" i="28"/>
  <c r="F11" i="36" s="1"/>
  <c r="J12" i="3"/>
  <c r="AA11" i="36" s="1"/>
  <c r="D11" i="22"/>
  <c r="C11" i="36" s="1"/>
  <c r="E10" i="12"/>
  <c r="C10" i="20"/>
  <c r="X10" i="36" s="1"/>
  <c r="C10" i="15"/>
  <c r="F10" i="15"/>
  <c r="G10" i="15"/>
  <c r="D10" i="15"/>
  <c r="E10" i="26"/>
  <c r="C10" i="33"/>
  <c r="E10" i="10" s="1"/>
  <c r="F10" i="10" s="1"/>
  <c r="D10" i="6"/>
  <c r="S10" i="36" s="1"/>
  <c r="C10" i="7"/>
  <c r="E11" i="9"/>
  <c r="D11" i="9"/>
  <c r="E10" i="8"/>
  <c r="M10" i="14" s="1"/>
  <c r="J10" i="15"/>
  <c r="E13" i="2"/>
  <c r="D13" i="2"/>
  <c r="G13" i="2"/>
  <c r="H11" i="28"/>
  <c r="F10" i="36" s="1"/>
  <c r="J11" i="3"/>
  <c r="D10" i="22"/>
  <c r="N10" i="14" s="1"/>
  <c r="E9" i="12"/>
  <c r="G9" i="14" s="1"/>
  <c r="C9" i="15"/>
  <c r="F9" i="15"/>
  <c r="G9" i="15"/>
  <c r="D9" i="15"/>
  <c r="E9" i="26"/>
  <c r="C9" i="33"/>
  <c r="E9" i="10" s="1"/>
  <c r="F9" i="10" s="1"/>
  <c r="T9" i="36" s="1"/>
  <c r="D9" i="6"/>
  <c r="S9" i="36" s="1"/>
  <c r="C9" i="7"/>
  <c r="R9" i="36" s="1"/>
  <c r="E10" i="9"/>
  <c r="Q9" i="36" s="1"/>
  <c r="D10" i="9"/>
  <c r="E9" i="8"/>
  <c r="M9" i="14" s="1"/>
  <c r="J9" i="15"/>
  <c r="L9" i="14" s="1"/>
  <c r="E12" i="2"/>
  <c r="D12" i="2"/>
  <c r="G12" i="2"/>
  <c r="H10" i="28"/>
  <c r="J10" i="3"/>
  <c r="AA9" i="36" s="1"/>
  <c r="D9" i="22"/>
  <c r="E8" i="12"/>
  <c r="C8" i="20"/>
  <c r="X8" i="36" s="1"/>
  <c r="C8" i="15"/>
  <c r="G17" i="32" s="1"/>
  <c r="U8" i="36" s="1"/>
  <c r="F8" i="15"/>
  <c r="G8" i="15"/>
  <c r="D8" i="15"/>
  <c r="E8" i="26"/>
  <c r="C8" i="33"/>
  <c r="E8" i="10" s="1"/>
  <c r="F8" i="10" s="1"/>
  <c r="T8" i="36" s="1"/>
  <c r="D8" i="6"/>
  <c r="S8" i="36" s="1"/>
  <c r="C8" i="7"/>
  <c r="R8" i="36" s="1"/>
  <c r="E9" i="9"/>
  <c r="Q8" i="36" s="1"/>
  <c r="D9" i="9"/>
  <c r="T17" i="32" s="1"/>
  <c r="E8" i="8"/>
  <c r="J8" i="15"/>
  <c r="E11" i="2"/>
  <c r="H8" i="11" s="1"/>
  <c r="H8" i="5" s="1"/>
  <c r="K8" i="14" s="1"/>
  <c r="D11" i="2"/>
  <c r="G11" i="2"/>
  <c r="H9" i="28"/>
  <c r="F8" i="36" s="1"/>
  <c r="J9" i="3"/>
  <c r="AA8" i="36" s="1"/>
  <c r="D8" i="22"/>
  <c r="N8" i="14" s="1"/>
  <c r="E7" i="12"/>
  <c r="C7" i="15"/>
  <c r="F7" i="15"/>
  <c r="G7" i="15"/>
  <c r="D7" i="15"/>
  <c r="E7" i="15" s="1"/>
  <c r="E7" i="26"/>
  <c r="C7" i="33"/>
  <c r="E7" i="10" s="1"/>
  <c r="F7" i="10" s="1"/>
  <c r="D7" i="6"/>
  <c r="S7" i="36" s="1"/>
  <c r="C7" i="7"/>
  <c r="R7" i="36" s="1"/>
  <c r="E8" i="9"/>
  <c r="Q7" i="36" s="1"/>
  <c r="D8" i="9"/>
  <c r="E7" i="8"/>
  <c r="J7" i="15"/>
  <c r="L7" i="14" s="1"/>
  <c r="E10" i="2"/>
  <c r="H7" i="11" s="1"/>
  <c r="H7" i="5" s="1"/>
  <c r="E7" i="36" s="1"/>
  <c r="D10" i="2"/>
  <c r="G10" i="2"/>
  <c r="H8" i="28"/>
  <c r="F7" i="36" s="1"/>
  <c r="J8" i="3"/>
  <c r="AA7" i="36" s="1"/>
  <c r="D7" i="22"/>
  <c r="N7" i="14" s="1"/>
  <c r="E6" i="12"/>
  <c r="C6" i="15"/>
  <c r="F6" i="15"/>
  <c r="G6" i="15"/>
  <c r="D6" i="15"/>
  <c r="E6" i="26"/>
  <c r="C6" i="33"/>
  <c r="E6" i="10" s="1"/>
  <c r="F6" i="10" s="1"/>
  <c r="D6" i="6"/>
  <c r="S6" i="36" s="1"/>
  <c r="C6" i="7"/>
  <c r="E7" i="9"/>
  <c r="D7" i="9"/>
  <c r="E6" i="8"/>
  <c r="O6" i="36" s="1"/>
  <c r="J6" i="15"/>
  <c r="H6" i="17" s="1"/>
  <c r="E9" i="2"/>
  <c r="H6" i="11" s="1"/>
  <c r="D9" i="2"/>
  <c r="G9" i="2"/>
  <c r="H7" i="28"/>
  <c r="F6" i="36" s="1"/>
  <c r="J7" i="3"/>
  <c r="AA6" i="36" s="1"/>
  <c r="D6" i="22"/>
  <c r="E5" i="12"/>
  <c r="G5" i="14" s="1"/>
  <c r="C5" i="15"/>
  <c r="G14" i="32" s="1"/>
  <c r="U5" i="36" s="1"/>
  <c r="F5" i="15"/>
  <c r="G5" i="15"/>
  <c r="D5" i="15"/>
  <c r="E5" i="15" s="1"/>
  <c r="E5" i="26"/>
  <c r="C5" i="33"/>
  <c r="E5" i="10" s="1"/>
  <c r="F5" i="10" s="1"/>
  <c r="T5" i="36" s="1"/>
  <c r="D5" i="6"/>
  <c r="S5" i="36" s="1"/>
  <c r="C5" i="7"/>
  <c r="R5" i="36" s="1"/>
  <c r="E6" i="9"/>
  <c r="D6" i="9"/>
  <c r="E5" i="8"/>
  <c r="S14" i="32" s="1"/>
  <c r="J5" i="15"/>
  <c r="E8" i="2"/>
  <c r="D8" i="2"/>
  <c r="G8" i="2"/>
  <c r="H6" i="28"/>
  <c r="F5" i="36" s="1"/>
  <c r="J6" i="3"/>
  <c r="AA5" i="36" s="1"/>
  <c r="D5" i="22"/>
  <c r="E4" i="12"/>
  <c r="C4" i="20"/>
  <c r="X4" i="36" s="1"/>
  <c r="C4" i="15"/>
  <c r="F4" i="15"/>
  <c r="G4" i="15"/>
  <c r="D4" i="15"/>
  <c r="E4" i="26"/>
  <c r="C4" i="33"/>
  <c r="E4" i="10" s="1"/>
  <c r="F4" i="10" s="1"/>
  <c r="D4" i="6"/>
  <c r="S4" i="36" s="1"/>
  <c r="C4" i="7"/>
  <c r="R4" i="36" s="1"/>
  <c r="E5" i="9"/>
  <c r="D5" i="9"/>
  <c r="P4" i="36" s="1"/>
  <c r="E4" i="8"/>
  <c r="J4" i="15"/>
  <c r="L4" i="14" s="1"/>
  <c r="E7" i="2"/>
  <c r="H4" i="11" s="1"/>
  <c r="G4" i="5" s="1"/>
  <c r="N4" i="31" s="1"/>
  <c r="D7" i="2"/>
  <c r="G7" i="2"/>
  <c r="H5" i="28"/>
  <c r="F4" i="36" s="1"/>
  <c r="J5" i="3"/>
  <c r="D4" i="22"/>
  <c r="E3" i="12"/>
  <c r="C3" i="15"/>
  <c r="F3" i="15"/>
  <c r="G3" i="15"/>
  <c r="D3" i="15"/>
  <c r="E3" i="26"/>
  <c r="C3" i="33"/>
  <c r="E3" i="10" s="1"/>
  <c r="F3" i="10" s="1"/>
  <c r="T3" i="36" s="1"/>
  <c r="D3" i="6"/>
  <c r="S3" i="36" s="1"/>
  <c r="C3" i="7"/>
  <c r="E4" i="9"/>
  <c r="D4" i="9"/>
  <c r="P3" i="36" s="1"/>
  <c r="E3" i="8"/>
  <c r="O3" i="36" s="1"/>
  <c r="J3" i="15"/>
  <c r="H3" i="17" s="1"/>
  <c r="E6" i="2"/>
  <c r="H3" i="11" s="1"/>
  <c r="D6" i="2"/>
  <c r="G6" i="2"/>
  <c r="H4" i="28"/>
  <c r="F3" i="36" s="1"/>
  <c r="J4" i="3"/>
  <c r="AA3" i="36" s="1"/>
  <c r="D3" i="22"/>
  <c r="C3" i="36" s="1"/>
  <c r="E2" i="12"/>
  <c r="G2" i="14" s="1"/>
  <c r="C2" i="15"/>
  <c r="F2" i="15"/>
  <c r="G2" i="15"/>
  <c r="D2" i="15"/>
  <c r="E2" i="26"/>
  <c r="C2" i="33"/>
  <c r="E2" i="10" s="1"/>
  <c r="F2" i="10" s="1"/>
  <c r="T2" i="36" s="1"/>
  <c r="D2" i="6"/>
  <c r="S2" i="36" s="1"/>
  <c r="C2" i="7"/>
  <c r="R2" i="36" s="1"/>
  <c r="E2" i="8"/>
  <c r="J2" i="15"/>
  <c r="C7" i="27"/>
  <c r="N11" i="32" s="1"/>
  <c r="E5" i="2"/>
  <c r="D5" i="2"/>
  <c r="G5" i="2"/>
  <c r="J3" i="3"/>
  <c r="AA2" i="36" s="1"/>
  <c r="B96" i="36"/>
  <c r="A96" i="36"/>
  <c r="B94" i="36"/>
  <c r="A94" i="36"/>
  <c r="B93" i="36"/>
  <c r="A93" i="36"/>
  <c r="B92" i="36"/>
  <c r="A92" i="36"/>
  <c r="B91" i="36"/>
  <c r="A91" i="36"/>
  <c r="B90" i="36"/>
  <c r="A90" i="36"/>
  <c r="B89" i="36"/>
  <c r="A89" i="36"/>
  <c r="B88" i="36"/>
  <c r="A88" i="36"/>
  <c r="B87" i="36"/>
  <c r="A87" i="36"/>
  <c r="B86" i="36"/>
  <c r="A86" i="36"/>
  <c r="B85" i="36"/>
  <c r="A85" i="36"/>
  <c r="B84" i="36"/>
  <c r="A84" i="36"/>
  <c r="B83" i="36"/>
  <c r="A83" i="36"/>
  <c r="B82" i="36"/>
  <c r="A82" i="36"/>
  <c r="B81" i="36"/>
  <c r="A81" i="36"/>
  <c r="B80" i="36"/>
  <c r="A80" i="36"/>
  <c r="B79" i="36"/>
  <c r="A79" i="36"/>
  <c r="B78" i="36"/>
  <c r="A78" i="36"/>
  <c r="B77" i="36"/>
  <c r="A77" i="36"/>
  <c r="B76" i="36"/>
  <c r="A76" i="36"/>
  <c r="B75" i="36"/>
  <c r="A75" i="36"/>
  <c r="B74" i="36"/>
  <c r="A74" i="36"/>
  <c r="B73" i="36"/>
  <c r="A73" i="36"/>
  <c r="B72" i="36"/>
  <c r="A72" i="36"/>
  <c r="B71" i="36"/>
  <c r="A71" i="36"/>
  <c r="B70" i="36"/>
  <c r="A70" i="36"/>
  <c r="B69" i="36"/>
  <c r="A69" i="36"/>
  <c r="B68" i="36"/>
  <c r="A68" i="36"/>
  <c r="B67" i="36"/>
  <c r="A67" i="36"/>
  <c r="B66" i="36"/>
  <c r="A66" i="36"/>
  <c r="B65" i="36"/>
  <c r="A65" i="36"/>
  <c r="B64" i="36"/>
  <c r="A64" i="36"/>
  <c r="B63" i="36"/>
  <c r="A63" i="36"/>
  <c r="B62" i="36"/>
  <c r="A62" i="36"/>
  <c r="B61" i="36"/>
  <c r="A61" i="36"/>
  <c r="B60" i="36"/>
  <c r="A60" i="36"/>
  <c r="B59" i="36"/>
  <c r="A59" i="36"/>
  <c r="B58" i="36"/>
  <c r="A58" i="36"/>
  <c r="B57" i="36"/>
  <c r="A57" i="36"/>
  <c r="B56" i="36"/>
  <c r="A56" i="36"/>
  <c r="B55" i="36"/>
  <c r="A55" i="36"/>
  <c r="B54" i="36"/>
  <c r="A54" i="36"/>
  <c r="B53" i="36"/>
  <c r="A53" i="36"/>
  <c r="B52" i="36"/>
  <c r="A52" i="36"/>
  <c r="B51" i="36"/>
  <c r="A51" i="36"/>
  <c r="B50" i="36"/>
  <c r="A50" i="36"/>
  <c r="B49" i="36"/>
  <c r="A49" i="36"/>
  <c r="B48" i="36"/>
  <c r="A48" i="36"/>
  <c r="B47" i="36"/>
  <c r="A47" i="36"/>
  <c r="B46" i="36"/>
  <c r="A46" i="36"/>
  <c r="B45" i="36"/>
  <c r="A45" i="36"/>
  <c r="B44" i="36"/>
  <c r="A44" i="36"/>
  <c r="B43" i="36"/>
  <c r="A43" i="36"/>
  <c r="B42" i="36"/>
  <c r="A42" i="36"/>
  <c r="B41" i="36"/>
  <c r="A41" i="36"/>
  <c r="B40" i="36"/>
  <c r="A40" i="36"/>
  <c r="B39" i="36"/>
  <c r="A39" i="36"/>
  <c r="B38" i="36"/>
  <c r="A38" i="36"/>
  <c r="B37" i="36"/>
  <c r="A37" i="36"/>
  <c r="B36" i="36"/>
  <c r="A36" i="36"/>
  <c r="B35" i="36"/>
  <c r="A35" i="36"/>
  <c r="B34" i="36"/>
  <c r="A34" i="36"/>
  <c r="B33" i="36"/>
  <c r="A33" i="36"/>
  <c r="B32" i="36"/>
  <c r="A32" i="36"/>
  <c r="B31" i="36"/>
  <c r="A31" i="36"/>
  <c r="B30" i="36"/>
  <c r="A30" i="36"/>
  <c r="B29" i="36"/>
  <c r="A29" i="36"/>
  <c r="B28" i="36"/>
  <c r="A28" i="36"/>
  <c r="B27" i="36"/>
  <c r="A27" i="36"/>
  <c r="B26" i="36"/>
  <c r="A26" i="36"/>
  <c r="B25" i="36"/>
  <c r="A25" i="36"/>
  <c r="B24" i="36"/>
  <c r="A24" i="36"/>
  <c r="B23" i="36"/>
  <c r="A23" i="36"/>
  <c r="B22" i="36"/>
  <c r="A22" i="36"/>
  <c r="B21" i="36"/>
  <c r="A21" i="36"/>
  <c r="B20" i="36"/>
  <c r="A20" i="36"/>
  <c r="B19" i="36"/>
  <c r="A19" i="36"/>
  <c r="B18" i="36"/>
  <c r="A18" i="36"/>
  <c r="B17" i="36"/>
  <c r="A17" i="36"/>
  <c r="B16" i="36"/>
  <c r="A16" i="36"/>
  <c r="B15" i="36"/>
  <c r="A15" i="36"/>
  <c r="B14" i="36"/>
  <c r="A14" i="36"/>
  <c r="B13" i="36"/>
  <c r="A13" i="36"/>
  <c r="B12" i="36"/>
  <c r="A12" i="36"/>
  <c r="B11" i="36"/>
  <c r="A11" i="36"/>
  <c r="B10" i="36"/>
  <c r="A10" i="36"/>
  <c r="B9" i="36"/>
  <c r="A9" i="36"/>
  <c r="B8" i="36"/>
  <c r="A8" i="36"/>
  <c r="B7" i="36"/>
  <c r="A7" i="36"/>
  <c r="B6" i="36"/>
  <c r="A6" i="36"/>
  <c r="B5" i="36"/>
  <c r="A5" i="36"/>
  <c r="B4" i="36"/>
  <c r="A4" i="36"/>
  <c r="B3" i="36"/>
  <c r="A3" i="36"/>
  <c r="S96" i="36"/>
  <c r="N96" i="36"/>
  <c r="H96" i="36"/>
  <c r="F92" i="36"/>
  <c r="N91" i="36"/>
  <c r="L91" i="36"/>
  <c r="Q90" i="36"/>
  <c r="H83" i="36"/>
  <c r="F81" i="36"/>
  <c r="R79" i="36"/>
  <c r="R74" i="36"/>
  <c r="R70" i="36"/>
  <c r="O69" i="36"/>
  <c r="H69" i="36"/>
  <c r="H68" i="36"/>
  <c r="R65" i="36"/>
  <c r="H61" i="36"/>
  <c r="Q60" i="36"/>
  <c r="H56" i="36"/>
  <c r="F52" i="36"/>
  <c r="X50" i="36"/>
  <c r="R48" i="36"/>
  <c r="H44" i="36"/>
  <c r="P43" i="36"/>
  <c r="O43" i="36"/>
  <c r="L43" i="36"/>
  <c r="H39" i="36"/>
  <c r="S33" i="36"/>
  <c r="H32" i="36"/>
  <c r="H25" i="36"/>
  <c r="H22" i="36"/>
  <c r="F9" i="36"/>
  <c r="Q2" i="36"/>
  <c r="O107" i="19"/>
  <c r="P107" i="19" s="1"/>
  <c r="O105" i="19"/>
  <c r="P105" i="19" s="1"/>
  <c r="O104" i="19"/>
  <c r="P104" i="19" s="1"/>
  <c r="O103" i="19"/>
  <c r="P103" i="19" s="1"/>
  <c r="O102" i="19"/>
  <c r="P102" i="19" s="1"/>
  <c r="O101" i="19"/>
  <c r="P101" i="19" s="1"/>
  <c r="O100" i="19"/>
  <c r="P100" i="19" s="1"/>
  <c r="O99" i="19"/>
  <c r="P99" i="19" s="1"/>
  <c r="O98" i="19"/>
  <c r="P98" i="19" s="1"/>
  <c r="O97" i="19"/>
  <c r="P97" i="19" s="1"/>
  <c r="O96" i="19"/>
  <c r="P96" i="19" s="1"/>
  <c r="O95" i="19"/>
  <c r="P95" i="19" s="1"/>
  <c r="O94" i="19"/>
  <c r="P94" i="19" s="1"/>
  <c r="O93" i="19"/>
  <c r="P93" i="19" s="1"/>
  <c r="O92" i="19"/>
  <c r="P92" i="19" s="1"/>
  <c r="O91" i="19"/>
  <c r="P91" i="19" s="1"/>
  <c r="O90" i="19"/>
  <c r="P90" i="19" s="1"/>
  <c r="O89" i="19"/>
  <c r="P89" i="19" s="1"/>
  <c r="O88" i="19"/>
  <c r="P88" i="19" s="1"/>
  <c r="O87" i="19"/>
  <c r="P87" i="19" s="1"/>
  <c r="O86" i="19"/>
  <c r="P86" i="19" s="1"/>
  <c r="O85" i="19"/>
  <c r="P85" i="19" s="1"/>
  <c r="O84" i="19"/>
  <c r="P84" i="19" s="1"/>
  <c r="O83" i="19"/>
  <c r="P83" i="19" s="1"/>
  <c r="O82" i="19"/>
  <c r="P82" i="19" s="1"/>
  <c r="O81" i="19"/>
  <c r="P81" i="19" s="1"/>
  <c r="O80" i="19"/>
  <c r="P80" i="19" s="1"/>
  <c r="O79" i="19"/>
  <c r="P79" i="19" s="1"/>
  <c r="O78" i="19"/>
  <c r="P78" i="19" s="1"/>
  <c r="O77" i="19"/>
  <c r="P77" i="19" s="1"/>
  <c r="O76" i="19"/>
  <c r="P76" i="19" s="1"/>
  <c r="O75" i="19"/>
  <c r="P75" i="19" s="1"/>
  <c r="O74" i="19"/>
  <c r="P74" i="19" s="1"/>
  <c r="O73" i="19"/>
  <c r="P73" i="19" s="1"/>
  <c r="O72" i="19"/>
  <c r="P72" i="19" s="1"/>
  <c r="O71" i="19"/>
  <c r="P71" i="19" s="1"/>
  <c r="O70" i="19"/>
  <c r="P70" i="19" s="1"/>
  <c r="O69" i="19"/>
  <c r="P69" i="19" s="1"/>
  <c r="O68" i="19"/>
  <c r="P68" i="19" s="1"/>
  <c r="O67" i="19"/>
  <c r="P67" i="19" s="1"/>
  <c r="O66" i="19"/>
  <c r="P66" i="19" s="1"/>
  <c r="O65" i="19"/>
  <c r="P65" i="19" s="1"/>
  <c r="O64" i="19"/>
  <c r="P64" i="19" s="1"/>
  <c r="O63" i="19"/>
  <c r="P63" i="19" s="1"/>
  <c r="O62" i="19"/>
  <c r="P62" i="19" s="1"/>
  <c r="O61" i="19"/>
  <c r="P61" i="19" s="1"/>
  <c r="O60" i="19"/>
  <c r="P60" i="19" s="1"/>
  <c r="R60" i="19" s="1"/>
  <c r="O59" i="19"/>
  <c r="P59" i="19" s="1"/>
  <c r="O58" i="19"/>
  <c r="P58" i="19" s="1"/>
  <c r="O57" i="19"/>
  <c r="P57" i="19" s="1"/>
  <c r="O56" i="19"/>
  <c r="P56" i="19" s="1"/>
  <c r="O55" i="19"/>
  <c r="P55" i="19" s="1"/>
  <c r="O54" i="19"/>
  <c r="P54" i="19" s="1"/>
  <c r="O53" i="19"/>
  <c r="P53" i="19" s="1"/>
  <c r="O52" i="19"/>
  <c r="P52" i="19" s="1"/>
  <c r="R52" i="19" s="1"/>
  <c r="O51" i="19"/>
  <c r="P51" i="19" s="1"/>
  <c r="O50" i="19"/>
  <c r="P50" i="19" s="1"/>
  <c r="O49" i="19"/>
  <c r="P49" i="19" s="1"/>
  <c r="O48" i="19"/>
  <c r="P48" i="19" s="1"/>
  <c r="O47" i="19"/>
  <c r="P47" i="19" s="1"/>
  <c r="O46" i="19"/>
  <c r="P46" i="19" s="1"/>
  <c r="O45" i="19"/>
  <c r="P45" i="19" s="1"/>
  <c r="O44" i="19"/>
  <c r="P44" i="19" s="1"/>
  <c r="R44" i="19" s="1"/>
  <c r="O43" i="19"/>
  <c r="P43" i="19" s="1"/>
  <c r="O42" i="19"/>
  <c r="P42" i="19" s="1"/>
  <c r="O41" i="19"/>
  <c r="P41" i="19" s="1"/>
  <c r="O40" i="19"/>
  <c r="P40" i="19" s="1"/>
  <c r="O39" i="19"/>
  <c r="P39" i="19" s="1"/>
  <c r="O38" i="19"/>
  <c r="P38" i="19" s="1"/>
  <c r="O37" i="19"/>
  <c r="P37" i="19" s="1"/>
  <c r="O36" i="19"/>
  <c r="P36" i="19" s="1"/>
  <c r="R36" i="19" s="1"/>
  <c r="O35" i="19"/>
  <c r="P35" i="19" s="1"/>
  <c r="O34" i="19"/>
  <c r="P34" i="19" s="1"/>
  <c r="O33" i="19"/>
  <c r="P33" i="19" s="1"/>
  <c r="O32" i="19"/>
  <c r="P32" i="19" s="1"/>
  <c r="O31" i="19"/>
  <c r="P31" i="19" s="1"/>
  <c r="O30" i="19"/>
  <c r="P30" i="19" s="1"/>
  <c r="O29" i="19"/>
  <c r="P29" i="19" s="1"/>
  <c r="O28" i="19"/>
  <c r="P28" i="19" s="1"/>
  <c r="R28" i="19" s="1"/>
  <c r="O27" i="19"/>
  <c r="P27" i="19" s="1"/>
  <c r="O26" i="19"/>
  <c r="P26" i="19" s="1"/>
  <c r="O25" i="19"/>
  <c r="P25" i="19" s="1"/>
  <c r="O24" i="19"/>
  <c r="P24" i="19" s="1"/>
  <c r="O23" i="19"/>
  <c r="P23" i="19" s="1"/>
  <c r="O22" i="19"/>
  <c r="P22" i="19" s="1"/>
  <c r="O21" i="19"/>
  <c r="P21" i="19" s="1"/>
  <c r="O20" i="19"/>
  <c r="P20" i="19" s="1"/>
  <c r="R20" i="19" s="1"/>
  <c r="O19" i="19"/>
  <c r="P19" i="19" s="1"/>
  <c r="O18" i="19"/>
  <c r="P18" i="19" s="1"/>
  <c r="O17" i="19"/>
  <c r="P17" i="19" s="1"/>
  <c r="O16" i="19"/>
  <c r="P16" i="19" s="1"/>
  <c r="O15" i="19"/>
  <c r="P15" i="19" s="1"/>
  <c r="O14" i="19"/>
  <c r="P14" i="19" s="1"/>
  <c r="O13" i="19"/>
  <c r="P13" i="19" s="1"/>
  <c r="I99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H96" i="12"/>
  <c r="H92" i="12"/>
  <c r="H91" i="12"/>
  <c r="H87" i="12"/>
  <c r="H83" i="12"/>
  <c r="H79" i="12"/>
  <c r="H76" i="12"/>
  <c r="H75" i="12"/>
  <c r="H74" i="12"/>
  <c r="H59" i="12"/>
  <c r="H55" i="12"/>
  <c r="H51" i="12"/>
  <c r="H47" i="12"/>
  <c r="H46" i="12"/>
  <c r="H43" i="12"/>
  <c r="H39" i="12"/>
  <c r="H24" i="12"/>
  <c r="H22" i="12"/>
  <c r="H14" i="12"/>
  <c r="H10" i="12"/>
  <c r="H4" i="12"/>
  <c r="H2" i="12"/>
  <c r="D102" i="19"/>
  <c r="D98" i="19"/>
  <c r="D94" i="19"/>
  <c r="D91" i="19"/>
  <c r="D90" i="19"/>
  <c r="D85" i="19"/>
  <c r="D82" i="19"/>
  <c r="D77" i="19"/>
  <c r="D75" i="19"/>
  <c r="D70" i="19"/>
  <c r="D66" i="19"/>
  <c r="D62" i="19"/>
  <c r="D58" i="19"/>
  <c r="D54" i="19"/>
  <c r="D50" i="19"/>
  <c r="D41" i="19"/>
  <c r="D39" i="19"/>
  <c r="D35" i="19"/>
  <c r="D30" i="19"/>
  <c r="D19" i="19"/>
  <c r="D13" i="19"/>
  <c r="H96" i="18"/>
  <c r="M96" i="18" s="1"/>
  <c r="H94" i="18"/>
  <c r="M94" i="18" s="1"/>
  <c r="H93" i="18"/>
  <c r="H92" i="18"/>
  <c r="H91" i="18"/>
  <c r="H90" i="18"/>
  <c r="H89" i="18"/>
  <c r="H88" i="18"/>
  <c r="H87" i="18"/>
  <c r="H86" i="18"/>
  <c r="M86" i="18" s="1"/>
  <c r="H85" i="18"/>
  <c r="H84" i="18"/>
  <c r="H83" i="18"/>
  <c r="H82" i="18"/>
  <c r="H81" i="18"/>
  <c r="H80" i="18"/>
  <c r="H79" i="18"/>
  <c r="H78" i="18"/>
  <c r="M78" i="18" s="1"/>
  <c r="H77" i="18"/>
  <c r="H76" i="18"/>
  <c r="H75" i="18"/>
  <c r="H74" i="18"/>
  <c r="H73" i="18"/>
  <c r="H72" i="18"/>
  <c r="H71" i="18"/>
  <c r="M71" i="18" s="1"/>
  <c r="H70" i="18"/>
  <c r="H69" i="18"/>
  <c r="H68" i="18"/>
  <c r="H67" i="18"/>
  <c r="H66" i="18"/>
  <c r="H65" i="18"/>
  <c r="H64" i="18"/>
  <c r="H63" i="18"/>
  <c r="M63" i="18" s="1"/>
  <c r="H62" i="18"/>
  <c r="H61" i="18"/>
  <c r="M61" i="18" s="1"/>
  <c r="H60" i="18"/>
  <c r="H59" i="18"/>
  <c r="H58" i="18"/>
  <c r="M58" i="18" s="1"/>
  <c r="H57" i="18"/>
  <c r="H56" i="18"/>
  <c r="H55" i="18"/>
  <c r="M55" i="18" s="1"/>
  <c r="H54" i="18"/>
  <c r="H53" i="18"/>
  <c r="M53" i="18" s="1"/>
  <c r="H52" i="18"/>
  <c r="H51" i="18"/>
  <c r="H50" i="18"/>
  <c r="M50" i="18" s="1"/>
  <c r="H49" i="18"/>
  <c r="H48" i="18"/>
  <c r="H47" i="18"/>
  <c r="H46" i="18"/>
  <c r="H45" i="18"/>
  <c r="H44" i="18"/>
  <c r="H43" i="18"/>
  <c r="H42" i="18"/>
  <c r="M42" i="18" s="1"/>
  <c r="H41" i="18"/>
  <c r="H40" i="18"/>
  <c r="H39" i="18"/>
  <c r="M39" i="18" s="1"/>
  <c r="H38" i="18"/>
  <c r="H37" i="18"/>
  <c r="H36" i="18"/>
  <c r="H35" i="18"/>
  <c r="H34" i="18"/>
  <c r="M34" i="18" s="1"/>
  <c r="H33" i="18"/>
  <c r="H32" i="18"/>
  <c r="H31" i="18"/>
  <c r="M31" i="18" s="1"/>
  <c r="H30" i="18"/>
  <c r="H29" i="18"/>
  <c r="H28" i="18"/>
  <c r="H27" i="18"/>
  <c r="H26" i="18"/>
  <c r="H25" i="18"/>
  <c r="H24" i="18"/>
  <c r="K24" i="18" s="1"/>
  <c r="H23" i="18"/>
  <c r="M23" i="18" s="1"/>
  <c r="H22" i="18"/>
  <c r="H21" i="18"/>
  <c r="H20" i="18"/>
  <c r="K20" i="18" s="1"/>
  <c r="H19" i="18"/>
  <c r="M19" i="18" s="1"/>
  <c r="H18" i="18"/>
  <c r="H17" i="18"/>
  <c r="H16" i="18"/>
  <c r="H15" i="18"/>
  <c r="M15" i="18" s="1"/>
  <c r="H14" i="18"/>
  <c r="H13" i="18"/>
  <c r="H12" i="18"/>
  <c r="M12" i="18" s="1"/>
  <c r="H11" i="18"/>
  <c r="H10" i="18"/>
  <c r="H9" i="18"/>
  <c r="H8" i="18"/>
  <c r="M8" i="18" s="1"/>
  <c r="H7" i="18"/>
  <c r="H6" i="18"/>
  <c r="H5" i="18"/>
  <c r="H4" i="18"/>
  <c r="H3" i="18"/>
  <c r="C96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A106" i="37"/>
  <c r="B107" i="29"/>
  <c r="B105" i="37" s="1"/>
  <c r="A107" i="29"/>
  <c r="A105" i="37" s="1"/>
  <c r="B105" i="29"/>
  <c r="B103" i="37" s="1"/>
  <c r="A105" i="29"/>
  <c r="A103" i="37" s="1"/>
  <c r="B104" i="29"/>
  <c r="B102" i="37" s="1"/>
  <c r="A104" i="29"/>
  <c r="A102" i="37" s="1"/>
  <c r="B103" i="29"/>
  <c r="B101" i="37" s="1"/>
  <c r="A103" i="29"/>
  <c r="A101" i="37" s="1"/>
  <c r="B102" i="29"/>
  <c r="B100" i="37" s="1"/>
  <c r="A102" i="29"/>
  <c r="A100" i="37" s="1"/>
  <c r="B101" i="29"/>
  <c r="B99" i="37" s="1"/>
  <c r="A101" i="29"/>
  <c r="A99" i="37" s="1"/>
  <c r="B100" i="29"/>
  <c r="B98" i="37" s="1"/>
  <c r="A100" i="29"/>
  <c r="A98" i="37" s="1"/>
  <c r="B99" i="29"/>
  <c r="B97" i="37" s="1"/>
  <c r="A99" i="29"/>
  <c r="A97" i="37" s="1"/>
  <c r="B98" i="29"/>
  <c r="B96" i="37" s="1"/>
  <c r="A98" i="29"/>
  <c r="A96" i="37" s="1"/>
  <c r="B97" i="29"/>
  <c r="B95" i="37" s="1"/>
  <c r="A97" i="29"/>
  <c r="A95" i="37" s="1"/>
  <c r="B96" i="29"/>
  <c r="B94" i="37" s="1"/>
  <c r="A96" i="29"/>
  <c r="A94" i="37" s="1"/>
  <c r="B95" i="29"/>
  <c r="B93" i="37" s="1"/>
  <c r="A95" i="29"/>
  <c r="A93" i="37" s="1"/>
  <c r="B94" i="29"/>
  <c r="B92" i="37" s="1"/>
  <c r="A94" i="29"/>
  <c r="A92" i="37" s="1"/>
  <c r="B93" i="29"/>
  <c r="B91" i="37" s="1"/>
  <c r="A93" i="29"/>
  <c r="A91" i="37" s="1"/>
  <c r="B92" i="29"/>
  <c r="B90" i="37" s="1"/>
  <c r="A92" i="29"/>
  <c r="A90" i="37" s="1"/>
  <c r="B91" i="29"/>
  <c r="B89" i="37" s="1"/>
  <c r="A91" i="29"/>
  <c r="A89" i="37" s="1"/>
  <c r="B90" i="29"/>
  <c r="B88" i="37" s="1"/>
  <c r="A90" i="29"/>
  <c r="A88" i="37" s="1"/>
  <c r="B89" i="29"/>
  <c r="B87" i="37" s="1"/>
  <c r="A89" i="29"/>
  <c r="A87" i="37" s="1"/>
  <c r="B88" i="29"/>
  <c r="B86" i="37" s="1"/>
  <c r="A88" i="29"/>
  <c r="A86" i="37" s="1"/>
  <c r="B87" i="29"/>
  <c r="B85" i="37" s="1"/>
  <c r="A87" i="29"/>
  <c r="A85" i="37" s="1"/>
  <c r="B86" i="29"/>
  <c r="B84" i="37" s="1"/>
  <c r="A86" i="29"/>
  <c r="A84" i="37" s="1"/>
  <c r="B85" i="29"/>
  <c r="B83" i="37" s="1"/>
  <c r="A85" i="29"/>
  <c r="A83" i="37" s="1"/>
  <c r="B84" i="29"/>
  <c r="B82" i="37" s="1"/>
  <c r="A84" i="29"/>
  <c r="A82" i="37" s="1"/>
  <c r="B83" i="29"/>
  <c r="B81" i="37" s="1"/>
  <c r="A83" i="29"/>
  <c r="A81" i="37" s="1"/>
  <c r="B82" i="29"/>
  <c r="B80" i="37" s="1"/>
  <c r="A82" i="29"/>
  <c r="A80" i="37" s="1"/>
  <c r="B81" i="29"/>
  <c r="B79" i="37" s="1"/>
  <c r="A81" i="29"/>
  <c r="A79" i="37" s="1"/>
  <c r="B80" i="29"/>
  <c r="B78" i="37" s="1"/>
  <c r="A80" i="29"/>
  <c r="A78" i="37" s="1"/>
  <c r="B79" i="29"/>
  <c r="B77" i="37" s="1"/>
  <c r="A79" i="29"/>
  <c r="A77" i="37" s="1"/>
  <c r="B78" i="29"/>
  <c r="B76" i="37" s="1"/>
  <c r="A78" i="29"/>
  <c r="A76" i="37" s="1"/>
  <c r="B77" i="29"/>
  <c r="B75" i="37" s="1"/>
  <c r="A77" i="29"/>
  <c r="A75" i="37" s="1"/>
  <c r="B76" i="29"/>
  <c r="B74" i="37" s="1"/>
  <c r="A76" i="29"/>
  <c r="A74" i="37" s="1"/>
  <c r="B75" i="29"/>
  <c r="B73" i="37" s="1"/>
  <c r="A75" i="29"/>
  <c r="A73" i="37" s="1"/>
  <c r="B74" i="29"/>
  <c r="B72" i="37" s="1"/>
  <c r="A74" i="29"/>
  <c r="A72" i="37" s="1"/>
  <c r="B73" i="29"/>
  <c r="B71" i="37" s="1"/>
  <c r="A73" i="29"/>
  <c r="A71" i="37" s="1"/>
  <c r="B72" i="29"/>
  <c r="B70" i="37" s="1"/>
  <c r="A72" i="29"/>
  <c r="A70" i="37" s="1"/>
  <c r="B71" i="29"/>
  <c r="B69" i="37" s="1"/>
  <c r="A71" i="29"/>
  <c r="A69" i="37" s="1"/>
  <c r="B70" i="29"/>
  <c r="B68" i="37" s="1"/>
  <c r="A70" i="29"/>
  <c r="A68" i="37" s="1"/>
  <c r="B69" i="29"/>
  <c r="B67" i="37" s="1"/>
  <c r="A69" i="29"/>
  <c r="A67" i="37" s="1"/>
  <c r="B68" i="29"/>
  <c r="B66" i="37" s="1"/>
  <c r="A68" i="29"/>
  <c r="A66" i="37" s="1"/>
  <c r="B67" i="29"/>
  <c r="B65" i="37" s="1"/>
  <c r="A67" i="29"/>
  <c r="A65" i="37" s="1"/>
  <c r="B66" i="29"/>
  <c r="B64" i="37" s="1"/>
  <c r="A66" i="29"/>
  <c r="A64" i="37" s="1"/>
  <c r="B65" i="29"/>
  <c r="B63" i="37" s="1"/>
  <c r="A65" i="29"/>
  <c r="A63" i="37" s="1"/>
  <c r="B64" i="29"/>
  <c r="B62" i="37" s="1"/>
  <c r="A64" i="29"/>
  <c r="A62" i="37" s="1"/>
  <c r="B63" i="29"/>
  <c r="B61" i="37" s="1"/>
  <c r="A63" i="29"/>
  <c r="A61" i="37" s="1"/>
  <c r="B62" i="29"/>
  <c r="B60" i="37" s="1"/>
  <c r="A62" i="29"/>
  <c r="A60" i="37" s="1"/>
  <c r="B61" i="29"/>
  <c r="B59" i="37" s="1"/>
  <c r="A61" i="29"/>
  <c r="A59" i="37" s="1"/>
  <c r="B60" i="29"/>
  <c r="B58" i="37" s="1"/>
  <c r="A60" i="29"/>
  <c r="A58" i="37" s="1"/>
  <c r="B59" i="29"/>
  <c r="B57" i="37" s="1"/>
  <c r="A59" i="29"/>
  <c r="A57" i="37" s="1"/>
  <c r="B58" i="29"/>
  <c r="B56" i="37" s="1"/>
  <c r="A58" i="29"/>
  <c r="A56" i="37" s="1"/>
  <c r="B57" i="29"/>
  <c r="B55" i="37" s="1"/>
  <c r="A57" i="29"/>
  <c r="A55" i="37" s="1"/>
  <c r="B56" i="29"/>
  <c r="B54" i="37" s="1"/>
  <c r="A56" i="29"/>
  <c r="A54" i="37" s="1"/>
  <c r="B55" i="29"/>
  <c r="B53" i="37" s="1"/>
  <c r="A55" i="29"/>
  <c r="A53" i="37" s="1"/>
  <c r="B54" i="29"/>
  <c r="B52" i="37" s="1"/>
  <c r="A54" i="29"/>
  <c r="A52" i="37" s="1"/>
  <c r="B53" i="29"/>
  <c r="B51" i="37" s="1"/>
  <c r="A53" i="29"/>
  <c r="A51" i="37" s="1"/>
  <c r="B52" i="29"/>
  <c r="B50" i="37" s="1"/>
  <c r="A52" i="29"/>
  <c r="A50" i="37" s="1"/>
  <c r="B51" i="29"/>
  <c r="B49" i="37" s="1"/>
  <c r="A51" i="29"/>
  <c r="A49" i="37" s="1"/>
  <c r="B50" i="29"/>
  <c r="B48" i="37" s="1"/>
  <c r="A50" i="29"/>
  <c r="A48" i="37" s="1"/>
  <c r="B49" i="29"/>
  <c r="B47" i="37" s="1"/>
  <c r="A49" i="29"/>
  <c r="A47" i="37" s="1"/>
  <c r="B48" i="29"/>
  <c r="B46" i="37" s="1"/>
  <c r="A48" i="29"/>
  <c r="A46" i="37" s="1"/>
  <c r="B47" i="29"/>
  <c r="B45" i="37" s="1"/>
  <c r="A47" i="29"/>
  <c r="A45" i="37" s="1"/>
  <c r="B46" i="29"/>
  <c r="B44" i="37" s="1"/>
  <c r="A46" i="29"/>
  <c r="A44" i="37" s="1"/>
  <c r="B45" i="29"/>
  <c r="B43" i="37" s="1"/>
  <c r="A45" i="29"/>
  <c r="A43" i="37" s="1"/>
  <c r="B44" i="29"/>
  <c r="B42" i="37" s="1"/>
  <c r="A44" i="29"/>
  <c r="A42" i="37" s="1"/>
  <c r="B43" i="29"/>
  <c r="B41" i="37" s="1"/>
  <c r="A43" i="29"/>
  <c r="A41" i="37" s="1"/>
  <c r="B42" i="29"/>
  <c r="B40" i="37" s="1"/>
  <c r="A42" i="29"/>
  <c r="A40" i="37" s="1"/>
  <c r="B41" i="29"/>
  <c r="B39" i="37" s="1"/>
  <c r="A41" i="29"/>
  <c r="A39" i="37" s="1"/>
  <c r="B40" i="29"/>
  <c r="B38" i="37" s="1"/>
  <c r="A40" i="29"/>
  <c r="A38" i="37" s="1"/>
  <c r="B39" i="29"/>
  <c r="B37" i="37" s="1"/>
  <c r="A39" i="29"/>
  <c r="A37" i="37" s="1"/>
  <c r="B38" i="29"/>
  <c r="B36" i="37" s="1"/>
  <c r="A38" i="29"/>
  <c r="A36" i="37" s="1"/>
  <c r="B37" i="29"/>
  <c r="B35" i="37" s="1"/>
  <c r="A37" i="29"/>
  <c r="A35" i="37" s="1"/>
  <c r="B36" i="29"/>
  <c r="B34" i="37" s="1"/>
  <c r="A36" i="29"/>
  <c r="A34" i="37" s="1"/>
  <c r="B35" i="29"/>
  <c r="B33" i="37" s="1"/>
  <c r="A35" i="29"/>
  <c r="A33" i="37" s="1"/>
  <c r="B34" i="29"/>
  <c r="B32" i="37" s="1"/>
  <c r="A34" i="29"/>
  <c r="A32" i="37" s="1"/>
  <c r="B33" i="29"/>
  <c r="B31" i="37" s="1"/>
  <c r="A33" i="29"/>
  <c r="A31" i="37" s="1"/>
  <c r="B32" i="29"/>
  <c r="B30" i="37" s="1"/>
  <c r="A32" i="29"/>
  <c r="A30" i="37" s="1"/>
  <c r="B31" i="29"/>
  <c r="B29" i="37" s="1"/>
  <c r="A31" i="29"/>
  <c r="A29" i="37" s="1"/>
  <c r="B30" i="29"/>
  <c r="B28" i="37" s="1"/>
  <c r="A30" i="29"/>
  <c r="A28" i="37" s="1"/>
  <c r="B29" i="29"/>
  <c r="B27" i="37" s="1"/>
  <c r="A29" i="29"/>
  <c r="A27" i="37" s="1"/>
  <c r="B28" i="29"/>
  <c r="B26" i="37" s="1"/>
  <c r="A28" i="29"/>
  <c r="A26" i="37" s="1"/>
  <c r="B27" i="29"/>
  <c r="B25" i="37" s="1"/>
  <c r="A27" i="29"/>
  <c r="A25" i="37" s="1"/>
  <c r="B26" i="29"/>
  <c r="B24" i="37" s="1"/>
  <c r="A26" i="29"/>
  <c r="A24" i="37" s="1"/>
  <c r="B25" i="29"/>
  <c r="B23" i="37" s="1"/>
  <c r="A25" i="29"/>
  <c r="A23" i="37" s="1"/>
  <c r="B24" i="29"/>
  <c r="B22" i="37" s="1"/>
  <c r="A24" i="29"/>
  <c r="A22" i="37" s="1"/>
  <c r="B23" i="29"/>
  <c r="B21" i="37" s="1"/>
  <c r="A23" i="29"/>
  <c r="A21" i="37" s="1"/>
  <c r="B22" i="29"/>
  <c r="B20" i="37" s="1"/>
  <c r="A22" i="29"/>
  <c r="A20" i="37" s="1"/>
  <c r="B21" i="29"/>
  <c r="B19" i="37" s="1"/>
  <c r="A21" i="29"/>
  <c r="A19" i="37" s="1"/>
  <c r="B20" i="29"/>
  <c r="B18" i="37" s="1"/>
  <c r="A20" i="29"/>
  <c r="A18" i="37" s="1"/>
  <c r="B19" i="29"/>
  <c r="B17" i="37" s="1"/>
  <c r="A19" i="29"/>
  <c r="A17" i="37" s="1"/>
  <c r="B18" i="29"/>
  <c r="B16" i="37" s="1"/>
  <c r="A18" i="29"/>
  <c r="A16" i="37" s="1"/>
  <c r="B17" i="29"/>
  <c r="B15" i="37" s="1"/>
  <c r="A17" i="29"/>
  <c r="A15" i="37" s="1"/>
  <c r="B16" i="29"/>
  <c r="B14" i="37" s="1"/>
  <c r="A16" i="29"/>
  <c r="A14" i="37" s="1"/>
  <c r="B15" i="29"/>
  <c r="B13" i="37" s="1"/>
  <c r="A15" i="29"/>
  <c r="A13" i="37" s="1"/>
  <c r="B14" i="29"/>
  <c r="B12" i="37" s="1"/>
  <c r="A14" i="29"/>
  <c r="A12" i="37" s="1"/>
  <c r="B13" i="29"/>
  <c r="B11" i="37" s="1"/>
  <c r="A13" i="29"/>
  <c r="A11" i="37" s="1"/>
  <c r="A4" i="37"/>
  <c r="B3" i="37"/>
  <c r="B2" i="37"/>
  <c r="L96" i="14"/>
  <c r="B105" i="32"/>
  <c r="A105" i="32"/>
  <c r="B103" i="32"/>
  <c r="A103" i="32"/>
  <c r="S102" i="32"/>
  <c r="B102" i="32"/>
  <c r="A102" i="32"/>
  <c r="V101" i="32"/>
  <c r="B101" i="32"/>
  <c r="A101" i="32"/>
  <c r="L91" i="14"/>
  <c r="B100" i="32"/>
  <c r="A100" i="32"/>
  <c r="U99" i="32"/>
  <c r="B99" i="32"/>
  <c r="A99" i="32"/>
  <c r="W98" i="32"/>
  <c r="B98" i="32"/>
  <c r="A98" i="32"/>
  <c r="B97" i="32"/>
  <c r="A97" i="32"/>
  <c r="B96" i="32"/>
  <c r="A96" i="32"/>
  <c r="B95" i="32"/>
  <c r="A95" i="32"/>
  <c r="V94" i="32"/>
  <c r="B94" i="32"/>
  <c r="A94" i="32"/>
  <c r="B93" i="32"/>
  <c r="A93" i="32"/>
  <c r="B92" i="32"/>
  <c r="A92" i="32"/>
  <c r="B91" i="32"/>
  <c r="A91" i="32"/>
  <c r="W90" i="32"/>
  <c r="U90" i="32"/>
  <c r="B90" i="32"/>
  <c r="A90" i="32"/>
  <c r="W89" i="32"/>
  <c r="B89" i="32"/>
  <c r="A89" i="32"/>
  <c r="B88" i="32"/>
  <c r="A88" i="32"/>
  <c r="V87" i="32"/>
  <c r="B87" i="32"/>
  <c r="A87" i="32"/>
  <c r="B86" i="32"/>
  <c r="A86" i="32"/>
  <c r="W85" i="32"/>
  <c r="B85" i="32"/>
  <c r="A85" i="32"/>
  <c r="B84" i="32"/>
  <c r="A84" i="32"/>
  <c r="B83" i="32"/>
  <c r="A83" i="32"/>
  <c r="W82" i="32"/>
  <c r="B82" i="32"/>
  <c r="A82" i="32"/>
  <c r="B81" i="32"/>
  <c r="A81" i="32"/>
  <c r="U80" i="32"/>
  <c r="B80" i="32"/>
  <c r="A80" i="32"/>
  <c r="B79" i="32"/>
  <c r="A79" i="32"/>
  <c r="B78" i="32"/>
  <c r="A78" i="32"/>
  <c r="B77" i="32"/>
  <c r="A77" i="32"/>
  <c r="T76" i="32"/>
  <c r="B76" i="32"/>
  <c r="A76" i="32"/>
  <c r="S75" i="32"/>
  <c r="B75" i="32"/>
  <c r="A75" i="32"/>
  <c r="B74" i="32"/>
  <c r="A74" i="32"/>
  <c r="B73" i="32"/>
  <c r="A73" i="32"/>
  <c r="S72" i="32"/>
  <c r="B72" i="32"/>
  <c r="A72" i="32"/>
  <c r="B71" i="32"/>
  <c r="A71" i="32"/>
  <c r="C70" i="32"/>
  <c r="B70" i="32"/>
  <c r="A70" i="32"/>
  <c r="B69" i="32"/>
  <c r="A69" i="32"/>
  <c r="L59" i="14"/>
  <c r="B68" i="32"/>
  <c r="A68" i="32"/>
  <c r="U67" i="32"/>
  <c r="B67" i="32"/>
  <c r="A67" i="32"/>
  <c r="W66" i="32"/>
  <c r="B66" i="32"/>
  <c r="A66" i="32"/>
  <c r="B65" i="32"/>
  <c r="A65" i="32"/>
  <c r="B64" i="32"/>
  <c r="A64" i="32"/>
  <c r="B63" i="32"/>
  <c r="A63" i="32"/>
  <c r="B62" i="32"/>
  <c r="A62" i="32"/>
  <c r="W61" i="32"/>
  <c r="B61" i="32"/>
  <c r="A61" i="32"/>
  <c r="U60" i="32"/>
  <c r="B60" i="32"/>
  <c r="A60" i="32"/>
  <c r="V59" i="32"/>
  <c r="B59" i="32"/>
  <c r="A59" i="32"/>
  <c r="B58" i="32"/>
  <c r="A58" i="32"/>
  <c r="T57" i="32"/>
  <c r="S57" i="32"/>
  <c r="B57" i="32"/>
  <c r="A57" i="32"/>
  <c r="S56" i="32"/>
  <c r="B56" i="32"/>
  <c r="A56" i="32"/>
  <c r="L46" i="14"/>
  <c r="C55" i="32"/>
  <c r="B55" i="32"/>
  <c r="A55" i="32"/>
  <c r="B54" i="32"/>
  <c r="A54" i="32"/>
  <c r="L44" i="14"/>
  <c r="B53" i="32"/>
  <c r="A53" i="32"/>
  <c r="B52" i="32"/>
  <c r="A52" i="32"/>
  <c r="V51" i="32"/>
  <c r="B51" i="32"/>
  <c r="A51" i="32"/>
  <c r="T50" i="32"/>
  <c r="B50" i="32"/>
  <c r="A50" i="32"/>
  <c r="T49" i="32"/>
  <c r="B49" i="32"/>
  <c r="A49" i="32"/>
  <c r="B48" i="32"/>
  <c r="A48" i="32"/>
  <c r="U47" i="32"/>
  <c r="B47" i="32"/>
  <c r="A47" i="32"/>
  <c r="B46" i="32"/>
  <c r="A46" i="32"/>
  <c r="W45" i="32"/>
  <c r="B45" i="32"/>
  <c r="A45" i="32"/>
  <c r="B44" i="32"/>
  <c r="A44" i="32"/>
  <c r="B43" i="32"/>
  <c r="A43" i="32"/>
  <c r="T42" i="32"/>
  <c r="B42" i="32"/>
  <c r="A42" i="32"/>
  <c r="B41" i="32"/>
  <c r="A41" i="32"/>
  <c r="S40" i="32"/>
  <c r="B40" i="32"/>
  <c r="A40" i="32"/>
  <c r="B39" i="32"/>
  <c r="A39" i="32"/>
  <c r="B38" i="32"/>
  <c r="A38" i="32"/>
  <c r="W37" i="32"/>
  <c r="B37" i="32"/>
  <c r="A37" i="32"/>
  <c r="B36" i="32"/>
  <c r="A36" i="32"/>
  <c r="B35" i="32"/>
  <c r="A35" i="32"/>
  <c r="B34" i="32"/>
  <c r="A34" i="32"/>
  <c r="B33" i="32"/>
  <c r="A33" i="32"/>
  <c r="C32" i="32"/>
  <c r="B32" i="32"/>
  <c r="A32" i="32"/>
  <c r="B31" i="32"/>
  <c r="A31" i="32"/>
  <c r="W30" i="32"/>
  <c r="C30" i="32"/>
  <c r="B30" i="32"/>
  <c r="A30" i="32"/>
  <c r="W29" i="32"/>
  <c r="B29" i="32"/>
  <c r="A29" i="32"/>
  <c r="B28" i="32"/>
  <c r="A28" i="32"/>
  <c r="L18" i="14"/>
  <c r="B27" i="32"/>
  <c r="A27" i="32"/>
  <c r="B26" i="32"/>
  <c r="A26" i="32"/>
  <c r="B25" i="32"/>
  <c r="A25" i="32"/>
  <c r="W24" i="32"/>
  <c r="B24" i="32"/>
  <c r="A24" i="32"/>
  <c r="B23" i="32"/>
  <c r="A23" i="32"/>
  <c r="L13" i="14"/>
  <c r="B22" i="32"/>
  <c r="A22" i="32"/>
  <c r="W21" i="32"/>
  <c r="C21" i="32"/>
  <c r="B21" i="32"/>
  <c r="A21" i="32"/>
  <c r="B20" i="32"/>
  <c r="A20" i="32"/>
  <c r="B19" i="32"/>
  <c r="A19" i="32"/>
  <c r="W18" i="32"/>
  <c r="V18" i="32"/>
  <c r="B18" i="32"/>
  <c r="A18" i="32"/>
  <c r="W17" i="32"/>
  <c r="B17" i="32"/>
  <c r="A17" i="32"/>
  <c r="W16" i="32"/>
  <c r="B16" i="32"/>
  <c r="A16" i="32"/>
  <c r="B15" i="32"/>
  <c r="A15" i="32"/>
  <c r="B14" i="32"/>
  <c r="A14" i="32"/>
  <c r="B13" i="32"/>
  <c r="A13" i="32"/>
  <c r="T12" i="32"/>
  <c r="B12" i="32"/>
  <c r="A12" i="32"/>
  <c r="B11" i="32"/>
  <c r="A11" i="32"/>
  <c r="E96" i="5"/>
  <c r="D96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2" i="30"/>
  <c r="E2" i="31" s="1"/>
  <c r="K97" i="3"/>
  <c r="C96" i="25" s="1"/>
  <c r="K89" i="3"/>
  <c r="C88" i="25" s="1"/>
  <c r="K87" i="3"/>
  <c r="C86" i="25" s="1"/>
  <c r="K83" i="3"/>
  <c r="C82" i="25" s="1"/>
  <c r="K50" i="3"/>
  <c r="C49" i="25" s="1"/>
  <c r="K45" i="3"/>
  <c r="C44" i="25" s="1"/>
  <c r="G97" i="3"/>
  <c r="G89" i="3"/>
  <c r="G87" i="3"/>
  <c r="G83" i="3"/>
  <c r="G81" i="3"/>
  <c r="G78" i="3"/>
  <c r="G75" i="3"/>
  <c r="G57" i="3"/>
  <c r="G50" i="3"/>
  <c r="G48" i="3"/>
  <c r="G39" i="3"/>
  <c r="G30" i="3"/>
  <c r="H3" i="3"/>
  <c r="F2" i="8" s="1"/>
  <c r="F96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L107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E96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96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4" i="19"/>
  <c r="E14" i="19" s="1"/>
  <c r="G84" i="5"/>
  <c r="N84" i="31" s="1"/>
  <c r="G82" i="5"/>
  <c r="N82" i="31" s="1"/>
  <c r="G73" i="5"/>
  <c r="N73" i="31" s="1"/>
  <c r="G71" i="5"/>
  <c r="N71" i="31" s="1"/>
  <c r="G51" i="5"/>
  <c r="N51" i="31" s="1"/>
  <c r="G49" i="5"/>
  <c r="N49" i="31" s="1"/>
  <c r="G29" i="5"/>
  <c r="N29" i="31" s="1"/>
  <c r="G26" i="5"/>
  <c r="N26" i="31" s="1"/>
  <c r="C96" i="16"/>
  <c r="E96" i="16" s="1"/>
  <c r="C94" i="16"/>
  <c r="E94" i="16" s="1"/>
  <c r="C93" i="16"/>
  <c r="E93" i="16" s="1"/>
  <c r="C92" i="16"/>
  <c r="C91" i="16"/>
  <c r="C90" i="16"/>
  <c r="E90" i="16" s="1"/>
  <c r="C89" i="16"/>
  <c r="E89" i="16" s="1"/>
  <c r="C88" i="16"/>
  <c r="F88" i="16" s="1"/>
  <c r="E88" i="16"/>
  <c r="C87" i="16"/>
  <c r="E87" i="16" s="1"/>
  <c r="C86" i="16"/>
  <c r="E86" i="16" s="1"/>
  <c r="C85" i="16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C78" i="16"/>
  <c r="C77" i="16"/>
  <c r="E77" i="16" s="1"/>
  <c r="C76" i="16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C64" i="16"/>
  <c r="E64" i="16" s="1"/>
  <c r="C63" i="16"/>
  <c r="E63" i="16" s="1"/>
  <c r="C62" i="16"/>
  <c r="E62" i="16" s="1"/>
  <c r="C61" i="16"/>
  <c r="C60" i="16"/>
  <c r="E60" i="16" s="1"/>
  <c r="C59" i="16"/>
  <c r="C58" i="16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C42" i="16"/>
  <c r="E42" i="16" s="1"/>
  <c r="C41" i="16"/>
  <c r="E41" i="16" s="1"/>
  <c r="C40" i="16"/>
  <c r="E40" i="16" s="1"/>
  <c r="C39" i="16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C31" i="16"/>
  <c r="E31" i="16" s="1"/>
  <c r="C30" i="16"/>
  <c r="E30" i="16" s="1"/>
  <c r="C29" i="16"/>
  <c r="C28" i="16"/>
  <c r="E28" i="16" s="1"/>
  <c r="C27" i="16"/>
  <c r="E27" i="16" s="1"/>
  <c r="C26" i="16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C19" i="16"/>
  <c r="E19" i="16" s="1"/>
  <c r="C18" i="16"/>
  <c r="C17" i="16"/>
  <c r="E17" i="16" s="1"/>
  <c r="C16" i="16"/>
  <c r="E16" i="16" s="1"/>
  <c r="C15" i="16"/>
  <c r="E15" i="16" s="1"/>
  <c r="C14" i="16"/>
  <c r="E14" i="16" s="1"/>
  <c r="C13" i="16"/>
  <c r="C12" i="16"/>
  <c r="E12" i="16" s="1"/>
  <c r="C11" i="16"/>
  <c r="F11" i="16" s="1"/>
  <c r="C10" i="16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F3" i="16" s="1"/>
  <c r="C2" i="16"/>
  <c r="E2" i="16" s="1"/>
  <c r="E96" i="15"/>
  <c r="E80" i="15"/>
  <c r="E76" i="15"/>
  <c r="E58" i="15"/>
  <c r="C97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I94" i="14"/>
  <c r="I92" i="14"/>
  <c r="I89" i="14"/>
  <c r="I76" i="14"/>
  <c r="I71" i="14"/>
  <c r="I69" i="14"/>
  <c r="I60" i="14"/>
  <c r="I58" i="14"/>
  <c r="I57" i="14"/>
  <c r="I55" i="14"/>
  <c r="I50" i="14"/>
  <c r="I40" i="14"/>
  <c r="I38" i="14"/>
  <c r="I7" i="14"/>
  <c r="I5" i="14"/>
  <c r="K51" i="14"/>
  <c r="D96" i="10"/>
  <c r="C96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96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F9" i="32"/>
  <c r="E9" i="32"/>
  <c r="G8" i="32"/>
  <c r="F8" i="32"/>
  <c r="E8" i="32"/>
  <c r="F7" i="32"/>
  <c r="E7" i="32"/>
  <c r="G6" i="32"/>
  <c r="F6" i="32"/>
  <c r="F5" i="32"/>
  <c r="F4" i="32"/>
  <c r="F3" i="32"/>
  <c r="E3" i="32"/>
  <c r="D96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80" i="33"/>
  <c r="D79" i="33"/>
  <c r="D78" i="33"/>
  <c r="D77" i="33"/>
  <c r="D76" i="33"/>
  <c r="D75" i="33"/>
  <c r="D74" i="33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F94" i="35"/>
  <c r="E94" i="35"/>
  <c r="D94" i="35"/>
  <c r="B94" i="35"/>
  <c r="F93" i="35"/>
  <c r="E93" i="35"/>
  <c r="D93" i="35"/>
  <c r="B93" i="35"/>
  <c r="F92" i="35"/>
  <c r="E92" i="35"/>
  <c r="D92" i="35"/>
  <c r="B92" i="35"/>
  <c r="F91" i="35"/>
  <c r="E91" i="35"/>
  <c r="J91" i="35" s="1"/>
  <c r="D91" i="35"/>
  <c r="B91" i="35"/>
  <c r="F90" i="35"/>
  <c r="E90" i="35"/>
  <c r="D90" i="35"/>
  <c r="B90" i="35"/>
  <c r="F89" i="35"/>
  <c r="E89" i="35"/>
  <c r="D89" i="35"/>
  <c r="B89" i="35"/>
  <c r="F88" i="35"/>
  <c r="E88" i="35"/>
  <c r="D88" i="35"/>
  <c r="B88" i="35"/>
  <c r="F87" i="35"/>
  <c r="E87" i="35"/>
  <c r="D87" i="35"/>
  <c r="B87" i="35"/>
  <c r="F86" i="35"/>
  <c r="E86" i="35"/>
  <c r="D86" i="35"/>
  <c r="B86" i="35"/>
  <c r="F85" i="35"/>
  <c r="E85" i="35"/>
  <c r="D85" i="35"/>
  <c r="B85" i="35"/>
  <c r="F84" i="35"/>
  <c r="K84" i="35" s="1"/>
  <c r="E84" i="35"/>
  <c r="D84" i="35"/>
  <c r="B84" i="35"/>
  <c r="F83" i="35"/>
  <c r="E83" i="35"/>
  <c r="D83" i="35"/>
  <c r="B83" i="35"/>
  <c r="F82" i="35"/>
  <c r="E82" i="35"/>
  <c r="D82" i="35"/>
  <c r="B82" i="35"/>
  <c r="F81" i="35"/>
  <c r="E81" i="35"/>
  <c r="D81" i="35"/>
  <c r="B81" i="35"/>
  <c r="F80" i="35"/>
  <c r="E80" i="35"/>
  <c r="D80" i="35"/>
  <c r="I80" i="35" s="1"/>
  <c r="B80" i="35"/>
  <c r="F79" i="35"/>
  <c r="E79" i="35"/>
  <c r="D79" i="35"/>
  <c r="B79" i="35"/>
  <c r="F78" i="35"/>
  <c r="E78" i="35"/>
  <c r="D78" i="35"/>
  <c r="B78" i="35"/>
  <c r="F77" i="35"/>
  <c r="E77" i="35"/>
  <c r="D77" i="35"/>
  <c r="B77" i="35"/>
  <c r="F76" i="35"/>
  <c r="E76" i="35"/>
  <c r="D76" i="35"/>
  <c r="B76" i="35"/>
  <c r="F75" i="35"/>
  <c r="E75" i="35"/>
  <c r="D75" i="35"/>
  <c r="B75" i="35"/>
  <c r="F74" i="35"/>
  <c r="E74" i="35"/>
  <c r="D74" i="35"/>
  <c r="B74" i="35"/>
  <c r="F73" i="35"/>
  <c r="E73" i="35"/>
  <c r="D73" i="35"/>
  <c r="B73" i="35"/>
  <c r="F72" i="35"/>
  <c r="E72" i="35"/>
  <c r="D72" i="35"/>
  <c r="B72" i="35"/>
  <c r="F71" i="35"/>
  <c r="E71" i="35"/>
  <c r="D71" i="35"/>
  <c r="B71" i="35"/>
  <c r="F70" i="35"/>
  <c r="E70" i="35"/>
  <c r="D70" i="35"/>
  <c r="B70" i="35"/>
  <c r="F69" i="35"/>
  <c r="E69" i="35"/>
  <c r="D69" i="35"/>
  <c r="B69" i="35"/>
  <c r="F68" i="35"/>
  <c r="E68" i="35"/>
  <c r="D68" i="35"/>
  <c r="B68" i="35"/>
  <c r="F67" i="35"/>
  <c r="E67" i="35"/>
  <c r="D67" i="35"/>
  <c r="B67" i="35"/>
  <c r="F66" i="35"/>
  <c r="E66" i="35"/>
  <c r="D66" i="35"/>
  <c r="B66" i="35"/>
  <c r="F65" i="35"/>
  <c r="E65" i="35"/>
  <c r="D65" i="35"/>
  <c r="B65" i="35"/>
  <c r="F64" i="35"/>
  <c r="E64" i="35"/>
  <c r="D64" i="35"/>
  <c r="B64" i="35"/>
  <c r="F63" i="35"/>
  <c r="E63" i="35"/>
  <c r="D63" i="35"/>
  <c r="B63" i="35"/>
  <c r="F62" i="35"/>
  <c r="E62" i="35"/>
  <c r="D62" i="35"/>
  <c r="B62" i="35"/>
  <c r="F61" i="35"/>
  <c r="E61" i="35"/>
  <c r="D61" i="35"/>
  <c r="B61" i="35"/>
  <c r="F60" i="35"/>
  <c r="E60" i="35"/>
  <c r="D60" i="35"/>
  <c r="B60" i="35"/>
  <c r="F59" i="35"/>
  <c r="E59" i="35"/>
  <c r="D59" i="35"/>
  <c r="B59" i="35"/>
  <c r="F58" i="35"/>
  <c r="E58" i="35"/>
  <c r="D58" i="35"/>
  <c r="B58" i="35"/>
  <c r="F57" i="35"/>
  <c r="K57" i="35" s="1"/>
  <c r="E57" i="35"/>
  <c r="D57" i="35"/>
  <c r="B57" i="35"/>
  <c r="F56" i="35"/>
  <c r="E56" i="35"/>
  <c r="D56" i="35"/>
  <c r="B56" i="35"/>
  <c r="F55" i="35"/>
  <c r="E55" i="35"/>
  <c r="D55" i="35"/>
  <c r="B55" i="35"/>
  <c r="F54" i="35"/>
  <c r="K54" i="35" s="1"/>
  <c r="E54" i="35"/>
  <c r="D54" i="35"/>
  <c r="B54" i="35"/>
  <c r="F53" i="35"/>
  <c r="E53" i="35"/>
  <c r="D53" i="35"/>
  <c r="B53" i="35"/>
  <c r="F52" i="35"/>
  <c r="E52" i="35"/>
  <c r="D52" i="35"/>
  <c r="B52" i="35"/>
  <c r="F51" i="35"/>
  <c r="E51" i="35"/>
  <c r="D51" i="35"/>
  <c r="B51" i="35"/>
  <c r="F50" i="35"/>
  <c r="E50" i="35"/>
  <c r="D50" i="35"/>
  <c r="B50" i="35"/>
  <c r="F49" i="35"/>
  <c r="E49" i="35"/>
  <c r="D49" i="35"/>
  <c r="B49" i="35"/>
  <c r="F48" i="35"/>
  <c r="E48" i="35"/>
  <c r="D48" i="35"/>
  <c r="B48" i="35"/>
  <c r="F47" i="35"/>
  <c r="E47" i="35"/>
  <c r="D47" i="35"/>
  <c r="B47" i="35"/>
  <c r="F46" i="35"/>
  <c r="E46" i="35"/>
  <c r="D46" i="35"/>
  <c r="B46" i="35"/>
  <c r="F45" i="35"/>
  <c r="E45" i="35"/>
  <c r="D45" i="35"/>
  <c r="B45" i="35"/>
  <c r="F44" i="35"/>
  <c r="E44" i="35"/>
  <c r="D44" i="35"/>
  <c r="B44" i="35"/>
  <c r="F43" i="35"/>
  <c r="K43" i="35" s="1"/>
  <c r="E43" i="35"/>
  <c r="D43" i="35"/>
  <c r="B43" i="35"/>
  <c r="F42" i="35"/>
  <c r="E42" i="35"/>
  <c r="D42" i="35"/>
  <c r="B42" i="35"/>
  <c r="F41" i="35"/>
  <c r="K41" i="35" s="1"/>
  <c r="E41" i="35"/>
  <c r="D41" i="35"/>
  <c r="B41" i="35"/>
  <c r="F40" i="35"/>
  <c r="E40" i="35"/>
  <c r="D40" i="35"/>
  <c r="B40" i="35"/>
  <c r="F39" i="35"/>
  <c r="E39" i="35"/>
  <c r="D39" i="35"/>
  <c r="B39" i="35"/>
  <c r="F38" i="35"/>
  <c r="E38" i="35"/>
  <c r="D38" i="35"/>
  <c r="B38" i="35"/>
  <c r="F37" i="35"/>
  <c r="E37" i="35"/>
  <c r="D37" i="35"/>
  <c r="B37" i="35"/>
  <c r="F36" i="35"/>
  <c r="E36" i="35"/>
  <c r="D36" i="35"/>
  <c r="B36" i="35"/>
  <c r="F35" i="35"/>
  <c r="E35" i="35"/>
  <c r="D35" i="35"/>
  <c r="B35" i="35"/>
  <c r="F34" i="35"/>
  <c r="E34" i="35"/>
  <c r="D34" i="35"/>
  <c r="B34" i="35"/>
  <c r="F33" i="35"/>
  <c r="K33" i="35" s="1"/>
  <c r="E33" i="35"/>
  <c r="D33" i="35"/>
  <c r="B33" i="35"/>
  <c r="F32" i="35"/>
  <c r="E32" i="35"/>
  <c r="D32" i="35"/>
  <c r="B32" i="35"/>
  <c r="F31" i="35"/>
  <c r="E31" i="35"/>
  <c r="D31" i="35"/>
  <c r="B31" i="35"/>
  <c r="F30" i="35"/>
  <c r="E30" i="35"/>
  <c r="D30" i="35"/>
  <c r="B30" i="35"/>
  <c r="F29" i="35"/>
  <c r="E29" i="35"/>
  <c r="D29" i="35"/>
  <c r="B29" i="35"/>
  <c r="F28" i="35"/>
  <c r="E28" i="35"/>
  <c r="D28" i="35"/>
  <c r="B28" i="35"/>
  <c r="F27" i="35"/>
  <c r="E27" i="35"/>
  <c r="D27" i="35"/>
  <c r="B27" i="35"/>
  <c r="F26" i="35"/>
  <c r="E26" i="35"/>
  <c r="D26" i="35"/>
  <c r="B26" i="35"/>
  <c r="F25" i="35"/>
  <c r="K25" i="35" s="1"/>
  <c r="E25" i="35"/>
  <c r="D25" i="35"/>
  <c r="B25" i="35"/>
  <c r="F24" i="35"/>
  <c r="E24" i="35"/>
  <c r="D24" i="35"/>
  <c r="B24" i="35"/>
  <c r="F23" i="35"/>
  <c r="E23" i="35"/>
  <c r="D23" i="35"/>
  <c r="B23" i="35"/>
  <c r="F22" i="35"/>
  <c r="E22" i="35"/>
  <c r="D22" i="35"/>
  <c r="B22" i="35"/>
  <c r="F21" i="35"/>
  <c r="E21" i="35"/>
  <c r="D21" i="35"/>
  <c r="B21" i="35"/>
  <c r="F20" i="35"/>
  <c r="E20" i="35"/>
  <c r="D20" i="35"/>
  <c r="B20" i="35"/>
  <c r="F19" i="35"/>
  <c r="E19" i="35"/>
  <c r="D19" i="35"/>
  <c r="B19" i="35"/>
  <c r="F18" i="35"/>
  <c r="E18" i="35"/>
  <c r="D18" i="35"/>
  <c r="B18" i="35"/>
  <c r="F17" i="35"/>
  <c r="K17" i="35" s="1"/>
  <c r="E17" i="35"/>
  <c r="D17" i="35"/>
  <c r="B17" i="35"/>
  <c r="F16" i="35"/>
  <c r="E16" i="35"/>
  <c r="D16" i="35"/>
  <c r="B16" i="35"/>
  <c r="F15" i="35"/>
  <c r="E15" i="35"/>
  <c r="D15" i="35"/>
  <c r="B15" i="35"/>
  <c r="F14" i="35"/>
  <c r="E14" i="35"/>
  <c r="D14" i="35"/>
  <c r="B14" i="35"/>
  <c r="F13" i="35"/>
  <c r="E13" i="35"/>
  <c r="D13" i="35"/>
  <c r="B13" i="35"/>
  <c r="F12" i="35"/>
  <c r="E12" i="35"/>
  <c r="D12" i="35"/>
  <c r="B12" i="35"/>
  <c r="F11" i="35"/>
  <c r="E11" i="35"/>
  <c r="D11" i="35"/>
  <c r="B11" i="35"/>
  <c r="F10" i="35"/>
  <c r="E10" i="35"/>
  <c r="D10" i="35"/>
  <c r="B10" i="35"/>
  <c r="F9" i="35"/>
  <c r="K9" i="35" s="1"/>
  <c r="E9" i="35"/>
  <c r="D9" i="35"/>
  <c r="B9" i="35"/>
  <c r="F8" i="35"/>
  <c r="E8" i="35"/>
  <c r="D8" i="35"/>
  <c r="B8" i="35"/>
  <c r="F7" i="35"/>
  <c r="E7" i="35"/>
  <c r="D7" i="35"/>
  <c r="B7" i="35"/>
  <c r="F6" i="35"/>
  <c r="E6" i="35"/>
  <c r="D6" i="35"/>
  <c r="I6" i="35" s="1"/>
  <c r="B6" i="35"/>
  <c r="F5" i="35"/>
  <c r="E5" i="35"/>
  <c r="D5" i="35"/>
  <c r="B5" i="35"/>
  <c r="F4" i="35"/>
  <c r="E4" i="35"/>
  <c r="D4" i="35"/>
  <c r="B4" i="35"/>
  <c r="F3" i="35"/>
  <c r="E3" i="35"/>
  <c r="D3" i="35"/>
  <c r="B3" i="35"/>
  <c r="F2" i="35"/>
  <c r="E2" i="35"/>
  <c r="J2" i="35" s="1"/>
  <c r="H94" i="35"/>
  <c r="G94" i="35"/>
  <c r="C94" i="35"/>
  <c r="A94" i="35"/>
  <c r="H93" i="35"/>
  <c r="G93" i="35"/>
  <c r="C93" i="35"/>
  <c r="A93" i="35"/>
  <c r="H92" i="35"/>
  <c r="G92" i="35"/>
  <c r="C92" i="35"/>
  <c r="A92" i="35"/>
  <c r="H91" i="35"/>
  <c r="G91" i="35"/>
  <c r="C91" i="35"/>
  <c r="A91" i="35"/>
  <c r="H90" i="35"/>
  <c r="G90" i="35"/>
  <c r="C90" i="35"/>
  <c r="A90" i="35"/>
  <c r="H89" i="35"/>
  <c r="G89" i="35"/>
  <c r="C89" i="35"/>
  <c r="A89" i="35"/>
  <c r="H88" i="35"/>
  <c r="G88" i="35"/>
  <c r="C88" i="35"/>
  <c r="A88" i="35"/>
  <c r="H87" i="35"/>
  <c r="G87" i="35"/>
  <c r="C87" i="35"/>
  <c r="A87" i="35"/>
  <c r="H86" i="35"/>
  <c r="G86" i="35"/>
  <c r="C86" i="35"/>
  <c r="A86" i="35"/>
  <c r="H85" i="35"/>
  <c r="G85" i="35"/>
  <c r="C85" i="35"/>
  <c r="A85" i="35"/>
  <c r="H84" i="35"/>
  <c r="G84" i="35"/>
  <c r="C84" i="35"/>
  <c r="A84" i="35"/>
  <c r="H83" i="35"/>
  <c r="G83" i="35"/>
  <c r="C83" i="35"/>
  <c r="A83" i="35"/>
  <c r="H82" i="35"/>
  <c r="G82" i="35"/>
  <c r="C82" i="35"/>
  <c r="A82" i="35"/>
  <c r="H81" i="35"/>
  <c r="G81" i="35"/>
  <c r="C81" i="35"/>
  <c r="A81" i="35"/>
  <c r="H80" i="35"/>
  <c r="G80" i="35"/>
  <c r="C80" i="35"/>
  <c r="A80" i="35"/>
  <c r="H79" i="35"/>
  <c r="G79" i="35"/>
  <c r="C79" i="35"/>
  <c r="A79" i="35"/>
  <c r="H78" i="35"/>
  <c r="G78" i="35"/>
  <c r="C78" i="35"/>
  <c r="A78" i="35"/>
  <c r="H77" i="35"/>
  <c r="G77" i="35"/>
  <c r="C77" i="35"/>
  <c r="A77" i="35"/>
  <c r="H76" i="35"/>
  <c r="G76" i="35"/>
  <c r="C76" i="35"/>
  <c r="A76" i="35"/>
  <c r="H75" i="35"/>
  <c r="G75" i="35"/>
  <c r="C75" i="35"/>
  <c r="A75" i="35"/>
  <c r="H74" i="35"/>
  <c r="G74" i="35"/>
  <c r="C74" i="35"/>
  <c r="A74" i="35"/>
  <c r="H73" i="35"/>
  <c r="G73" i="35"/>
  <c r="C73" i="35"/>
  <c r="A73" i="35"/>
  <c r="H72" i="35"/>
  <c r="G72" i="35"/>
  <c r="C72" i="35"/>
  <c r="A72" i="35"/>
  <c r="H71" i="35"/>
  <c r="G71" i="35"/>
  <c r="C71" i="35"/>
  <c r="A71" i="35"/>
  <c r="H70" i="35"/>
  <c r="G70" i="35"/>
  <c r="C70" i="35"/>
  <c r="A70" i="35"/>
  <c r="H69" i="35"/>
  <c r="G69" i="35"/>
  <c r="C69" i="35"/>
  <c r="A69" i="35"/>
  <c r="H68" i="35"/>
  <c r="G68" i="35"/>
  <c r="C68" i="35"/>
  <c r="A68" i="35"/>
  <c r="H67" i="35"/>
  <c r="G67" i="35"/>
  <c r="C67" i="35"/>
  <c r="A67" i="35"/>
  <c r="H66" i="35"/>
  <c r="G66" i="35"/>
  <c r="C66" i="35"/>
  <c r="A66" i="35"/>
  <c r="H65" i="35"/>
  <c r="G65" i="35"/>
  <c r="C65" i="35"/>
  <c r="A65" i="35"/>
  <c r="H64" i="35"/>
  <c r="G64" i="35"/>
  <c r="C64" i="35"/>
  <c r="A64" i="35"/>
  <c r="H63" i="35"/>
  <c r="G63" i="35"/>
  <c r="C63" i="35"/>
  <c r="A63" i="35"/>
  <c r="H62" i="35"/>
  <c r="G62" i="35"/>
  <c r="C62" i="35"/>
  <c r="A62" i="35"/>
  <c r="H61" i="35"/>
  <c r="G61" i="35"/>
  <c r="C61" i="35"/>
  <c r="A61" i="35"/>
  <c r="H60" i="35"/>
  <c r="G60" i="35"/>
  <c r="C60" i="35"/>
  <c r="A60" i="35"/>
  <c r="H59" i="35"/>
  <c r="G59" i="35"/>
  <c r="C59" i="35"/>
  <c r="A59" i="35"/>
  <c r="H58" i="35"/>
  <c r="G58" i="35"/>
  <c r="C58" i="35"/>
  <c r="A58" i="35"/>
  <c r="H57" i="35"/>
  <c r="G57" i="35"/>
  <c r="C57" i="35"/>
  <c r="A57" i="35"/>
  <c r="H56" i="35"/>
  <c r="G56" i="35"/>
  <c r="C56" i="35"/>
  <c r="A56" i="35"/>
  <c r="H55" i="35"/>
  <c r="G55" i="35"/>
  <c r="C55" i="35"/>
  <c r="A55" i="35"/>
  <c r="H54" i="35"/>
  <c r="G54" i="35"/>
  <c r="C54" i="35"/>
  <c r="A54" i="35"/>
  <c r="H53" i="35"/>
  <c r="G53" i="35"/>
  <c r="C53" i="35"/>
  <c r="A53" i="35"/>
  <c r="H52" i="35"/>
  <c r="G52" i="35"/>
  <c r="C52" i="35"/>
  <c r="A52" i="35"/>
  <c r="H51" i="35"/>
  <c r="G51" i="35"/>
  <c r="C51" i="35"/>
  <c r="A51" i="35"/>
  <c r="H50" i="35"/>
  <c r="G50" i="35"/>
  <c r="C50" i="35"/>
  <c r="A50" i="35"/>
  <c r="H49" i="35"/>
  <c r="G49" i="35"/>
  <c r="C49" i="35"/>
  <c r="A49" i="35"/>
  <c r="H48" i="35"/>
  <c r="G48" i="35"/>
  <c r="C48" i="35"/>
  <c r="A48" i="35"/>
  <c r="H47" i="35"/>
  <c r="G47" i="35"/>
  <c r="C47" i="35"/>
  <c r="A47" i="35"/>
  <c r="H46" i="35"/>
  <c r="G46" i="35"/>
  <c r="C46" i="35"/>
  <c r="A46" i="35"/>
  <c r="H45" i="35"/>
  <c r="G45" i="35"/>
  <c r="C45" i="35"/>
  <c r="A45" i="35"/>
  <c r="H44" i="35"/>
  <c r="G44" i="35"/>
  <c r="C44" i="35"/>
  <c r="A44" i="35"/>
  <c r="H43" i="35"/>
  <c r="G43" i="35"/>
  <c r="C43" i="35"/>
  <c r="A43" i="35"/>
  <c r="H42" i="35"/>
  <c r="G42" i="35"/>
  <c r="C42" i="35"/>
  <c r="A42" i="35"/>
  <c r="H41" i="35"/>
  <c r="G41" i="35"/>
  <c r="C41" i="35"/>
  <c r="A41" i="35"/>
  <c r="H40" i="35"/>
  <c r="G40" i="35"/>
  <c r="C40" i="35"/>
  <c r="A40" i="35"/>
  <c r="H39" i="35"/>
  <c r="G39" i="35"/>
  <c r="C39" i="35"/>
  <c r="A39" i="35"/>
  <c r="H38" i="35"/>
  <c r="G38" i="35"/>
  <c r="C38" i="35"/>
  <c r="A38" i="35"/>
  <c r="H37" i="35"/>
  <c r="G37" i="35"/>
  <c r="C37" i="35"/>
  <c r="A37" i="35"/>
  <c r="H36" i="35"/>
  <c r="G36" i="35"/>
  <c r="C36" i="35"/>
  <c r="A36" i="35"/>
  <c r="H35" i="35"/>
  <c r="G35" i="35"/>
  <c r="C35" i="35"/>
  <c r="A35" i="35"/>
  <c r="H34" i="35"/>
  <c r="G34" i="35"/>
  <c r="C34" i="35"/>
  <c r="A34" i="35"/>
  <c r="H33" i="35"/>
  <c r="G33" i="35"/>
  <c r="C33" i="35"/>
  <c r="A33" i="35"/>
  <c r="H32" i="35"/>
  <c r="G32" i="35"/>
  <c r="C32" i="35"/>
  <c r="A32" i="35"/>
  <c r="H31" i="35"/>
  <c r="G31" i="35"/>
  <c r="C31" i="35"/>
  <c r="A31" i="35"/>
  <c r="H30" i="35"/>
  <c r="G30" i="35"/>
  <c r="C30" i="35"/>
  <c r="A30" i="35"/>
  <c r="H29" i="35"/>
  <c r="G29" i="35"/>
  <c r="C29" i="35"/>
  <c r="A29" i="35"/>
  <c r="H28" i="35"/>
  <c r="G28" i="35"/>
  <c r="C28" i="35"/>
  <c r="A28" i="35"/>
  <c r="H27" i="35"/>
  <c r="G27" i="35"/>
  <c r="C27" i="35"/>
  <c r="A27" i="35"/>
  <c r="H26" i="35"/>
  <c r="G26" i="35"/>
  <c r="C26" i="35"/>
  <c r="A26" i="35"/>
  <c r="H25" i="35"/>
  <c r="G25" i="35"/>
  <c r="C25" i="35"/>
  <c r="A25" i="35"/>
  <c r="H24" i="35"/>
  <c r="G24" i="35"/>
  <c r="C24" i="35"/>
  <c r="A24" i="35"/>
  <c r="H23" i="35"/>
  <c r="G23" i="35"/>
  <c r="C23" i="35"/>
  <c r="A23" i="35"/>
  <c r="H22" i="35"/>
  <c r="G22" i="35"/>
  <c r="C22" i="35"/>
  <c r="A22" i="35"/>
  <c r="H21" i="35"/>
  <c r="G21" i="35"/>
  <c r="C21" i="35"/>
  <c r="A21" i="35"/>
  <c r="H20" i="35"/>
  <c r="G20" i="35"/>
  <c r="C20" i="35"/>
  <c r="A20" i="35"/>
  <c r="H19" i="35"/>
  <c r="G19" i="35"/>
  <c r="C19" i="35"/>
  <c r="A19" i="35"/>
  <c r="H18" i="35"/>
  <c r="G18" i="35"/>
  <c r="C18" i="35"/>
  <c r="A18" i="35"/>
  <c r="H17" i="35"/>
  <c r="G17" i="35"/>
  <c r="C17" i="35"/>
  <c r="A17" i="35"/>
  <c r="H16" i="35"/>
  <c r="G16" i="35"/>
  <c r="C16" i="35"/>
  <c r="A16" i="35"/>
  <c r="H15" i="35"/>
  <c r="G15" i="35"/>
  <c r="C15" i="35"/>
  <c r="A15" i="35"/>
  <c r="H14" i="35"/>
  <c r="G14" i="35"/>
  <c r="C14" i="35"/>
  <c r="A14" i="35"/>
  <c r="H13" i="35"/>
  <c r="G13" i="35"/>
  <c r="C13" i="35"/>
  <c r="A13" i="35"/>
  <c r="H12" i="35"/>
  <c r="G12" i="35"/>
  <c r="C12" i="35"/>
  <c r="A12" i="35"/>
  <c r="H11" i="35"/>
  <c r="G11" i="35"/>
  <c r="C11" i="35"/>
  <c r="A11" i="35"/>
  <c r="H10" i="35"/>
  <c r="G10" i="35"/>
  <c r="C10" i="35"/>
  <c r="A10" i="35"/>
  <c r="H9" i="35"/>
  <c r="G9" i="35"/>
  <c r="C9" i="35"/>
  <c r="A9" i="35"/>
  <c r="H8" i="35"/>
  <c r="G8" i="35"/>
  <c r="C8" i="35"/>
  <c r="A8" i="35"/>
  <c r="H7" i="35"/>
  <c r="G7" i="35"/>
  <c r="C7" i="35"/>
  <c r="A7" i="35"/>
  <c r="H6" i="35"/>
  <c r="G6" i="35"/>
  <c r="C6" i="35"/>
  <c r="A6" i="35"/>
  <c r="H5" i="35"/>
  <c r="G5" i="35"/>
  <c r="C5" i="35"/>
  <c r="A5" i="35"/>
  <c r="H4" i="35"/>
  <c r="G4" i="35"/>
  <c r="C4" i="35"/>
  <c r="A4" i="35"/>
  <c r="H3" i="35"/>
  <c r="G3" i="35"/>
  <c r="C3" i="35"/>
  <c r="A3" i="35"/>
  <c r="H2" i="35"/>
  <c r="G2" i="35"/>
  <c r="C2" i="35"/>
  <c r="A2" i="35"/>
  <c r="A1" i="35"/>
  <c r="E96" i="34"/>
  <c r="D96" i="34"/>
  <c r="C96" i="34"/>
  <c r="B96" i="34"/>
  <c r="A96" i="34"/>
  <c r="E94" i="34"/>
  <c r="D94" i="34"/>
  <c r="C94" i="34"/>
  <c r="B94" i="34"/>
  <c r="A94" i="34"/>
  <c r="E93" i="34"/>
  <c r="D93" i="34"/>
  <c r="C93" i="34"/>
  <c r="B93" i="34"/>
  <c r="A93" i="34"/>
  <c r="E92" i="34"/>
  <c r="D92" i="34"/>
  <c r="C92" i="34"/>
  <c r="B92" i="34"/>
  <c r="A92" i="34"/>
  <c r="E91" i="34"/>
  <c r="D91" i="34"/>
  <c r="C91" i="34"/>
  <c r="B91" i="34"/>
  <c r="A91" i="34"/>
  <c r="E90" i="34"/>
  <c r="D90" i="34"/>
  <c r="C90" i="34"/>
  <c r="B90" i="34"/>
  <c r="A90" i="34"/>
  <c r="E89" i="34"/>
  <c r="D89" i="34"/>
  <c r="C89" i="34"/>
  <c r="B89" i="34"/>
  <c r="A89" i="34"/>
  <c r="E88" i="34"/>
  <c r="D88" i="34"/>
  <c r="C88" i="34"/>
  <c r="B88" i="34"/>
  <c r="A88" i="34"/>
  <c r="E87" i="34"/>
  <c r="D87" i="34"/>
  <c r="C87" i="34"/>
  <c r="B87" i="34"/>
  <c r="A87" i="34"/>
  <c r="E86" i="34"/>
  <c r="D86" i="34"/>
  <c r="C86" i="34"/>
  <c r="B86" i="34"/>
  <c r="A86" i="34"/>
  <c r="E85" i="34"/>
  <c r="D85" i="34"/>
  <c r="C85" i="34"/>
  <c r="B85" i="34"/>
  <c r="A85" i="34"/>
  <c r="E84" i="34"/>
  <c r="D84" i="34"/>
  <c r="C84" i="34"/>
  <c r="B84" i="34"/>
  <c r="A84" i="34"/>
  <c r="E83" i="34"/>
  <c r="D83" i="34"/>
  <c r="C83" i="34"/>
  <c r="B83" i="34"/>
  <c r="A83" i="34"/>
  <c r="E82" i="34"/>
  <c r="D82" i="34"/>
  <c r="C82" i="34"/>
  <c r="B82" i="34"/>
  <c r="A82" i="34"/>
  <c r="E81" i="34"/>
  <c r="D81" i="34"/>
  <c r="C81" i="34"/>
  <c r="B81" i="34"/>
  <c r="A81" i="34"/>
  <c r="E80" i="34"/>
  <c r="D80" i="34"/>
  <c r="C80" i="34"/>
  <c r="B80" i="34"/>
  <c r="A80" i="34"/>
  <c r="E79" i="34"/>
  <c r="D79" i="34"/>
  <c r="C79" i="34"/>
  <c r="B79" i="34"/>
  <c r="A79" i="34"/>
  <c r="E78" i="34"/>
  <c r="D78" i="34"/>
  <c r="C78" i="34"/>
  <c r="B78" i="34"/>
  <c r="A78" i="34"/>
  <c r="E77" i="34"/>
  <c r="D77" i="34"/>
  <c r="C77" i="34"/>
  <c r="B77" i="34"/>
  <c r="A77" i="34"/>
  <c r="E76" i="34"/>
  <c r="D76" i="34"/>
  <c r="C76" i="34"/>
  <c r="B76" i="34"/>
  <c r="A76" i="34"/>
  <c r="E75" i="34"/>
  <c r="D75" i="34"/>
  <c r="C75" i="34"/>
  <c r="B75" i="34"/>
  <c r="A75" i="34"/>
  <c r="E74" i="34"/>
  <c r="D74" i="34"/>
  <c r="C74" i="34"/>
  <c r="B74" i="34"/>
  <c r="A74" i="34"/>
  <c r="E73" i="34"/>
  <c r="D73" i="34"/>
  <c r="C73" i="34"/>
  <c r="B73" i="34"/>
  <c r="A73" i="34"/>
  <c r="E72" i="34"/>
  <c r="D72" i="34"/>
  <c r="C72" i="34"/>
  <c r="B72" i="34"/>
  <c r="A72" i="34"/>
  <c r="E71" i="34"/>
  <c r="D71" i="34"/>
  <c r="C71" i="34"/>
  <c r="B71" i="34"/>
  <c r="A71" i="34"/>
  <c r="E70" i="34"/>
  <c r="D70" i="34"/>
  <c r="C70" i="34"/>
  <c r="B70" i="34"/>
  <c r="A70" i="34"/>
  <c r="E69" i="34"/>
  <c r="D69" i="34"/>
  <c r="C69" i="34"/>
  <c r="B69" i="34"/>
  <c r="A69" i="34"/>
  <c r="E68" i="34"/>
  <c r="D68" i="34"/>
  <c r="C68" i="34"/>
  <c r="B68" i="34"/>
  <c r="A68" i="34"/>
  <c r="E67" i="34"/>
  <c r="D67" i="34"/>
  <c r="C67" i="34"/>
  <c r="B67" i="34"/>
  <c r="A67" i="34"/>
  <c r="E66" i="34"/>
  <c r="D66" i="34"/>
  <c r="C66" i="34"/>
  <c r="B66" i="34"/>
  <c r="A66" i="34"/>
  <c r="E65" i="34"/>
  <c r="D65" i="34"/>
  <c r="C65" i="34"/>
  <c r="B65" i="34"/>
  <c r="A65" i="34"/>
  <c r="E64" i="34"/>
  <c r="D64" i="34"/>
  <c r="C64" i="34"/>
  <c r="B64" i="34"/>
  <c r="A64" i="34"/>
  <c r="E63" i="34"/>
  <c r="D63" i="34"/>
  <c r="C63" i="34"/>
  <c r="B63" i="34"/>
  <c r="A63" i="34"/>
  <c r="E62" i="34"/>
  <c r="D62" i="34"/>
  <c r="C62" i="34"/>
  <c r="B62" i="34"/>
  <c r="A62" i="34"/>
  <c r="E61" i="34"/>
  <c r="D61" i="34"/>
  <c r="C61" i="34"/>
  <c r="B61" i="34"/>
  <c r="A61" i="34"/>
  <c r="E60" i="34"/>
  <c r="D60" i="34"/>
  <c r="C60" i="34"/>
  <c r="B60" i="34"/>
  <c r="A60" i="34"/>
  <c r="E59" i="34"/>
  <c r="D59" i="34"/>
  <c r="C59" i="34"/>
  <c r="B59" i="34"/>
  <c r="A59" i="34"/>
  <c r="E58" i="34"/>
  <c r="D58" i="34"/>
  <c r="C58" i="34"/>
  <c r="B58" i="34"/>
  <c r="A58" i="34"/>
  <c r="E57" i="34"/>
  <c r="D57" i="34"/>
  <c r="C57" i="34"/>
  <c r="B57" i="34"/>
  <c r="A57" i="34"/>
  <c r="E56" i="34"/>
  <c r="D56" i="34"/>
  <c r="C56" i="34"/>
  <c r="B56" i="34"/>
  <c r="A56" i="34"/>
  <c r="E55" i="34"/>
  <c r="D55" i="34"/>
  <c r="C55" i="34"/>
  <c r="B55" i="34"/>
  <c r="A55" i="34"/>
  <c r="E54" i="34"/>
  <c r="D54" i="34"/>
  <c r="C54" i="34"/>
  <c r="B54" i="34"/>
  <c r="A54" i="34"/>
  <c r="E53" i="34"/>
  <c r="D53" i="34"/>
  <c r="C53" i="34"/>
  <c r="B53" i="34"/>
  <c r="A53" i="34"/>
  <c r="E52" i="34"/>
  <c r="D52" i="34"/>
  <c r="C52" i="34"/>
  <c r="B52" i="34"/>
  <c r="A52" i="34"/>
  <c r="E51" i="34"/>
  <c r="D51" i="34"/>
  <c r="C51" i="34"/>
  <c r="B51" i="34"/>
  <c r="A51" i="34"/>
  <c r="E50" i="34"/>
  <c r="D50" i="34"/>
  <c r="C50" i="34"/>
  <c r="B50" i="34"/>
  <c r="A50" i="34"/>
  <c r="E49" i="34"/>
  <c r="D49" i="34"/>
  <c r="C49" i="34"/>
  <c r="B49" i="34"/>
  <c r="A49" i="34"/>
  <c r="E48" i="34"/>
  <c r="D48" i="34"/>
  <c r="C48" i="34"/>
  <c r="B48" i="34"/>
  <c r="A48" i="34"/>
  <c r="E47" i="34"/>
  <c r="D47" i="34"/>
  <c r="C47" i="34"/>
  <c r="B47" i="34"/>
  <c r="A47" i="34"/>
  <c r="E46" i="34"/>
  <c r="D46" i="34"/>
  <c r="C46" i="34"/>
  <c r="B46" i="34"/>
  <c r="A46" i="34"/>
  <c r="E45" i="34"/>
  <c r="D45" i="34"/>
  <c r="C45" i="34"/>
  <c r="B45" i="34"/>
  <c r="A45" i="34"/>
  <c r="E44" i="34"/>
  <c r="D44" i="34"/>
  <c r="C44" i="34"/>
  <c r="B44" i="34"/>
  <c r="A44" i="34"/>
  <c r="E43" i="34"/>
  <c r="D43" i="34"/>
  <c r="C43" i="34"/>
  <c r="B43" i="34"/>
  <c r="A43" i="34"/>
  <c r="E42" i="34"/>
  <c r="D42" i="34"/>
  <c r="C42" i="34"/>
  <c r="B42" i="34"/>
  <c r="A42" i="34"/>
  <c r="E41" i="34"/>
  <c r="D41" i="34"/>
  <c r="C41" i="34"/>
  <c r="B41" i="34"/>
  <c r="A41" i="34"/>
  <c r="E40" i="34"/>
  <c r="D40" i="34"/>
  <c r="C40" i="34"/>
  <c r="B40" i="34"/>
  <c r="A40" i="34"/>
  <c r="E39" i="34"/>
  <c r="D39" i="34"/>
  <c r="C39" i="34"/>
  <c r="B39" i="34"/>
  <c r="A39" i="34"/>
  <c r="E38" i="34"/>
  <c r="D38" i="34"/>
  <c r="C38" i="34"/>
  <c r="B38" i="34"/>
  <c r="A38" i="34"/>
  <c r="E37" i="34"/>
  <c r="D37" i="34"/>
  <c r="C37" i="34"/>
  <c r="B37" i="34"/>
  <c r="A37" i="34"/>
  <c r="E36" i="34"/>
  <c r="D36" i="34"/>
  <c r="C36" i="34"/>
  <c r="B36" i="34"/>
  <c r="A36" i="34"/>
  <c r="E35" i="34"/>
  <c r="D35" i="34"/>
  <c r="C35" i="34"/>
  <c r="B35" i="34"/>
  <c r="A35" i="34"/>
  <c r="E34" i="34"/>
  <c r="D34" i="34"/>
  <c r="C34" i="34"/>
  <c r="B34" i="34"/>
  <c r="A34" i="34"/>
  <c r="E33" i="34"/>
  <c r="D33" i="34"/>
  <c r="C33" i="34"/>
  <c r="B33" i="34"/>
  <c r="A33" i="34"/>
  <c r="E32" i="34"/>
  <c r="D32" i="34"/>
  <c r="C32" i="34"/>
  <c r="B32" i="34"/>
  <c r="A32" i="34"/>
  <c r="E31" i="34"/>
  <c r="D31" i="34"/>
  <c r="C31" i="34"/>
  <c r="B31" i="34"/>
  <c r="A31" i="34"/>
  <c r="E30" i="34"/>
  <c r="D30" i="34"/>
  <c r="C30" i="34"/>
  <c r="B30" i="34"/>
  <c r="A30" i="34"/>
  <c r="E29" i="34"/>
  <c r="D29" i="34"/>
  <c r="C29" i="34"/>
  <c r="B29" i="34"/>
  <c r="A29" i="34"/>
  <c r="E28" i="34"/>
  <c r="D28" i="34"/>
  <c r="C28" i="34"/>
  <c r="B28" i="34"/>
  <c r="A28" i="34"/>
  <c r="E27" i="34"/>
  <c r="D27" i="34"/>
  <c r="C27" i="34"/>
  <c r="B27" i="34"/>
  <c r="A27" i="34"/>
  <c r="E26" i="34"/>
  <c r="D26" i="34"/>
  <c r="C26" i="34"/>
  <c r="B26" i="34"/>
  <c r="A26" i="34"/>
  <c r="E25" i="34"/>
  <c r="D25" i="34"/>
  <c r="C25" i="34"/>
  <c r="B25" i="34"/>
  <c r="A25" i="34"/>
  <c r="E24" i="34"/>
  <c r="D24" i="34"/>
  <c r="C24" i="34"/>
  <c r="B24" i="34"/>
  <c r="A24" i="34"/>
  <c r="E23" i="34"/>
  <c r="D23" i="34"/>
  <c r="C23" i="34"/>
  <c r="B23" i="34"/>
  <c r="A23" i="34"/>
  <c r="E22" i="34"/>
  <c r="D22" i="34"/>
  <c r="C22" i="34"/>
  <c r="B22" i="34"/>
  <c r="A22" i="34"/>
  <c r="E21" i="34"/>
  <c r="D21" i="34"/>
  <c r="C21" i="34"/>
  <c r="B21" i="34"/>
  <c r="A21" i="34"/>
  <c r="E20" i="34"/>
  <c r="D20" i="34"/>
  <c r="C20" i="34"/>
  <c r="B20" i="34"/>
  <c r="A20" i="34"/>
  <c r="E19" i="34"/>
  <c r="D19" i="34"/>
  <c r="C19" i="34"/>
  <c r="B19" i="34"/>
  <c r="A19" i="34"/>
  <c r="E18" i="34"/>
  <c r="D18" i="34"/>
  <c r="C18" i="34"/>
  <c r="B18" i="34"/>
  <c r="A18" i="34"/>
  <c r="E17" i="34"/>
  <c r="D17" i="34"/>
  <c r="C17" i="34"/>
  <c r="B17" i="34"/>
  <c r="A17" i="34"/>
  <c r="E16" i="34"/>
  <c r="D16" i="34"/>
  <c r="C16" i="34"/>
  <c r="B16" i="34"/>
  <c r="A16" i="34"/>
  <c r="E15" i="34"/>
  <c r="D15" i="34"/>
  <c r="C15" i="34"/>
  <c r="B15" i="34"/>
  <c r="A15" i="34"/>
  <c r="E14" i="34"/>
  <c r="D14" i="34"/>
  <c r="C14" i="34"/>
  <c r="B14" i="34"/>
  <c r="A14" i="34"/>
  <c r="E13" i="34"/>
  <c r="D13" i="34"/>
  <c r="C13" i="34"/>
  <c r="B13" i="34"/>
  <c r="A13" i="34"/>
  <c r="E12" i="34"/>
  <c r="D12" i="34"/>
  <c r="C12" i="34"/>
  <c r="B12" i="34"/>
  <c r="A12" i="34"/>
  <c r="E11" i="34"/>
  <c r="D11" i="34"/>
  <c r="C11" i="34"/>
  <c r="B11" i="34"/>
  <c r="A11" i="34"/>
  <c r="E10" i="34"/>
  <c r="D10" i="34"/>
  <c r="C10" i="34"/>
  <c r="B10" i="34"/>
  <c r="A10" i="34"/>
  <c r="E9" i="34"/>
  <c r="D9" i="34"/>
  <c r="C9" i="34"/>
  <c r="B9" i="34"/>
  <c r="A9" i="34"/>
  <c r="E8" i="34"/>
  <c r="D8" i="34"/>
  <c r="C8" i="34"/>
  <c r="B8" i="34"/>
  <c r="A8" i="34"/>
  <c r="E7" i="34"/>
  <c r="D7" i="34"/>
  <c r="C7" i="34"/>
  <c r="B7" i="34"/>
  <c r="A7" i="34"/>
  <c r="E6" i="34"/>
  <c r="D6" i="34"/>
  <c r="C6" i="34"/>
  <c r="B6" i="34"/>
  <c r="A6" i="34"/>
  <c r="E5" i="34"/>
  <c r="D5" i="34"/>
  <c r="C5" i="34"/>
  <c r="B5" i="34"/>
  <c r="A5" i="34"/>
  <c r="E4" i="34"/>
  <c r="D4" i="34"/>
  <c r="C4" i="34"/>
  <c r="B4" i="34"/>
  <c r="A4" i="34"/>
  <c r="E3" i="34"/>
  <c r="D3" i="34"/>
  <c r="C3" i="34"/>
  <c r="B3" i="34"/>
  <c r="A3" i="34"/>
  <c r="D2" i="34"/>
  <c r="E2" i="34"/>
  <c r="C2" i="34"/>
  <c r="B2" i="34"/>
  <c r="A2" i="34"/>
  <c r="B96" i="33"/>
  <c r="A96" i="33"/>
  <c r="B94" i="33"/>
  <c r="A94" i="33"/>
  <c r="B93" i="33"/>
  <c r="A93" i="33"/>
  <c r="B92" i="33"/>
  <c r="A92" i="33"/>
  <c r="B91" i="33"/>
  <c r="A91" i="33"/>
  <c r="B90" i="33"/>
  <c r="A90" i="33"/>
  <c r="B89" i="33"/>
  <c r="A89" i="33"/>
  <c r="B88" i="33"/>
  <c r="A88" i="33"/>
  <c r="B87" i="33"/>
  <c r="A87" i="33"/>
  <c r="B86" i="33"/>
  <c r="A86" i="33"/>
  <c r="B85" i="33"/>
  <c r="A85" i="33"/>
  <c r="B84" i="33"/>
  <c r="A84" i="33"/>
  <c r="B83" i="33"/>
  <c r="A83" i="33"/>
  <c r="B82" i="33"/>
  <c r="A82" i="33"/>
  <c r="B81" i="33"/>
  <c r="A81" i="33"/>
  <c r="B80" i="33"/>
  <c r="A80" i="33"/>
  <c r="B79" i="33"/>
  <c r="A79" i="33"/>
  <c r="B78" i="33"/>
  <c r="A78" i="33"/>
  <c r="B77" i="33"/>
  <c r="A77" i="33"/>
  <c r="B76" i="33"/>
  <c r="A76" i="33"/>
  <c r="B75" i="33"/>
  <c r="A75" i="33"/>
  <c r="B74" i="33"/>
  <c r="A74" i="33"/>
  <c r="B73" i="33"/>
  <c r="A73" i="33"/>
  <c r="B72" i="33"/>
  <c r="A72" i="33"/>
  <c r="B71" i="33"/>
  <c r="A71" i="33"/>
  <c r="B70" i="33"/>
  <c r="A70" i="33"/>
  <c r="B69" i="33"/>
  <c r="A69" i="33"/>
  <c r="B68" i="33"/>
  <c r="A68" i="33"/>
  <c r="B67" i="33"/>
  <c r="A67" i="33"/>
  <c r="B66" i="33"/>
  <c r="A66" i="33"/>
  <c r="B65" i="33"/>
  <c r="A65" i="33"/>
  <c r="B64" i="33"/>
  <c r="A64" i="33"/>
  <c r="B63" i="33"/>
  <c r="A63" i="33"/>
  <c r="B62" i="33"/>
  <c r="A62" i="33"/>
  <c r="B61" i="33"/>
  <c r="A61" i="33"/>
  <c r="B60" i="33"/>
  <c r="A60" i="33"/>
  <c r="B59" i="33"/>
  <c r="A59" i="33"/>
  <c r="B58" i="33"/>
  <c r="A58" i="33"/>
  <c r="B57" i="33"/>
  <c r="A57" i="33"/>
  <c r="B56" i="33"/>
  <c r="A56" i="33"/>
  <c r="B55" i="33"/>
  <c r="A55" i="33"/>
  <c r="B54" i="33"/>
  <c r="A54" i="33"/>
  <c r="B53" i="33"/>
  <c r="A53" i="33"/>
  <c r="B52" i="33"/>
  <c r="A52" i="33"/>
  <c r="B51" i="33"/>
  <c r="A51" i="33"/>
  <c r="B50" i="33"/>
  <c r="A50" i="33"/>
  <c r="B49" i="33"/>
  <c r="A49" i="33"/>
  <c r="B48" i="33"/>
  <c r="A48" i="33"/>
  <c r="B47" i="33"/>
  <c r="A47" i="33"/>
  <c r="B46" i="33"/>
  <c r="A46" i="33"/>
  <c r="B45" i="33"/>
  <c r="A45" i="33"/>
  <c r="B44" i="33"/>
  <c r="A44" i="33"/>
  <c r="B43" i="33"/>
  <c r="A43" i="33"/>
  <c r="B42" i="33"/>
  <c r="A42" i="33"/>
  <c r="B41" i="33"/>
  <c r="A41" i="33"/>
  <c r="B40" i="33"/>
  <c r="A40" i="33"/>
  <c r="B39" i="33"/>
  <c r="A39" i="33"/>
  <c r="B38" i="33"/>
  <c r="A38" i="33"/>
  <c r="B37" i="33"/>
  <c r="A37" i="33"/>
  <c r="B36" i="33"/>
  <c r="A36" i="33"/>
  <c r="B35" i="33"/>
  <c r="A35" i="33"/>
  <c r="B34" i="33"/>
  <c r="A34" i="33"/>
  <c r="B33" i="33"/>
  <c r="A33" i="33"/>
  <c r="B32" i="33"/>
  <c r="A32" i="33"/>
  <c r="B31" i="33"/>
  <c r="A31" i="33"/>
  <c r="B30" i="33"/>
  <c r="A30" i="33"/>
  <c r="B29" i="33"/>
  <c r="A29" i="33"/>
  <c r="B28" i="33"/>
  <c r="A28" i="33"/>
  <c r="B27" i="33"/>
  <c r="A27" i="33"/>
  <c r="B26" i="33"/>
  <c r="A26" i="33"/>
  <c r="B25" i="33"/>
  <c r="A25" i="33"/>
  <c r="B24" i="33"/>
  <c r="A24" i="33"/>
  <c r="B23" i="33"/>
  <c r="A23" i="33"/>
  <c r="B22" i="33"/>
  <c r="A22" i="33"/>
  <c r="B21" i="33"/>
  <c r="A21" i="33"/>
  <c r="B20" i="33"/>
  <c r="A20" i="33"/>
  <c r="B19" i="33"/>
  <c r="A19" i="33"/>
  <c r="B18" i="33"/>
  <c r="A18" i="33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B48" i="27"/>
  <c r="F97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L105" i="32"/>
  <c r="D96" i="11"/>
  <c r="P105" i="32" s="1"/>
  <c r="N105" i="32"/>
  <c r="H105" i="32"/>
  <c r="F97" i="3"/>
  <c r="D96" i="36" s="1"/>
  <c r="E105" i="32"/>
  <c r="F99" i="27"/>
  <c r="E99" i="27" s="1"/>
  <c r="D94" i="11"/>
  <c r="P103" i="32" s="1"/>
  <c r="F95" i="3"/>
  <c r="D94" i="36" s="1"/>
  <c r="E103" i="32"/>
  <c r="F98" i="27"/>
  <c r="E98" i="27" s="1"/>
  <c r="D93" i="11"/>
  <c r="G93" i="31" s="1"/>
  <c r="H102" i="32"/>
  <c r="F94" i="3"/>
  <c r="E102" i="32"/>
  <c r="D92" i="11"/>
  <c r="G92" i="31" s="1"/>
  <c r="F93" i="3"/>
  <c r="D92" i="36" s="1"/>
  <c r="E101" i="32"/>
  <c r="F96" i="27"/>
  <c r="E96" i="27" s="1"/>
  <c r="L100" i="32"/>
  <c r="D91" i="11"/>
  <c r="F92" i="3"/>
  <c r="D91" i="36" s="1"/>
  <c r="E100" i="32"/>
  <c r="L99" i="32"/>
  <c r="D90" i="11"/>
  <c r="P99" i="32" s="1"/>
  <c r="F91" i="3"/>
  <c r="D90" i="36" s="1"/>
  <c r="E99" i="32"/>
  <c r="F94" i="27"/>
  <c r="E94" i="27" s="1"/>
  <c r="D89" i="11"/>
  <c r="F90" i="3"/>
  <c r="E98" i="32"/>
  <c r="L97" i="32"/>
  <c r="D88" i="11"/>
  <c r="P97" i="32" s="1"/>
  <c r="F89" i="3"/>
  <c r="D88" i="36" s="1"/>
  <c r="E97" i="32"/>
  <c r="L96" i="32"/>
  <c r="D87" i="11"/>
  <c r="F88" i="3"/>
  <c r="E96" i="32"/>
  <c r="F91" i="27"/>
  <c r="E91" i="27" s="1"/>
  <c r="L95" i="32"/>
  <c r="D86" i="11"/>
  <c r="P95" i="32" s="1"/>
  <c r="F87" i="3"/>
  <c r="D86" i="36" s="1"/>
  <c r="E95" i="32"/>
  <c r="F90" i="27"/>
  <c r="E90" i="27" s="1"/>
  <c r="D85" i="11"/>
  <c r="P94" i="32" s="1"/>
  <c r="H94" i="32"/>
  <c r="F86" i="3"/>
  <c r="D85" i="36" s="1"/>
  <c r="E94" i="32"/>
  <c r="F89" i="27"/>
  <c r="E89" i="27" s="1"/>
  <c r="D84" i="11"/>
  <c r="H93" i="32"/>
  <c r="F85" i="3"/>
  <c r="E93" i="32"/>
  <c r="F88" i="27"/>
  <c r="E88" i="27" s="1"/>
  <c r="L92" i="32"/>
  <c r="D83" i="11"/>
  <c r="F84" i="3"/>
  <c r="D83" i="36" s="1"/>
  <c r="E92" i="32"/>
  <c r="D82" i="11"/>
  <c r="G82" i="31" s="1"/>
  <c r="F83" i="3"/>
  <c r="D82" i="36" s="1"/>
  <c r="E91" i="32"/>
  <c r="F86" i="27"/>
  <c r="E86" i="27" s="1"/>
  <c r="L90" i="32"/>
  <c r="D81" i="11"/>
  <c r="F82" i="3"/>
  <c r="D81" i="36" s="1"/>
  <c r="E90" i="32"/>
  <c r="L89" i="32"/>
  <c r="D80" i="11"/>
  <c r="F81" i="3"/>
  <c r="E89" i="32"/>
  <c r="D79" i="11"/>
  <c r="P88" i="32" s="1"/>
  <c r="H88" i="32"/>
  <c r="F80" i="3"/>
  <c r="F88" i="32" s="1"/>
  <c r="D88" i="32" s="1"/>
  <c r="E88" i="32"/>
  <c r="F83" i="27"/>
  <c r="E83" i="27" s="1"/>
  <c r="L87" i="32"/>
  <c r="D78" i="11"/>
  <c r="G78" i="31" s="1"/>
  <c r="F79" i="3"/>
  <c r="D78" i="36" s="1"/>
  <c r="E87" i="32"/>
  <c r="D77" i="11"/>
  <c r="P86" i="32" s="1"/>
  <c r="F78" i="3"/>
  <c r="E86" i="32"/>
  <c r="F81" i="27"/>
  <c r="E81" i="27" s="1"/>
  <c r="L85" i="32"/>
  <c r="D76" i="11"/>
  <c r="F77" i="3"/>
  <c r="D76" i="36" s="1"/>
  <c r="E85" i="32"/>
  <c r="L84" i="32"/>
  <c r="D75" i="11"/>
  <c r="P84" i="32" s="1"/>
  <c r="F76" i="3"/>
  <c r="F84" i="32" s="1"/>
  <c r="D84" i="32" s="1"/>
  <c r="E84" i="32"/>
  <c r="F79" i="27"/>
  <c r="E79" i="27" s="1"/>
  <c r="L83" i="32"/>
  <c r="D74" i="11"/>
  <c r="F75" i="3"/>
  <c r="D74" i="36" s="1"/>
  <c r="E83" i="32"/>
  <c r="F78" i="27"/>
  <c r="E78" i="27" s="1"/>
  <c r="L82" i="32"/>
  <c r="D73" i="11"/>
  <c r="P82" i="32" s="1"/>
  <c r="F74" i="3"/>
  <c r="E82" i="32"/>
  <c r="F77" i="27"/>
  <c r="E77" i="27" s="1"/>
  <c r="D72" i="11"/>
  <c r="P81" i="32" s="1"/>
  <c r="F73" i="3"/>
  <c r="E81" i="32"/>
  <c r="D71" i="11"/>
  <c r="G71" i="31" s="1"/>
  <c r="F72" i="3"/>
  <c r="E80" i="32"/>
  <c r="L79" i="32"/>
  <c r="D70" i="11"/>
  <c r="F71" i="3"/>
  <c r="E79" i="32"/>
  <c r="L78" i="32"/>
  <c r="D69" i="11"/>
  <c r="P78" i="32" s="1"/>
  <c r="F70" i="3"/>
  <c r="D69" i="36" s="1"/>
  <c r="E78" i="32"/>
  <c r="F73" i="27"/>
  <c r="E73" i="27" s="1"/>
  <c r="L77" i="32"/>
  <c r="D68" i="11"/>
  <c r="F69" i="3"/>
  <c r="E77" i="32"/>
  <c r="F72" i="27"/>
  <c r="E72" i="27" s="1"/>
  <c r="D67" i="11"/>
  <c r="P76" i="32" s="1"/>
  <c r="H76" i="32"/>
  <c r="F68" i="3"/>
  <c r="E76" i="32"/>
  <c r="D66" i="11"/>
  <c r="P75" i="32" s="1"/>
  <c r="H75" i="32"/>
  <c r="F67" i="3"/>
  <c r="D66" i="36" s="1"/>
  <c r="E75" i="32"/>
  <c r="F70" i="27"/>
  <c r="E70" i="27" s="1"/>
  <c r="L74" i="32"/>
  <c r="D65" i="11"/>
  <c r="F66" i="3"/>
  <c r="D65" i="36" s="1"/>
  <c r="E74" i="32"/>
  <c r="F69" i="27"/>
  <c r="E69" i="27" s="1"/>
  <c r="L73" i="32"/>
  <c r="D64" i="11"/>
  <c r="G64" i="31" s="1"/>
  <c r="H73" i="32"/>
  <c r="F65" i="3"/>
  <c r="E73" i="32"/>
  <c r="F68" i="27"/>
  <c r="E68" i="27" s="1"/>
  <c r="D63" i="11"/>
  <c r="F64" i="3"/>
  <c r="D63" i="36" s="1"/>
  <c r="E72" i="32"/>
  <c r="D62" i="11"/>
  <c r="G62" i="31" s="1"/>
  <c r="F63" i="3"/>
  <c r="E71" i="32"/>
  <c r="L70" i="32"/>
  <c r="D61" i="11"/>
  <c r="P70" i="32" s="1"/>
  <c r="H70" i="32"/>
  <c r="F62" i="3"/>
  <c r="D61" i="36" s="1"/>
  <c r="E70" i="32"/>
  <c r="F65" i="27"/>
  <c r="E65" i="27" s="1"/>
  <c r="L69" i="32"/>
  <c r="D60" i="11"/>
  <c r="P69" i="32" s="1"/>
  <c r="F61" i="3"/>
  <c r="D60" i="36" s="1"/>
  <c r="E69" i="32"/>
  <c r="F64" i="27"/>
  <c r="E64" i="27" s="1"/>
  <c r="D59" i="11"/>
  <c r="G59" i="31" s="1"/>
  <c r="H68" i="32"/>
  <c r="F60" i="3"/>
  <c r="E68" i="32"/>
  <c r="D58" i="11"/>
  <c r="P67" i="32" s="1"/>
  <c r="F59" i="3"/>
  <c r="D58" i="36" s="1"/>
  <c r="E67" i="32"/>
  <c r="F62" i="27"/>
  <c r="E62" i="27" s="1"/>
  <c r="L66" i="32"/>
  <c r="D57" i="11"/>
  <c r="H66" i="32"/>
  <c r="F58" i="3"/>
  <c r="D57" i="36" s="1"/>
  <c r="E66" i="32"/>
  <c r="F61" i="27"/>
  <c r="E61" i="27" s="1"/>
  <c r="L65" i="32"/>
  <c r="D56" i="11"/>
  <c r="F57" i="3"/>
  <c r="D56" i="36" s="1"/>
  <c r="E65" i="32"/>
  <c r="F60" i="27"/>
  <c r="E60" i="27" s="1"/>
  <c r="D55" i="11"/>
  <c r="P64" i="32" s="1"/>
  <c r="F56" i="3"/>
  <c r="D55" i="36" s="1"/>
  <c r="E64" i="32"/>
  <c r="L63" i="32"/>
  <c r="D54" i="11"/>
  <c r="F55" i="3"/>
  <c r="F63" i="32" s="1"/>
  <c r="E63" i="32"/>
  <c r="L62" i="32"/>
  <c r="D53" i="11"/>
  <c r="G53" i="31" s="1"/>
  <c r="F54" i="3"/>
  <c r="D53" i="36" s="1"/>
  <c r="E62" i="32"/>
  <c r="F57" i="27"/>
  <c r="E57" i="27" s="1"/>
  <c r="D52" i="11"/>
  <c r="P61" i="32" s="1"/>
  <c r="H61" i="32"/>
  <c r="F53" i="3"/>
  <c r="E61" i="32"/>
  <c r="F56" i="27"/>
  <c r="E56" i="27" s="1"/>
  <c r="D56" i="27" s="1"/>
  <c r="R60" i="32" s="1"/>
  <c r="D51" i="11"/>
  <c r="N60" i="32"/>
  <c r="F52" i="3"/>
  <c r="E60" i="32"/>
  <c r="F55" i="27"/>
  <c r="E55" i="27" s="1"/>
  <c r="L59" i="32"/>
  <c r="D50" i="11"/>
  <c r="P59" i="32" s="1"/>
  <c r="H59" i="32"/>
  <c r="F51" i="3"/>
  <c r="D50" i="36" s="1"/>
  <c r="E59" i="32"/>
  <c r="F54" i="27"/>
  <c r="E54" i="27" s="1"/>
  <c r="L58" i="32"/>
  <c r="D49" i="11"/>
  <c r="G49" i="31" s="1"/>
  <c r="H58" i="32"/>
  <c r="F50" i="3"/>
  <c r="E58" i="32"/>
  <c r="F53" i="27"/>
  <c r="E53" i="27" s="1"/>
  <c r="L57" i="32"/>
  <c r="D48" i="11"/>
  <c r="F49" i="3"/>
  <c r="D48" i="36" s="1"/>
  <c r="E57" i="32"/>
  <c r="F52" i="27"/>
  <c r="E52" i="27" s="1"/>
  <c r="D47" i="11"/>
  <c r="G47" i="31" s="1"/>
  <c r="F48" i="3"/>
  <c r="D47" i="36" s="1"/>
  <c r="E56" i="32"/>
  <c r="F51" i="27"/>
  <c r="E51" i="27" s="1"/>
  <c r="D46" i="11"/>
  <c r="P55" i="32" s="1"/>
  <c r="H55" i="32"/>
  <c r="F47" i="3"/>
  <c r="F55" i="32" s="1"/>
  <c r="E55" i="32"/>
  <c r="L54" i="32"/>
  <c r="D45" i="11"/>
  <c r="P54" i="32" s="1"/>
  <c r="F46" i="3"/>
  <c r="D45" i="36" s="1"/>
  <c r="E54" i="32"/>
  <c r="F49" i="27"/>
  <c r="E49" i="27" s="1"/>
  <c r="L53" i="32"/>
  <c r="D44" i="11"/>
  <c r="P53" i="32" s="1"/>
  <c r="F45" i="3"/>
  <c r="E53" i="32"/>
  <c r="F48" i="27"/>
  <c r="E48" i="27" s="1"/>
  <c r="L52" i="32"/>
  <c r="D43" i="11"/>
  <c r="F44" i="3"/>
  <c r="E52" i="32"/>
  <c r="D42" i="11"/>
  <c r="F43" i="3"/>
  <c r="D42" i="36" s="1"/>
  <c r="E51" i="32"/>
  <c r="F46" i="27"/>
  <c r="E46" i="27" s="1"/>
  <c r="D41" i="11"/>
  <c r="P50" i="32" s="1"/>
  <c r="F42" i="3"/>
  <c r="D41" i="36" s="1"/>
  <c r="E50" i="32"/>
  <c r="F45" i="27"/>
  <c r="E45" i="27" s="1"/>
  <c r="L49" i="32"/>
  <c r="D40" i="11"/>
  <c r="G40" i="31" s="1"/>
  <c r="F41" i="3"/>
  <c r="E49" i="32"/>
  <c r="F44" i="27"/>
  <c r="E44" i="27" s="1"/>
  <c r="D39" i="11"/>
  <c r="F40" i="3"/>
  <c r="D39" i="36" s="1"/>
  <c r="E48" i="32"/>
  <c r="F43" i="27"/>
  <c r="E43" i="27" s="1"/>
  <c r="D38" i="11"/>
  <c r="P47" i="32" s="1"/>
  <c r="F39" i="3"/>
  <c r="E47" i="32"/>
  <c r="F42" i="27"/>
  <c r="E42" i="27" s="1"/>
  <c r="L46" i="32"/>
  <c r="D37" i="11"/>
  <c r="H46" i="32"/>
  <c r="F38" i="3"/>
  <c r="D37" i="36" s="1"/>
  <c r="E46" i="32"/>
  <c r="L45" i="32"/>
  <c r="D36" i="11"/>
  <c r="P45" i="32" s="1"/>
  <c r="F37" i="3"/>
  <c r="D36" i="36" s="1"/>
  <c r="E45" i="32"/>
  <c r="F40" i="27"/>
  <c r="E40" i="27" s="1"/>
  <c r="D35" i="11"/>
  <c r="H44" i="32"/>
  <c r="F36" i="3"/>
  <c r="E44" i="32"/>
  <c r="L43" i="32"/>
  <c r="D34" i="11"/>
  <c r="P43" i="32" s="1"/>
  <c r="F35" i="3"/>
  <c r="D34" i="36" s="1"/>
  <c r="E43" i="32"/>
  <c r="L42" i="32"/>
  <c r="D33" i="11"/>
  <c r="G33" i="31" s="1"/>
  <c r="F34" i="3"/>
  <c r="D33" i="36" s="1"/>
  <c r="E42" i="32"/>
  <c r="F37" i="27"/>
  <c r="E37" i="27" s="1"/>
  <c r="L41" i="32"/>
  <c r="D32" i="11"/>
  <c r="H41" i="32"/>
  <c r="F33" i="3"/>
  <c r="E41" i="32"/>
  <c r="L40" i="32"/>
  <c r="D31" i="11"/>
  <c r="G31" i="31" s="1"/>
  <c r="F32" i="3"/>
  <c r="D31" i="36" s="1"/>
  <c r="E40" i="32"/>
  <c r="F35" i="27"/>
  <c r="E35" i="27" s="1"/>
  <c r="L39" i="32"/>
  <c r="D30" i="11"/>
  <c r="F31" i="3"/>
  <c r="E39" i="32"/>
  <c r="L38" i="32"/>
  <c r="D29" i="11"/>
  <c r="F30" i="3"/>
  <c r="D29" i="36" s="1"/>
  <c r="E38" i="32"/>
  <c r="F33" i="27"/>
  <c r="E33" i="27" s="1"/>
  <c r="L37" i="32"/>
  <c r="D28" i="11"/>
  <c r="G28" i="31" s="1"/>
  <c r="F29" i="3"/>
  <c r="D28" i="36" s="1"/>
  <c r="E37" i="32"/>
  <c r="F32" i="27"/>
  <c r="E32" i="27" s="1"/>
  <c r="L36" i="32"/>
  <c r="D27" i="11"/>
  <c r="P36" i="32" s="1"/>
  <c r="F28" i="3"/>
  <c r="E36" i="32"/>
  <c r="D26" i="11"/>
  <c r="P35" i="32" s="1"/>
  <c r="F27" i="3"/>
  <c r="D26" i="36" s="1"/>
  <c r="E35" i="32"/>
  <c r="F30" i="27"/>
  <c r="E30" i="27" s="1"/>
  <c r="L34" i="32"/>
  <c r="D25" i="11"/>
  <c r="G25" i="31" s="1"/>
  <c r="F26" i="3"/>
  <c r="D25" i="36" s="1"/>
  <c r="E34" i="32"/>
  <c r="F29" i="27"/>
  <c r="E29" i="27" s="1"/>
  <c r="L33" i="32"/>
  <c r="D24" i="11"/>
  <c r="F25" i="3"/>
  <c r="E33" i="32"/>
  <c r="F28" i="27"/>
  <c r="E28" i="27" s="1"/>
  <c r="D23" i="11"/>
  <c r="P32" i="32" s="1"/>
  <c r="F24" i="3"/>
  <c r="E32" i="32"/>
  <c r="F27" i="27"/>
  <c r="E27" i="27" s="1"/>
  <c r="L31" i="32"/>
  <c r="D22" i="11"/>
  <c r="F23" i="3"/>
  <c r="E31" i="32"/>
  <c r="L30" i="32"/>
  <c r="D21" i="11"/>
  <c r="P30" i="32" s="1"/>
  <c r="F22" i="3"/>
  <c r="D21" i="36" s="1"/>
  <c r="E30" i="32"/>
  <c r="F25" i="27"/>
  <c r="E25" i="27" s="1"/>
  <c r="L29" i="32"/>
  <c r="D20" i="11"/>
  <c r="P29" i="32" s="1"/>
  <c r="F21" i="3"/>
  <c r="E29" i="32"/>
  <c r="L28" i="32"/>
  <c r="D19" i="11"/>
  <c r="P28" i="32" s="1"/>
  <c r="F20" i="3"/>
  <c r="F28" i="32" s="1"/>
  <c r="D28" i="32" s="1"/>
  <c r="E28" i="32"/>
  <c r="D18" i="11"/>
  <c r="P27" i="32" s="1"/>
  <c r="F19" i="3"/>
  <c r="D18" i="36" s="1"/>
  <c r="E27" i="32"/>
  <c r="F22" i="27"/>
  <c r="E22" i="27" s="1"/>
  <c r="L26" i="32"/>
  <c r="D17" i="11"/>
  <c r="F18" i="3"/>
  <c r="D17" i="36" s="1"/>
  <c r="E26" i="32"/>
  <c r="L25" i="32"/>
  <c r="D16" i="11"/>
  <c r="G16" i="31" s="1"/>
  <c r="F17" i="3"/>
  <c r="D16" i="36" s="1"/>
  <c r="E25" i="32"/>
  <c r="F20" i="27"/>
  <c r="E20" i="27" s="1"/>
  <c r="D15" i="11"/>
  <c r="F16" i="3"/>
  <c r="F24" i="32" s="1"/>
  <c r="D24" i="32" s="1"/>
  <c r="E24" i="32"/>
  <c r="F19" i="27"/>
  <c r="E19" i="27" s="1"/>
  <c r="L23" i="32"/>
  <c r="D14" i="11"/>
  <c r="P23" i="32" s="1"/>
  <c r="H23" i="32"/>
  <c r="F15" i="3"/>
  <c r="E23" i="32"/>
  <c r="D13" i="11"/>
  <c r="P22" i="32" s="1"/>
  <c r="F14" i="3"/>
  <c r="E22" i="32"/>
  <c r="L21" i="32"/>
  <c r="D12" i="11"/>
  <c r="P21" i="32" s="1"/>
  <c r="F13" i="3"/>
  <c r="D12" i="36" s="1"/>
  <c r="E21" i="32"/>
  <c r="F16" i="27"/>
  <c r="E16" i="27" s="1"/>
  <c r="L20" i="32"/>
  <c r="D11" i="11"/>
  <c r="F12" i="3"/>
  <c r="D11" i="36" s="1"/>
  <c r="E20" i="32"/>
  <c r="D10" i="11"/>
  <c r="F11" i="3"/>
  <c r="D10" i="36" s="1"/>
  <c r="E19" i="32"/>
  <c r="F14" i="27"/>
  <c r="E14" i="27" s="1"/>
  <c r="L18" i="32"/>
  <c r="D9" i="11"/>
  <c r="P18" i="32" s="1"/>
  <c r="H18" i="32"/>
  <c r="F10" i="3"/>
  <c r="E18" i="32"/>
  <c r="D8" i="11"/>
  <c r="G8" i="31" s="1"/>
  <c r="F9" i="3"/>
  <c r="D8" i="36" s="1"/>
  <c r="E17" i="32"/>
  <c r="F12" i="27"/>
  <c r="E12" i="27" s="1"/>
  <c r="L16" i="32"/>
  <c r="D7" i="11"/>
  <c r="F8" i="3"/>
  <c r="D7" i="36" s="1"/>
  <c r="E16" i="32"/>
  <c r="F11" i="27"/>
  <c r="E11" i="27" s="1"/>
  <c r="L15" i="32"/>
  <c r="D6" i="11"/>
  <c r="P15" i="32" s="1"/>
  <c r="F7" i="3"/>
  <c r="D6" i="36" s="1"/>
  <c r="E15" i="32"/>
  <c r="F10" i="27"/>
  <c r="E10" i="27" s="1"/>
  <c r="D5" i="11"/>
  <c r="G5" i="31" s="1"/>
  <c r="F6" i="3"/>
  <c r="D5" i="36" s="1"/>
  <c r="E14" i="32"/>
  <c r="F9" i="27"/>
  <c r="E9" i="27" s="1"/>
  <c r="L13" i="32"/>
  <c r="D4" i="11"/>
  <c r="P13" i="32" s="1"/>
  <c r="F5" i="3"/>
  <c r="D4" i="36" s="1"/>
  <c r="E13" i="32"/>
  <c r="L12" i="32"/>
  <c r="D3" i="11"/>
  <c r="P12" i="32" s="1"/>
  <c r="F4" i="3"/>
  <c r="D3" i="36" s="1"/>
  <c r="E12" i="32"/>
  <c r="D2" i="11"/>
  <c r="L11" i="32"/>
  <c r="H11" i="32"/>
  <c r="E11" i="32"/>
  <c r="L96" i="31"/>
  <c r="P96" i="31" s="1"/>
  <c r="K96" i="31"/>
  <c r="O96" i="31" s="1"/>
  <c r="C96" i="11"/>
  <c r="I96" i="31" s="1"/>
  <c r="H96" i="31"/>
  <c r="B96" i="31"/>
  <c r="A96" i="31"/>
  <c r="L94" i="31"/>
  <c r="P94" i="31" s="1"/>
  <c r="K94" i="31"/>
  <c r="O94" i="31" s="1"/>
  <c r="C94" i="11"/>
  <c r="I94" i="31" s="1"/>
  <c r="H94" i="31"/>
  <c r="B94" i="31"/>
  <c r="A94" i="31"/>
  <c r="L93" i="31"/>
  <c r="P93" i="31" s="1"/>
  <c r="K93" i="31"/>
  <c r="O93" i="31" s="1"/>
  <c r="C93" i="11"/>
  <c r="I93" i="31" s="1"/>
  <c r="H93" i="31"/>
  <c r="B93" i="31"/>
  <c r="A93" i="31"/>
  <c r="L92" i="31"/>
  <c r="P92" i="31" s="1"/>
  <c r="K92" i="31"/>
  <c r="O92" i="31" s="1"/>
  <c r="C92" i="11"/>
  <c r="I92" i="31" s="1"/>
  <c r="B92" i="31"/>
  <c r="A92" i="31"/>
  <c r="L91" i="31"/>
  <c r="P91" i="31" s="1"/>
  <c r="K91" i="31"/>
  <c r="O91" i="31" s="1"/>
  <c r="C91" i="11"/>
  <c r="I91" i="31" s="1"/>
  <c r="H91" i="31"/>
  <c r="B91" i="31"/>
  <c r="A91" i="31"/>
  <c r="L90" i="31"/>
  <c r="P90" i="31" s="1"/>
  <c r="K90" i="31"/>
  <c r="O90" i="31" s="1"/>
  <c r="C90" i="11"/>
  <c r="I90" i="31" s="1"/>
  <c r="B90" i="31"/>
  <c r="A90" i="31"/>
  <c r="L89" i="31"/>
  <c r="P89" i="31" s="1"/>
  <c r="K89" i="31"/>
  <c r="O89" i="31" s="1"/>
  <c r="J89" i="31"/>
  <c r="C89" i="11"/>
  <c r="I89" i="31" s="1"/>
  <c r="H89" i="31"/>
  <c r="B89" i="31"/>
  <c r="A89" i="31"/>
  <c r="L88" i="31"/>
  <c r="P88" i="31" s="1"/>
  <c r="K88" i="31"/>
  <c r="O88" i="31" s="1"/>
  <c r="J88" i="31"/>
  <c r="C88" i="11"/>
  <c r="I88" i="31" s="1"/>
  <c r="B88" i="31"/>
  <c r="A88" i="31"/>
  <c r="L87" i="31"/>
  <c r="P87" i="31" s="1"/>
  <c r="K87" i="31"/>
  <c r="O87" i="31" s="1"/>
  <c r="J87" i="31"/>
  <c r="C87" i="11"/>
  <c r="I87" i="31" s="1"/>
  <c r="H87" i="31"/>
  <c r="B87" i="31"/>
  <c r="A87" i="31"/>
  <c r="L86" i="31"/>
  <c r="P86" i="31" s="1"/>
  <c r="K86" i="31"/>
  <c r="O86" i="31" s="1"/>
  <c r="C86" i="11"/>
  <c r="I86" i="31" s="1"/>
  <c r="H86" i="31"/>
  <c r="B86" i="31"/>
  <c r="A86" i="31"/>
  <c r="L85" i="31"/>
  <c r="P85" i="31" s="1"/>
  <c r="K85" i="31"/>
  <c r="O85" i="31" s="1"/>
  <c r="C85" i="11"/>
  <c r="I85" i="31" s="1"/>
  <c r="H85" i="31"/>
  <c r="B85" i="31"/>
  <c r="A85" i="31"/>
  <c r="L84" i="31"/>
  <c r="P84" i="31" s="1"/>
  <c r="K84" i="31"/>
  <c r="O84" i="31" s="1"/>
  <c r="C84" i="11"/>
  <c r="I84" i="31" s="1"/>
  <c r="B84" i="31"/>
  <c r="A84" i="31"/>
  <c r="L83" i="31"/>
  <c r="P83" i="31" s="1"/>
  <c r="K83" i="31"/>
  <c r="O83" i="31" s="1"/>
  <c r="C83" i="11"/>
  <c r="I83" i="31" s="1"/>
  <c r="H83" i="31"/>
  <c r="B83" i="31"/>
  <c r="A83" i="31"/>
  <c r="L82" i="31"/>
  <c r="P82" i="31" s="1"/>
  <c r="K82" i="31"/>
  <c r="O82" i="31" s="1"/>
  <c r="C82" i="11"/>
  <c r="I82" i="31" s="1"/>
  <c r="B82" i="31"/>
  <c r="A82" i="31"/>
  <c r="L81" i="31"/>
  <c r="P81" i="31" s="1"/>
  <c r="K81" i="31"/>
  <c r="O81" i="31" s="1"/>
  <c r="C81" i="11"/>
  <c r="I81" i="31" s="1"/>
  <c r="H81" i="31"/>
  <c r="B81" i="31"/>
  <c r="A81" i="31"/>
  <c r="L80" i="31"/>
  <c r="P80" i="31" s="1"/>
  <c r="K80" i="31"/>
  <c r="O80" i="31" s="1"/>
  <c r="J80" i="31"/>
  <c r="C80" i="11"/>
  <c r="I80" i="31" s="1"/>
  <c r="B80" i="31"/>
  <c r="A80" i="31"/>
  <c r="L79" i="31"/>
  <c r="P79" i="31" s="1"/>
  <c r="K79" i="31"/>
  <c r="O79" i="31" s="1"/>
  <c r="J79" i="31"/>
  <c r="C79" i="11"/>
  <c r="I79" i="31" s="1"/>
  <c r="B79" i="31"/>
  <c r="A79" i="31"/>
  <c r="L78" i="31"/>
  <c r="P78" i="31" s="1"/>
  <c r="K78" i="31"/>
  <c r="O78" i="31" s="1"/>
  <c r="C78" i="11"/>
  <c r="I78" i="31" s="1"/>
  <c r="H78" i="31"/>
  <c r="B78" i="31"/>
  <c r="A78" i="31"/>
  <c r="L77" i="31"/>
  <c r="P77" i="31" s="1"/>
  <c r="K77" i="31"/>
  <c r="O77" i="31" s="1"/>
  <c r="C77" i="11"/>
  <c r="I77" i="31" s="1"/>
  <c r="B77" i="31"/>
  <c r="A77" i="31"/>
  <c r="L76" i="31"/>
  <c r="P76" i="31" s="1"/>
  <c r="K76" i="31"/>
  <c r="O76" i="31" s="1"/>
  <c r="C76" i="11"/>
  <c r="I76" i="31" s="1"/>
  <c r="H76" i="31"/>
  <c r="B76" i="31"/>
  <c r="A76" i="31"/>
  <c r="L75" i="31"/>
  <c r="P75" i="31" s="1"/>
  <c r="K75" i="31"/>
  <c r="O75" i="31" s="1"/>
  <c r="C75" i="11"/>
  <c r="I75" i="31" s="1"/>
  <c r="B75" i="31"/>
  <c r="A75" i="31"/>
  <c r="L74" i="31"/>
  <c r="P74" i="31" s="1"/>
  <c r="K74" i="31"/>
  <c r="O74" i="31" s="1"/>
  <c r="C74" i="11"/>
  <c r="I74" i="31" s="1"/>
  <c r="B74" i="31"/>
  <c r="A74" i="31"/>
  <c r="L73" i="31"/>
  <c r="P73" i="31" s="1"/>
  <c r="K73" i="31"/>
  <c r="O73" i="31" s="1"/>
  <c r="C73" i="11"/>
  <c r="I73" i="31" s="1"/>
  <c r="H73" i="31"/>
  <c r="B73" i="31"/>
  <c r="A73" i="31"/>
  <c r="L72" i="31"/>
  <c r="P72" i="31" s="1"/>
  <c r="K72" i="31"/>
  <c r="O72" i="31" s="1"/>
  <c r="J72" i="31"/>
  <c r="C72" i="11"/>
  <c r="I72" i="31" s="1"/>
  <c r="H72" i="31"/>
  <c r="B72" i="31"/>
  <c r="A72" i="31"/>
  <c r="L71" i="31"/>
  <c r="P71" i="31" s="1"/>
  <c r="K71" i="31"/>
  <c r="O71" i="31" s="1"/>
  <c r="J71" i="31"/>
  <c r="C71" i="11"/>
  <c r="I71" i="31" s="1"/>
  <c r="B71" i="31"/>
  <c r="A71" i="31"/>
  <c r="L70" i="31"/>
  <c r="P70" i="31" s="1"/>
  <c r="K70" i="31"/>
  <c r="O70" i="31" s="1"/>
  <c r="C70" i="11"/>
  <c r="I70" i="31" s="1"/>
  <c r="B70" i="31"/>
  <c r="A70" i="31"/>
  <c r="L69" i="31"/>
  <c r="P69" i="31" s="1"/>
  <c r="K69" i="31"/>
  <c r="O69" i="31" s="1"/>
  <c r="J69" i="31"/>
  <c r="C69" i="11"/>
  <c r="I69" i="31" s="1"/>
  <c r="B69" i="31"/>
  <c r="A69" i="31"/>
  <c r="L68" i="31"/>
  <c r="P68" i="31" s="1"/>
  <c r="K68" i="31"/>
  <c r="O68" i="31" s="1"/>
  <c r="C68" i="11"/>
  <c r="I68" i="31" s="1"/>
  <c r="H68" i="31"/>
  <c r="B68" i="31"/>
  <c r="A68" i="31"/>
  <c r="L67" i="31"/>
  <c r="P67" i="31" s="1"/>
  <c r="K67" i="31"/>
  <c r="O67" i="31" s="1"/>
  <c r="J67" i="31"/>
  <c r="C67" i="11"/>
  <c r="I67" i="31" s="1"/>
  <c r="H67" i="31"/>
  <c r="B67" i="31"/>
  <c r="A67" i="31"/>
  <c r="L66" i="31"/>
  <c r="P66" i="31" s="1"/>
  <c r="K66" i="31"/>
  <c r="O66" i="31" s="1"/>
  <c r="C66" i="11"/>
  <c r="I66" i="31" s="1"/>
  <c r="B66" i="31"/>
  <c r="A66" i="31"/>
  <c r="L65" i="31"/>
  <c r="P65" i="31" s="1"/>
  <c r="K65" i="31"/>
  <c r="O65" i="31" s="1"/>
  <c r="C65" i="11"/>
  <c r="I65" i="31" s="1"/>
  <c r="H65" i="31"/>
  <c r="B65" i="31"/>
  <c r="A65" i="31"/>
  <c r="L64" i="31"/>
  <c r="P64" i="31" s="1"/>
  <c r="K64" i="31"/>
  <c r="O64" i="31" s="1"/>
  <c r="J64" i="31"/>
  <c r="C64" i="11"/>
  <c r="I64" i="31" s="1"/>
  <c r="H64" i="31"/>
  <c r="B64" i="31"/>
  <c r="A64" i="31"/>
  <c r="L63" i="31"/>
  <c r="P63" i="31" s="1"/>
  <c r="K63" i="31"/>
  <c r="O63" i="31" s="1"/>
  <c r="C63" i="11"/>
  <c r="I63" i="31" s="1"/>
  <c r="H63" i="31"/>
  <c r="B63" i="31"/>
  <c r="A63" i="31"/>
  <c r="L62" i="31"/>
  <c r="P62" i="31" s="1"/>
  <c r="K62" i="31"/>
  <c r="O62" i="31" s="1"/>
  <c r="C62" i="11"/>
  <c r="I62" i="31" s="1"/>
  <c r="B62" i="31"/>
  <c r="A62" i="31"/>
  <c r="L61" i="31"/>
  <c r="P61" i="31" s="1"/>
  <c r="K61" i="31"/>
  <c r="O61" i="31" s="1"/>
  <c r="J61" i="31"/>
  <c r="C61" i="11"/>
  <c r="I61" i="31" s="1"/>
  <c r="B61" i="31"/>
  <c r="A61" i="31"/>
  <c r="L60" i="31"/>
  <c r="P60" i="31" s="1"/>
  <c r="K60" i="31"/>
  <c r="O60" i="31" s="1"/>
  <c r="C60" i="11"/>
  <c r="I60" i="31" s="1"/>
  <c r="H60" i="31"/>
  <c r="B60" i="31"/>
  <c r="A60" i="31"/>
  <c r="L59" i="31"/>
  <c r="P59" i="31" s="1"/>
  <c r="K59" i="31"/>
  <c r="O59" i="31" s="1"/>
  <c r="C59" i="11"/>
  <c r="I59" i="31" s="1"/>
  <c r="B59" i="31"/>
  <c r="A59" i="31"/>
  <c r="L58" i="31"/>
  <c r="P58" i="31" s="1"/>
  <c r="K58" i="31"/>
  <c r="O58" i="31" s="1"/>
  <c r="J58" i="31"/>
  <c r="C58" i="11"/>
  <c r="I58" i="31" s="1"/>
  <c r="B58" i="31"/>
  <c r="A58" i="31"/>
  <c r="L57" i="31"/>
  <c r="P57" i="31" s="1"/>
  <c r="K57" i="31"/>
  <c r="O57" i="31" s="1"/>
  <c r="C57" i="11"/>
  <c r="I57" i="31" s="1"/>
  <c r="H57" i="31"/>
  <c r="B57" i="31"/>
  <c r="A57" i="31"/>
  <c r="L56" i="31"/>
  <c r="P56" i="31" s="1"/>
  <c r="K56" i="31"/>
  <c r="O56" i="31" s="1"/>
  <c r="J56" i="31"/>
  <c r="C56" i="11"/>
  <c r="I56" i="31" s="1"/>
  <c r="H56" i="31"/>
  <c r="B56" i="31"/>
  <c r="A56" i="31"/>
  <c r="L55" i="31"/>
  <c r="P55" i="31" s="1"/>
  <c r="K55" i="31"/>
  <c r="O55" i="31" s="1"/>
  <c r="J55" i="31"/>
  <c r="C55" i="11"/>
  <c r="I55" i="31" s="1"/>
  <c r="H55" i="31"/>
  <c r="B55" i="31"/>
  <c r="A55" i="31"/>
  <c r="L54" i="31"/>
  <c r="P54" i="31" s="1"/>
  <c r="K54" i="31"/>
  <c r="O54" i="31" s="1"/>
  <c r="C54" i="11"/>
  <c r="I54" i="31" s="1"/>
  <c r="B54" i="31"/>
  <c r="A54" i="31"/>
  <c r="L53" i="31"/>
  <c r="P53" i="31" s="1"/>
  <c r="K53" i="31"/>
  <c r="O53" i="31" s="1"/>
  <c r="J53" i="31"/>
  <c r="C53" i="11"/>
  <c r="I53" i="31" s="1"/>
  <c r="B53" i="31"/>
  <c r="A53" i="31"/>
  <c r="L52" i="31"/>
  <c r="P52" i="31" s="1"/>
  <c r="K52" i="31"/>
  <c r="O52" i="31" s="1"/>
  <c r="C52" i="11"/>
  <c r="I52" i="31" s="1"/>
  <c r="H52" i="31"/>
  <c r="B52" i="31"/>
  <c r="A52" i="31"/>
  <c r="L51" i="31"/>
  <c r="P51" i="31" s="1"/>
  <c r="K51" i="31"/>
  <c r="O51" i="31" s="1"/>
  <c r="J51" i="31"/>
  <c r="C51" i="11"/>
  <c r="I51" i="31" s="1"/>
  <c r="H51" i="31"/>
  <c r="B51" i="31"/>
  <c r="A51" i="31"/>
  <c r="L50" i="31"/>
  <c r="P50" i="31" s="1"/>
  <c r="K50" i="31"/>
  <c r="O50" i="31" s="1"/>
  <c r="C50" i="11"/>
  <c r="I50" i="31" s="1"/>
  <c r="B50" i="31"/>
  <c r="A50" i="31"/>
  <c r="L49" i="31"/>
  <c r="P49" i="31" s="1"/>
  <c r="K49" i="31"/>
  <c r="O49" i="31" s="1"/>
  <c r="C49" i="11"/>
  <c r="I49" i="31" s="1"/>
  <c r="H49" i="31"/>
  <c r="B49" i="31"/>
  <c r="A49" i="31"/>
  <c r="L48" i="31"/>
  <c r="P48" i="31" s="1"/>
  <c r="K48" i="31"/>
  <c r="O48" i="31" s="1"/>
  <c r="C48" i="11"/>
  <c r="I48" i="31" s="1"/>
  <c r="H48" i="31"/>
  <c r="B48" i="31"/>
  <c r="A48" i="31"/>
  <c r="L47" i="31"/>
  <c r="P47" i="31" s="1"/>
  <c r="K47" i="31"/>
  <c r="O47" i="31" s="1"/>
  <c r="J47" i="31"/>
  <c r="C47" i="11"/>
  <c r="I47" i="31" s="1"/>
  <c r="H47" i="31"/>
  <c r="B47" i="31"/>
  <c r="A47" i="31"/>
  <c r="L46" i="31"/>
  <c r="P46" i="31" s="1"/>
  <c r="K46" i="31"/>
  <c r="O46" i="31" s="1"/>
  <c r="C46" i="11"/>
  <c r="I46" i="31" s="1"/>
  <c r="H46" i="31"/>
  <c r="B46" i="31"/>
  <c r="A46" i="31"/>
  <c r="L45" i="31"/>
  <c r="P45" i="31" s="1"/>
  <c r="K45" i="31"/>
  <c r="O45" i="31" s="1"/>
  <c r="C45" i="11"/>
  <c r="I45" i="31" s="1"/>
  <c r="B45" i="31"/>
  <c r="A45" i="31"/>
  <c r="L44" i="31"/>
  <c r="P44" i="31" s="1"/>
  <c r="K44" i="31"/>
  <c r="O44" i="31" s="1"/>
  <c r="C44" i="11"/>
  <c r="I44" i="31" s="1"/>
  <c r="H44" i="31"/>
  <c r="B44" i="31"/>
  <c r="A44" i="31"/>
  <c r="L43" i="31"/>
  <c r="P43" i="31" s="1"/>
  <c r="K43" i="31"/>
  <c r="O43" i="31" s="1"/>
  <c r="C43" i="11"/>
  <c r="I43" i="31" s="1"/>
  <c r="H43" i="31"/>
  <c r="B43" i="31"/>
  <c r="A43" i="31"/>
  <c r="L42" i="31"/>
  <c r="P42" i="31" s="1"/>
  <c r="K42" i="31"/>
  <c r="O42" i="31" s="1"/>
  <c r="J42" i="31"/>
  <c r="C42" i="11"/>
  <c r="I42" i="31" s="1"/>
  <c r="B42" i="31"/>
  <c r="A42" i="31"/>
  <c r="L41" i="31"/>
  <c r="P41" i="31" s="1"/>
  <c r="K41" i="31"/>
  <c r="O41" i="31" s="1"/>
  <c r="C41" i="11"/>
  <c r="I41" i="31" s="1"/>
  <c r="H41" i="31"/>
  <c r="B41" i="31"/>
  <c r="A41" i="31"/>
  <c r="L40" i="31"/>
  <c r="P40" i="31" s="1"/>
  <c r="K40" i="31"/>
  <c r="O40" i="31" s="1"/>
  <c r="J40" i="31"/>
  <c r="C40" i="11"/>
  <c r="I40" i="31" s="1"/>
  <c r="H40" i="31"/>
  <c r="B40" i="31"/>
  <c r="A40" i="31"/>
  <c r="L39" i="31"/>
  <c r="P39" i="31" s="1"/>
  <c r="K39" i="31"/>
  <c r="O39" i="31" s="1"/>
  <c r="C39" i="11"/>
  <c r="I39" i="31" s="1"/>
  <c r="H39" i="31"/>
  <c r="B39" i="31"/>
  <c r="A39" i="31"/>
  <c r="L38" i="31"/>
  <c r="P38" i="31" s="1"/>
  <c r="K38" i="31"/>
  <c r="O38" i="31" s="1"/>
  <c r="C38" i="11"/>
  <c r="I38" i="31" s="1"/>
  <c r="H38" i="31"/>
  <c r="B38" i="31"/>
  <c r="A38" i="31"/>
  <c r="L37" i="31"/>
  <c r="P37" i="31" s="1"/>
  <c r="K37" i="31"/>
  <c r="O37" i="31" s="1"/>
  <c r="C37" i="11"/>
  <c r="I37" i="31" s="1"/>
  <c r="B37" i="31"/>
  <c r="A37" i="31"/>
  <c r="L36" i="31"/>
  <c r="P36" i="31" s="1"/>
  <c r="K36" i="31"/>
  <c r="O36" i="31" s="1"/>
  <c r="C36" i="11"/>
  <c r="I36" i="31" s="1"/>
  <c r="B36" i="31"/>
  <c r="A36" i="31"/>
  <c r="L35" i="31"/>
  <c r="P35" i="31" s="1"/>
  <c r="K35" i="31"/>
  <c r="O35" i="31" s="1"/>
  <c r="J35" i="31"/>
  <c r="C35" i="11"/>
  <c r="I35" i="31" s="1"/>
  <c r="H35" i="31"/>
  <c r="B35" i="31"/>
  <c r="A35" i="31"/>
  <c r="L34" i="31"/>
  <c r="P34" i="31" s="1"/>
  <c r="K34" i="31"/>
  <c r="O34" i="31" s="1"/>
  <c r="C34" i="11"/>
  <c r="I34" i="31" s="1"/>
  <c r="B34" i="31"/>
  <c r="A34" i="31"/>
  <c r="L33" i="31"/>
  <c r="P33" i="31" s="1"/>
  <c r="K33" i="31"/>
  <c r="O33" i="31" s="1"/>
  <c r="C33" i="11"/>
  <c r="I33" i="31" s="1"/>
  <c r="B33" i="31"/>
  <c r="A33" i="31"/>
  <c r="L32" i="31"/>
  <c r="P32" i="31" s="1"/>
  <c r="K32" i="31"/>
  <c r="O32" i="31" s="1"/>
  <c r="C32" i="11"/>
  <c r="I32" i="31" s="1"/>
  <c r="H32" i="31"/>
  <c r="B32" i="31"/>
  <c r="A32" i="31"/>
  <c r="L31" i="31"/>
  <c r="P31" i="31" s="1"/>
  <c r="K31" i="31"/>
  <c r="O31" i="31" s="1"/>
  <c r="C31" i="11"/>
  <c r="I31" i="31" s="1"/>
  <c r="B31" i="31"/>
  <c r="A31" i="31"/>
  <c r="L30" i="31"/>
  <c r="P30" i="31" s="1"/>
  <c r="K30" i="31"/>
  <c r="O30" i="31" s="1"/>
  <c r="C30" i="11"/>
  <c r="I30" i="31" s="1"/>
  <c r="H30" i="31"/>
  <c r="B30" i="31"/>
  <c r="A30" i="31"/>
  <c r="L29" i="31"/>
  <c r="P29" i="31" s="1"/>
  <c r="K29" i="31"/>
  <c r="O29" i="31" s="1"/>
  <c r="C29" i="11"/>
  <c r="I29" i="31" s="1"/>
  <c r="B29" i="31"/>
  <c r="A29" i="31"/>
  <c r="L28" i="31"/>
  <c r="P28" i="31" s="1"/>
  <c r="K28" i="31"/>
  <c r="O28" i="31" s="1"/>
  <c r="C28" i="11"/>
  <c r="I28" i="31" s="1"/>
  <c r="H28" i="31"/>
  <c r="B28" i="31"/>
  <c r="A28" i="31"/>
  <c r="L27" i="31"/>
  <c r="P27" i="31" s="1"/>
  <c r="K27" i="31"/>
  <c r="O27" i="31" s="1"/>
  <c r="C27" i="11"/>
  <c r="I27" i="31" s="1"/>
  <c r="H27" i="31"/>
  <c r="B27" i="31"/>
  <c r="A27" i="31"/>
  <c r="L26" i="31"/>
  <c r="P26" i="31" s="1"/>
  <c r="K26" i="31"/>
  <c r="O26" i="31" s="1"/>
  <c r="C26" i="11"/>
  <c r="I26" i="31" s="1"/>
  <c r="B26" i="31"/>
  <c r="A26" i="31"/>
  <c r="L25" i="31"/>
  <c r="P25" i="31" s="1"/>
  <c r="K25" i="31"/>
  <c r="O25" i="31" s="1"/>
  <c r="C25" i="11"/>
  <c r="I25" i="31" s="1"/>
  <c r="H25" i="31"/>
  <c r="B25" i="31"/>
  <c r="A25" i="31"/>
  <c r="L24" i="31"/>
  <c r="P24" i="31" s="1"/>
  <c r="K24" i="31"/>
  <c r="O24" i="31" s="1"/>
  <c r="J24" i="31"/>
  <c r="C24" i="11"/>
  <c r="I24" i="31" s="1"/>
  <c r="H24" i="31"/>
  <c r="B24" i="31"/>
  <c r="A24" i="31"/>
  <c r="L23" i="31"/>
  <c r="P23" i="31" s="1"/>
  <c r="K23" i="31"/>
  <c r="O23" i="31" s="1"/>
  <c r="J23" i="31"/>
  <c r="C23" i="11"/>
  <c r="I23" i="31" s="1"/>
  <c r="H23" i="31"/>
  <c r="B23" i="31"/>
  <c r="A23" i="31"/>
  <c r="L22" i="31"/>
  <c r="P22" i="31" s="1"/>
  <c r="K22" i="31"/>
  <c r="O22" i="31" s="1"/>
  <c r="C22" i="11"/>
  <c r="I22" i="31" s="1"/>
  <c r="H22" i="31"/>
  <c r="B22" i="31"/>
  <c r="A22" i="31"/>
  <c r="L21" i="31"/>
  <c r="P21" i="31" s="1"/>
  <c r="K21" i="31"/>
  <c r="O21" i="31" s="1"/>
  <c r="C21" i="11"/>
  <c r="I21" i="31" s="1"/>
  <c r="B21" i="31"/>
  <c r="A21" i="31"/>
  <c r="L20" i="31"/>
  <c r="P20" i="31" s="1"/>
  <c r="K20" i="31"/>
  <c r="O20" i="31" s="1"/>
  <c r="C20" i="11"/>
  <c r="I20" i="31" s="1"/>
  <c r="H20" i="31"/>
  <c r="B20" i="31"/>
  <c r="A20" i="31"/>
  <c r="L19" i="31"/>
  <c r="P19" i="31" s="1"/>
  <c r="K19" i="31"/>
  <c r="O19" i="31" s="1"/>
  <c r="C19" i="11"/>
  <c r="I19" i="31" s="1"/>
  <c r="H19" i="31"/>
  <c r="B19" i="31"/>
  <c r="A19" i="31"/>
  <c r="L18" i="31"/>
  <c r="P18" i="31" s="1"/>
  <c r="K18" i="31"/>
  <c r="O18" i="31" s="1"/>
  <c r="C18" i="11"/>
  <c r="I18" i="31" s="1"/>
  <c r="H18" i="31"/>
  <c r="B18" i="31"/>
  <c r="A18" i="31"/>
  <c r="L17" i="31"/>
  <c r="P17" i="31" s="1"/>
  <c r="K17" i="31"/>
  <c r="O17" i="31" s="1"/>
  <c r="C17" i="11"/>
  <c r="I17" i="31" s="1"/>
  <c r="H17" i="31"/>
  <c r="B17" i="31"/>
  <c r="A17" i="31"/>
  <c r="L16" i="31"/>
  <c r="P16" i="31" s="1"/>
  <c r="K16" i="31"/>
  <c r="O16" i="31" s="1"/>
  <c r="C16" i="11"/>
  <c r="I16" i="31" s="1"/>
  <c r="B16" i="31"/>
  <c r="A16" i="31"/>
  <c r="L15" i="31"/>
  <c r="P15" i="31" s="1"/>
  <c r="K15" i="31"/>
  <c r="O15" i="31" s="1"/>
  <c r="C15" i="11"/>
  <c r="I15" i="31" s="1"/>
  <c r="H15" i="31"/>
  <c r="B15" i="31"/>
  <c r="A15" i="31"/>
  <c r="L14" i="31"/>
  <c r="P14" i="31" s="1"/>
  <c r="K14" i="31"/>
  <c r="O14" i="31" s="1"/>
  <c r="C14" i="11"/>
  <c r="I14" i="31" s="1"/>
  <c r="H14" i="31"/>
  <c r="B14" i="31"/>
  <c r="A14" i="31"/>
  <c r="L13" i="31"/>
  <c r="P13" i="31" s="1"/>
  <c r="K13" i="31"/>
  <c r="O13" i="31" s="1"/>
  <c r="C13" i="11"/>
  <c r="I13" i="31" s="1"/>
  <c r="B13" i="31"/>
  <c r="A13" i="31"/>
  <c r="L12" i="31"/>
  <c r="P12" i="31" s="1"/>
  <c r="K12" i="31"/>
  <c r="O12" i="31" s="1"/>
  <c r="C12" i="11"/>
  <c r="I12" i="31" s="1"/>
  <c r="H12" i="31"/>
  <c r="B12" i="31"/>
  <c r="A12" i="31"/>
  <c r="L11" i="31"/>
  <c r="P11" i="31" s="1"/>
  <c r="K11" i="31"/>
  <c r="O11" i="31" s="1"/>
  <c r="C11" i="11"/>
  <c r="I11" i="31" s="1"/>
  <c r="H11" i="31"/>
  <c r="B11" i="31"/>
  <c r="A11" i="31"/>
  <c r="L10" i="31"/>
  <c r="P10" i="31" s="1"/>
  <c r="K10" i="31"/>
  <c r="O10" i="31" s="1"/>
  <c r="C10" i="11"/>
  <c r="I10" i="31" s="1"/>
  <c r="B10" i="31"/>
  <c r="A10" i="31"/>
  <c r="L9" i="31"/>
  <c r="P9" i="31" s="1"/>
  <c r="K9" i="31"/>
  <c r="O9" i="31" s="1"/>
  <c r="C9" i="11"/>
  <c r="I9" i="31" s="1"/>
  <c r="H9" i="31"/>
  <c r="B9" i="31"/>
  <c r="A9" i="31"/>
  <c r="L8" i="31"/>
  <c r="P8" i="31" s="1"/>
  <c r="K8" i="31"/>
  <c r="O8" i="31" s="1"/>
  <c r="J8" i="31"/>
  <c r="C8" i="11"/>
  <c r="I8" i="31" s="1"/>
  <c r="B8" i="31"/>
  <c r="A8" i="31"/>
  <c r="L7" i="31"/>
  <c r="P7" i="31" s="1"/>
  <c r="K7" i="31"/>
  <c r="O7" i="31" s="1"/>
  <c r="C7" i="11"/>
  <c r="I7" i="31" s="1"/>
  <c r="H7" i="31"/>
  <c r="B7" i="31"/>
  <c r="A7" i="31"/>
  <c r="L6" i="31"/>
  <c r="P6" i="31" s="1"/>
  <c r="K6" i="31"/>
  <c r="O6" i="31" s="1"/>
  <c r="C6" i="11"/>
  <c r="I6" i="31" s="1"/>
  <c r="B6" i="31"/>
  <c r="A6" i="31"/>
  <c r="L5" i="31"/>
  <c r="P5" i="31" s="1"/>
  <c r="K5" i="31"/>
  <c r="O5" i="31" s="1"/>
  <c r="C5" i="11"/>
  <c r="I5" i="31" s="1"/>
  <c r="H5" i="31"/>
  <c r="B5" i="31"/>
  <c r="A5" i="31"/>
  <c r="L4" i="31"/>
  <c r="P4" i="31" s="1"/>
  <c r="K4" i="31"/>
  <c r="O4" i="31" s="1"/>
  <c r="C4" i="11"/>
  <c r="I4" i="31" s="1"/>
  <c r="H4" i="31"/>
  <c r="B4" i="31"/>
  <c r="A4" i="31"/>
  <c r="L3" i="31"/>
  <c r="P3" i="31" s="1"/>
  <c r="K3" i="31"/>
  <c r="O3" i="31" s="1"/>
  <c r="J3" i="31"/>
  <c r="C3" i="11"/>
  <c r="I3" i="31" s="1"/>
  <c r="G3" i="31"/>
  <c r="B3" i="31"/>
  <c r="A3" i="31"/>
  <c r="L2" i="31"/>
  <c r="P2" i="31" s="1"/>
  <c r="K2" i="31"/>
  <c r="O2" i="31" s="1"/>
  <c r="C2" i="11"/>
  <c r="I2" i="31" s="1"/>
  <c r="B2" i="31"/>
  <c r="A2" i="31"/>
  <c r="B1" i="31"/>
  <c r="A1" i="31"/>
  <c r="D96" i="13"/>
  <c r="E96" i="13"/>
  <c r="E94" i="13"/>
  <c r="E93" i="13"/>
  <c r="E93" i="23" s="1"/>
  <c r="E92" i="13"/>
  <c r="E92" i="23" s="1"/>
  <c r="D91" i="13"/>
  <c r="E91" i="13"/>
  <c r="E91" i="23" s="1"/>
  <c r="D90" i="13"/>
  <c r="E90" i="13"/>
  <c r="E89" i="13"/>
  <c r="E89" i="23" s="1"/>
  <c r="D88" i="13"/>
  <c r="E88" i="13"/>
  <c r="E88" i="23" s="1"/>
  <c r="E87" i="13"/>
  <c r="E87" i="23" s="1"/>
  <c r="D86" i="13"/>
  <c r="E86" i="13"/>
  <c r="E86" i="23" s="1"/>
  <c r="E85" i="13"/>
  <c r="E85" i="23" s="1"/>
  <c r="E84" i="13"/>
  <c r="E84" i="23" s="1"/>
  <c r="D83" i="13"/>
  <c r="E83" i="13"/>
  <c r="E83" i="23" s="1"/>
  <c r="E82" i="13"/>
  <c r="E82" i="23" s="1"/>
  <c r="D81" i="13"/>
  <c r="E81" i="13"/>
  <c r="E81" i="23" s="1"/>
  <c r="D80" i="13"/>
  <c r="E80" i="13"/>
  <c r="E80" i="23" s="1"/>
  <c r="D79" i="13"/>
  <c r="E79" i="13"/>
  <c r="E79" i="23" s="1"/>
  <c r="D78" i="13"/>
  <c r="G78" i="13" s="1"/>
  <c r="E78" i="13"/>
  <c r="D77" i="13"/>
  <c r="E77" i="13"/>
  <c r="E77" i="23" s="1"/>
  <c r="D76" i="13"/>
  <c r="E76" i="13"/>
  <c r="E76" i="23" s="1"/>
  <c r="D75" i="13"/>
  <c r="E75" i="13"/>
  <c r="E75" i="23" s="1"/>
  <c r="E74" i="13"/>
  <c r="E74" i="23" s="1"/>
  <c r="D73" i="13"/>
  <c r="G73" i="13" s="1"/>
  <c r="E73" i="13"/>
  <c r="E73" i="23" s="1"/>
  <c r="D72" i="13"/>
  <c r="E72" i="13"/>
  <c r="E72" i="23" s="1"/>
  <c r="E71" i="13"/>
  <c r="E71" i="23" s="1"/>
  <c r="D70" i="13"/>
  <c r="E70" i="13"/>
  <c r="E70" i="23" s="1"/>
  <c r="D69" i="13"/>
  <c r="G69" i="13" s="1"/>
  <c r="E69" i="13"/>
  <c r="E69" i="23" s="1"/>
  <c r="D68" i="13"/>
  <c r="E68" i="13"/>
  <c r="E68" i="23" s="1"/>
  <c r="E67" i="13"/>
  <c r="E67" i="23" s="1"/>
  <c r="D66" i="13"/>
  <c r="E66" i="13"/>
  <c r="D65" i="13"/>
  <c r="E65" i="13"/>
  <c r="E65" i="23" s="1"/>
  <c r="D64" i="13"/>
  <c r="E64" i="13"/>
  <c r="E63" i="13"/>
  <c r="E63" i="23" s="1"/>
  <c r="E62" i="13"/>
  <c r="E62" i="23" s="1"/>
  <c r="D61" i="13"/>
  <c r="G61" i="13" s="1"/>
  <c r="E61" i="13"/>
  <c r="E61" i="23" s="1"/>
  <c r="D60" i="13"/>
  <c r="E60" i="13"/>
  <c r="E60" i="23" s="1"/>
  <c r="E59" i="13"/>
  <c r="E59" i="23" s="1"/>
  <c r="E58" i="13"/>
  <c r="E58" i="23" s="1"/>
  <c r="D57" i="13"/>
  <c r="E57" i="13"/>
  <c r="E57" i="23" s="1"/>
  <c r="D56" i="13"/>
  <c r="G56" i="13" s="1"/>
  <c r="E56" i="13"/>
  <c r="E56" i="23" s="1"/>
  <c r="E55" i="13"/>
  <c r="E55" i="23" s="1"/>
  <c r="D54" i="13"/>
  <c r="G54" i="13" s="1"/>
  <c r="E54" i="13"/>
  <c r="E54" i="23" s="1"/>
  <c r="D53" i="13"/>
  <c r="E53" i="13"/>
  <c r="E53" i="23" s="1"/>
  <c r="D52" i="13"/>
  <c r="E52" i="13"/>
  <c r="E52" i="23" s="1"/>
  <c r="E51" i="13"/>
  <c r="E51" i="23" s="1"/>
  <c r="E50" i="13"/>
  <c r="D49" i="13"/>
  <c r="E49" i="13"/>
  <c r="D48" i="13"/>
  <c r="E48" i="13"/>
  <c r="E47" i="13"/>
  <c r="E47" i="23" s="1"/>
  <c r="E46" i="13"/>
  <c r="E46" i="23" s="1"/>
  <c r="D45" i="13"/>
  <c r="E45" i="13"/>
  <c r="E45" i="23" s="1"/>
  <c r="D44" i="13"/>
  <c r="G44" i="13" s="1"/>
  <c r="E44" i="13"/>
  <c r="E44" i="23" s="1"/>
  <c r="D43" i="13"/>
  <c r="E43" i="13"/>
  <c r="E43" i="23" s="1"/>
  <c r="E42" i="13"/>
  <c r="E41" i="13"/>
  <c r="E41" i="23" s="1"/>
  <c r="D40" i="13"/>
  <c r="E40" i="13"/>
  <c r="E39" i="13"/>
  <c r="E39" i="23" s="1"/>
  <c r="E38" i="13"/>
  <c r="E38" i="23" s="1"/>
  <c r="D37" i="13"/>
  <c r="E37" i="13"/>
  <c r="E37" i="23" s="1"/>
  <c r="E36" i="13"/>
  <c r="E36" i="23" s="1"/>
  <c r="E35" i="13"/>
  <c r="E35" i="23" s="1"/>
  <c r="D34" i="13"/>
  <c r="E34" i="13"/>
  <c r="E34" i="23" s="1"/>
  <c r="D33" i="13"/>
  <c r="E33" i="13"/>
  <c r="E33" i="23" s="1"/>
  <c r="D32" i="13"/>
  <c r="E32" i="13"/>
  <c r="E32" i="23" s="1"/>
  <c r="E31" i="13"/>
  <c r="E31" i="23" s="1"/>
  <c r="D30" i="13"/>
  <c r="E30" i="13"/>
  <c r="D29" i="13"/>
  <c r="E29" i="13"/>
  <c r="E29" i="23" s="1"/>
  <c r="D28" i="13"/>
  <c r="G28" i="13" s="1"/>
  <c r="E28" i="13"/>
  <c r="E28" i="23" s="1"/>
  <c r="D27" i="13"/>
  <c r="E27" i="13"/>
  <c r="E27" i="23" s="1"/>
  <c r="E26" i="13"/>
  <c r="E26" i="23" s="1"/>
  <c r="D25" i="13"/>
  <c r="E25" i="13"/>
  <c r="E25" i="23" s="1"/>
  <c r="D24" i="13"/>
  <c r="G24" i="13" s="1"/>
  <c r="E24" i="13"/>
  <c r="E24" i="23" s="1"/>
  <c r="E23" i="13"/>
  <c r="D22" i="13"/>
  <c r="E22" i="13"/>
  <c r="D21" i="13"/>
  <c r="E21" i="13"/>
  <c r="E21" i="23" s="1"/>
  <c r="D20" i="13"/>
  <c r="E20" i="13"/>
  <c r="E20" i="23" s="1"/>
  <c r="D19" i="13"/>
  <c r="G19" i="13" s="1"/>
  <c r="E19" i="13"/>
  <c r="E19" i="23" s="1"/>
  <c r="E18" i="13"/>
  <c r="E18" i="23" s="1"/>
  <c r="D17" i="13"/>
  <c r="E17" i="13"/>
  <c r="E17" i="23" s="1"/>
  <c r="D16" i="13"/>
  <c r="E16" i="13"/>
  <c r="E16" i="23" s="1"/>
  <c r="E15" i="13"/>
  <c r="E15" i="23" s="1"/>
  <c r="D14" i="13"/>
  <c r="E14" i="13"/>
  <c r="E14" i="23" s="1"/>
  <c r="D13" i="13"/>
  <c r="E13" i="13"/>
  <c r="E13" i="23" s="1"/>
  <c r="E12" i="13"/>
  <c r="E12" i="23" s="1"/>
  <c r="D11" i="13"/>
  <c r="E11" i="13"/>
  <c r="E11" i="23" s="1"/>
  <c r="E10" i="13"/>
  <c r="E10" i="23" s="1"/>
  <c r="D9" i="13"/>
  <c r="E9" i="13"/>
  <c r="E9" i="23" s="1"/>
  <c r="E8" i="13"/>
  <c r="E8" i="23" s="1"/>
  <c r="D7" i="13"/>
  <c r="G7" i="13" s="1"/>
  <c r="E7" i="13"/>
  <c r="E7" i="23" s="1"/>
  <c r="D6" i="13"/>
  <c r="E6" i="13"/>
  <c r="E5" i="13"/>
  <c r="E5" i="23" s="1"/>
  <c r="D4" i="13"/>
  <c r="E4" i="13"/>
  <c r="E4" i="23" s="1"/>
  <c r="D3" i="13"/>
  <c r="E3" i="13"/>
  <c r="D2" i="13"/>
  <c r="E2" i="13"/>
  <c r="E2" i="23" s="1"/>
  <c r="H96" i="6"/>
  <c r="J96" i="14"/>
  <c r="H97" i="3"/>
  <c r="F96" i="8" s="1"/>
  <c r="D97" i="3"/>
  <c r="G96" i="11"/>
  <c r="D96" i="14" s="1"/>
  <c r="B96" i="14"/>
  <c r="A96" i="14"/>
  <c r="H94" i="6"/>
  <c r="N94" i="14"/>
  <c r="H95" i="3"/>
  <c r="F94" i="8" s="1"/>
  <c r="D95" i="3"/>
  <c r="H94" i="14" s="1"/>
  <c r="E94" i="14"/>
  <c r="G94" i="11"/>
  <c r="D94" i="14" s="1"/>
  <c r="B94" i="14"/>
  <c r="A94" i="14"/>
  <c r="H93" i="6"/>
  <c r="M93" i="14"/>
  <c r="H94" i="3"/>
  <c r="F93" i="8" s="1"/>
  <c r="D94" i="3"/>
  <c r="H93" i="14" s="1"/>
  <c r="E93" i="14"/>
  <c r="G93" i="11"/>
  <c r="D93" i="14" s="1"/>
  <c r="B93" i="14"/>
  <c r="A93" i="14"/>
  <c r="H92" i="6"/>
  <c r="J92" i="14"/>
  <c r="H93" i="3"/>
  <c r="F92" i="8" s="1"/>
  <c r="D93" i="3"/>
  <c r="H92" i="14" s="1"/>
  <c r="G92" i="11"/>
  <c r="D92" i="14" s="1"/>
  <c r="B92" i="14"/>
  <c r="A92" i="14"/>
  <c r="H91" i="6"/>
  <c r="J91" i="14"/>
  <c r="H92" i="3"/>
  <c r="F91" i="8" s="1"/>
  <c r="D92" i="3"/>
  <c r="E91" i="14"/>
  <c r="G91" i="11"/>
  <c r="D91" i="14" s="1"/>
  <c r="B91" i="14"/>
  <c r="A91" i="14"/>
  <c r="H90" i="6"/>
  <c r="H91" i="3"/>
  <c r="F90" i="8" s="1"/>
  <c r="D91" i="3"/>
  <c r="H90" i="14" s="1"/>
  <c r="E90" i="14"/>
  <c r="G90" i="11"/>
  <c r="D90" i="14" s="1"/>
  <c r="B90" i="14"/>
  <c r="A90" i="14"/>
  <c r="H89" i="6"/>
  <c r="H90" i="3"/>
  <c r="F89" i="8" s="1"/>
  <c r="D90" i="3"/>
  <c r="G89" i="14"/>
  <c r="E89" i="14"/>
  <c r="G89" i="11"/>
  <c r="D89" i="14" s="1"/>
  <c r="B89" i="14"/>
  <c r="A89" i="14"/>
  <c r="H88" i="6"/>
  <c r="O88" i="14" s="1"/>
  <c r="H89" i="3"/>
  <c r="F88" i="8" s="1"/>
  <c r="D89" i="3"/>
  <c r="H88" i="14" s="1"/>
  <c r="G88" i="14"/>
  <c r="G88" i="11"/>
  <c r="D88" i="14" s="1"/>
  <c r="B88" i="14"/>
  <c r="A88" i="14"/>
  <c r="H87" i="6"/>
  <c r="O87" i="14" s="1"/>
  <c r="M87" i="14"/>
  <c r="J87" i="14"/>
  <c r="H88" i="3"/>
  <c r="F87" i="8" s="1"/>
  <c r="D88" i="3"/>
  <c r="H87" i="14" s="1"/>
  <c r="E87" i="14"/>
  <c r="G87" i="11"/>
  <c r="D87" i="14" s="1"/>
  <c r="B87" i="14"/>
  <c r="A87" i="14"/>
  <c r="H86" i="6"/>
  <c r="H87" i="3"/>
  <c r="F86" i="8" s="1"/>
  <c r="D87" i="3"/>
  <c r="G86" i="14"/>
  <c r="E86" i="14"/>
  <c r="G86" i="11"/>
  <c r="D86" i="14" s="1"/>
  <c r="B86" i="14"/>
  <c r="A86" i="14"/>
  <c r="H85" i="6"/>
  <c r="O85" i="14" s="1"/>
  <c r="M85" i="14"/>
  <c r="H86" i="3"/>
  <c r="F85" i="8" s="1"/>
  <c r="D86" i="3"/>
  <c r="H85" i="14" s="1"/>
  <c r="E85" i="14"/>
  <c r="G85" i="11"/>
  <c r="D85" i="14" s="1"/>
  <c r="B85" i="14"/>
  <c r="A85" i="14"/>
  <c r="H84" i="6"/>
  <c r="J84" i="14"/>
  <c r="H85" i="3"/>
  <c r="F84" i="8" s="1"/>
  <c r="D85" i="3"/>
  <c r="H84" i="14" s="1"/>
  <c r="E84" i="14"/>
  <c r="G84" i="11"/>
  <c r="D84" i="14" s="1"/>
  <c r="B84" i="14"/>
  <c r="A84" i="14"/>
  <c r="H83" i="6"/>
  <c r="I83" i="6" s="1"/>
  <c r="N83" i="14"/>
  <c r="J83" i="14"/>
  <c r="H84" i="3"/>
  <c r="F83" i="8" s="1"/>
  <c r="D84" i="3"/>
  <c r="H83" i="14" s="1"/>
  <c r="E83" i="14"/>
  <c r="G83" i="11"/>
  <c r="D83" i="14" s="1"/>
  <c r="B83" i="14"/>
  <c r="A83" i="14"/>
  <c r="H82" i="6"/>
  <c r="M82" i="14"/>
  <c r="H83" i="3"/>
  <c r="F82" i="8" s="1"/>
  <c r="D83" i="3"/>
  <c r="H82" i="14" s="1"/>
  <c r="G82" i="11"/>
  <c r="D82" i="14" s="1"/>
  <c r="B82" i="14"/>
  <c r="A82" i="14"/>
  <c r="H81" i="6"/>
  <c r="N81" i="14"/>
  <c r="H82" i="3"/>
  <c r="F81" i="8" s="1"/>
  <c r="D82" i="3"/>
  <c r="H81" i="14" s="1"/>
  <c r="G81" i="14"/>
  <c r="E81" i="14"/>
  <c r="G81" i="11"/>
  <c r="D81" i="14" s="1"/>
  <c r="B81" i="14"/>
  <c r="A81" i="14"/>
  <c r="H80" i="6"/>
  <c r="O80" i="14" s="1"/>
  <c r="N80" i="14"/>
  <c r="M80" i="14"/>
  <c r="H81" i="3"/>
  <c r="F80" i="8" s="1"/>
  <c r="D81" i="3"/>
  <c r="H80" i="14" s="1"/>
  <c r="G80" i="11"/>
  <c r="D80" i="14" s="1"/>
  <c r="B80" i="14"/>
  <c r="A80" i="14"/>
  <c r="H79" i="6"/>
  <c r="N79" i="14"/>
  <c r="M79" i="14"/>
  <c r="J79" i="14"/>
  <c r="H80" i="3"/>
  <c r="F79" i="8" s="1"/>
  <c r="D80" i="3"/>
  <c r="G79" i="14"/>
  <c r="G79" i="11"/>
  <c r="D79" i="14" s="1"/>
  <c r="B79" i="14"/>
  <c r="A79" i="14"/>
  <c r="H78" i="6"/>
  <c r="O78" i="14" s="1"/>
  <c r="M78" i="14"/>
  <c r="H79" i="3"/>
  <c r="F78" i="8" s="1"/>
  <c r="D79" i="3"/>
  <c r="H78" i="14" s="1"/>
  <c r="E78" i="14"/>
  <c r="G78" i="11"/>
  <c r="D78" i="14" s="1"/>
  <c r="B78" i="14"/>
  <c r="A78" i="14"/>
  <c r="H77" i="6"/>
  <c r="O77" i="14" s="1"/>
  <c r="N77" i="14"/>
  <c r="H78" i="3"/>
  <c r="F77" i="8" s="1"/>
  <c r="D78" i="3"/>
  <c r="H77" i="14" s="1"/>
  <c r="G77" i="14"/>
  <c r="G77" i="11"/>
  <c r="D77" i="14" s="1"/>
  <c r="B77" i="14"/>
  <c r="A77" i="14"/>
  <c r="H76" i="6"/>
  <c r="H77" i="3"/>
  <c r="F76" i="8" s="1"/>
  <c r="D77" i="3"/>
  <c r="E76" i="14"/>
  <c r="G76" i="11"/>
  <c r="D76" i="14" s="1"/>
  <c r="B76" i="14"/>
  <c r="A76" i="14"/>
  <c r="H75" i="6"/>
  <c r="O75" i="14" s="1"/>
  <c r="N75" i="14"/>
  <c r="M75" i="14"/>
  <c r="H76" i="3"/>
  <c r="F75" i="8" s="1"/>
  <c r="D76" i="3"/>
  <c r="D75" i="8" s="1"/>
  <c r="G75" i="11"/>
  <c r="D75" i="14" s="1"/>
  <c r="B75" i="14"/>
  <c r="A75" i="14"/>
  <c r="H74" i="6"/>
  <c r="I74" i="6" s="1"/>
  <c r="J74" i="14"/>
  <c r="H75" i="3"/>
  <c r="F74" i="8" s="1"/>
  <c r="D75" i="3"/>
  <c r="H74" i="14" s="1"/>
  <c r="G74" i="11"/>
  <c r="D74" i="14" s="1"/>
  <c r="B74" i="14"/>
  <c r="A74" i="14"/>
  <c r="H73" i="6"/>
  <c r="O73" i="14" s="1"/>
  <c r="H74" i="3"/>
  <c r="F73" i="8" s="1"/>
  <c r="D74" i="3"/>
  <c r="G73" i="14"/>
  <c r="E73" i="14"/>
  <c r="G73" i="11"/>
  <c r="D73" i="14" s="1"/>
  <c r="B73" i="14"/>
  <c r="A73" i="14"/>
  <c r="H72" i="6"/>
  <c r="N72" i="14"/>
  <c r="M72" i="14"/>
  <c r="J72" i="14"/>
  <c r="H73" i="3"/>
  <c r="F72" i="8" s="1"/>
  <c r="D73" i="3"/>
  <c r="H72" i="14" s="1"/>
  <c r="G72" i="14"/>
  <c r="E72" i="14"/>
  <c r="G72" i="11"/>
  <c r="D72" i="14" s="1"/>
  <c r="B72" i="14"/>
  <c r="A72" i="14"/>
  <c r="H71" i="6"/>
  <c r="O71" i="14" s="1"/>
  <c r="M71" i="14"/>
  <c r="H72" i="3"/>
  <c r="F71" i="8" s="1"/>
  <c r="D72" i="3"/>
  <c r="H71" i="14" s="1"/>
  <c r="G71" i="11"/>
  <c r="D71" i="14" s="1"/>
  <c r="B71" i="14"/>
  <c r="A71" i="14"/>
  <c r="H70" i="6"/>
  <c r="O70" i="14" s="1"/>
  <c r="N70" i="14"/>
  <c r="J70" i="14"/>
  <c r="H71" i="3"/>
  <c r="F70" i="8" s="1"/>
  <c r="D71" i="3"/>
  <c r="H70" i="14" s="1"/>
  <c r="G70" i="11"/>
  <c r="D70" i="14" s="1"/>
  <c r="B70" i="14"/>
  <c r="A70" i="14"/>
  <c r="H69" i="6"/>
  <c r="O69" i="14" s="1"/>
  <c r="N69" i="14"/>
  <c r="M69" i="14"/>
  <c r="H70" i="3"/>
  <c r="F69" i="8" s="1"/>
  <c r="D70" i="3"/>
  <c r="H69" i="14" s="1"/>
  <c r="G69" i="11"/>
  <c r="D69" i="14" s="1"/>
  <c r="B69" i="14"/>
  <c r="A69" i="14"/>
  <c r="H68" i="6"/>
  <c r="N68" i="14"/>
  <c r="H69" i="3"/>
  <c r="F68" i="8" s="1"/>
  <c r="D69" i="3"/>
  <c r="H68" i="14" s="1"/>
  <c r="G68" i="14"/>
  <c r="E68" i="14"/>
  <c r="G68" i="11"/>
  <c r="D68" i="14" s="1"/>
  <c r="B68" i="14"/>
  <c r="A68" i="14"/>
  <c r="O67" i="14"/>
  <c r="N67" i="14"/>
  <c r="M67" i="14"/>
  <c r="H68" i="3"/>
  <c r="F67" i="8" s="1"/>
  <c r="D68" i="3"/>
  <c r="E67" i="14"/>
  <c r="G67" i="11"/>
  <c r="D67" i="14" s="1"/>
  <c r="B67" i="14"/>
  <c r="A67" i="14"/>
  <c r="H66" i="6"/>
  <c r="M66" i="14"/>
  <c r="J66" i="14"/>
  <c r="H67" i="3"/>
  <c r="F66" i="8" s="1"/>
  <c r="D67" i="3"/>
  <c r="H66" i="14" s="1"/>
  <c r="G66" i="14"/>
  <c r="G66" i="11"/>
  <c r="D66" i="14" s="1"/>
  <c r="B66" i="14"/>
  <c r="A66" i="14"/>
  <c r="H65" i="6"/>
  <c r="I65" i="6" s="1"/>
  <c r="N65" i="14"/>
  <c r="M65" i="14"/>
  <c r="H66" i="3"/>
  <c r="F65" i="8" s="1"/>
  <c r="D66" i="3"/>
  <c r="G65" i="14"/>
  <c r="E65" i="14"/>
  <c r="G65" i="11"/>
  <c r="D65" i="14" s="1"/>
  <c r="B65" i="14"/>
  <c r="A65" i="14"/>
  <c r="H64" i="6"/>
  <c r="I64" i="6" s="1"/>
  <c r="N64" i="14"/>
  <c r="H65" i="3"/>
  <c r="F64" i="8" s="1"/>
  <c r="D65" i="3"/>
  <c r="H64" i="14" s="1"/>
  <c r="G64" i="14"/>
  <c r="E64" i="14"/>
  <c r="G64" i="11"/>
  <c r="D64" i="14" s="1"/>
  <c r="B64" i="14"/>
  <c r="A64" i="14"/>
  <c r="H63" i="6"/>
  <c r="N63" i="14"/>
  <c r="M63" i="14"/>
  <c r="H64" i="3"/>
  <c r="F63" i="8" s="1"/>
  <c r="D64" i="3"/>
  <c r="H63" i="14" s="1"/>
  <c r="E63" i="14"/>
  <c r="G63" i="11"/>
  <c r="D63" i="14" s="1"/>
  <c r="B63" i="14"/>
  <c r="A63" i="14"/>
  <c r="H62" i="6"/>
  <c r="N62" i="14"/>
  <c r="J62" i="14"/>
  <c r="H63" i="3"/>
  <c r="F62" i="8" s="1"/>
  <c r="D63" i="3"/>
  <c r="H62" i="14" s="1"/>
  <c r="G62" i="14"/>
  <c r="G62" i="11"/>
  <c r="D62" i="14" s="1"/>
  <c r="B62" i="14"/>
  <c r="A62" i="14"/>
  <c r="H61" i="6"/>
  <c r="N61" i="14"/>
  <c r="M61" i="14"/>
  <c r="H62" i="3"/>
  <c r="F61" i="8" s="1"/>
  <c r="D62" i="3"/>
  <c r="H61" i="14" s="1"/>
  <c r="G61" i="11"/>
  <c r="D61" i="14" s="1"/>
  <c r="B61" i="14"/>
  <c r="A61" i="14"/>
  <c r="H60" i="6"/>
  <c r="N60" i="14"/>
  <c r="M60" i="14"/>
  <c r="H61" i="3"/>
  <c r="F60" i="8" s="1"/>
  <c r="D61" i="3"/>
  <c r="H60" i="14" s="1"/>
  <c r="E60" i="14"/>
  <c r="G60" i="11"/>
  <c r="D60" i="14" s="1"/>
  <c r="B60" i="14"/>
  <c r="A60" i="14"/>
  <c r="H59" i="6"/>
  <c r="N59" i="14"/>
  <c r="J59" i="14"/>
  <c r="H60" i="3"/>
  <c r="F59" i="8" s="1"/>
  <c r="D60" i="3"/>
  <c r="G59" i="14"/>
  <c r="G59" i="11"/>
  <c r="D59" i="14" s="1"/>
  <c r="B59" i="14"/>
  <c r="A59" i="14"/>
  <c r="H58" i="6"/>
  <c r="O58" i="14" s="1"/>
  <c r="M58" i="14"/>
  <c r="J58" i="14"/>
  <c r="H59" i="3"/>
  <c r="F58" i="8" s="1"/>
  <c r="D59" i="3"/>
  <c r="G58" i="11"/>
  <c r="D58" i="14" s="1"/>
  <c r="B58" i="14"/>
  <c r="A58" i="14"/>
  <c r="H57" i="6"/>
  <c r="N57" i="14"/>
  <c r="M57" i="14"/>
  <c r="H58" i="3"/>
  <c r="F57" i="8" s="1"/>
  <c r="D58" i="3"/>
  <c r="H57" i="14" s="1"/>
  <c r="G57" i="14"/>
  <c r="E57" i="14"/>
  <c r="G57" i="11"/>
  <c r="D57" i="14" s="1"/>
  <c r="B57" i="14"/>
  <c r="A57" i="14"/>
  <c r="H56" i="6"/>
  <c r="O56" i="14" s="1"/>
  <c r="N56" i="14"/>
  <c r="J56" i="14"/>
  <c r="H57" i="3"/>
  <c r="F56" i="8" s="1"/>
  <c r="D57" i="3"/>
  <c r="G56" i="14"/>
  <c r="E56" i="14"/>
  <c r="G56" i="11"/>
  <c r="D56" i="14" s="1"/>
  <c r="B56" i="14"/>
  <c r="A56" i="14"/>
  <c r="H55" i="6"/>
  <c r="M55" i="14"/>
  <c r="J55" i="14"/>
  <c r="H56" i="3"/>
  <c r="F55" i="8" s="1"/>
  <c r="D56" i="3"/>
  <c r="E55" i="14"/>
  <c r="G55" i="11"/>
  <c r="D55" i="14" s="1"/>
  <c r="B55" i="14"/>
  <c r="A55" i="14"/>
  <c r="H54" i="6"/>
  <c r="J54" i="14"/>
  <c r="H55" i="3"/>
  <c r="F54" i="8" s="1"/>
  <c r="D55" i="3"/>
  <c r="G54" i="14"/>
  <c r="G54" i="11"/>
  <c r="D54" i="14" s="1"/>
  <c r="B54" i="14"/>
  <c r="A54" i="14"/>
  <c r="H53" i="6"/>
  <c r="M53" i="14"/>
  <c r="H54" i="3"/>
  <c r="F53" i="8" s="1"/>
  <c r="D54" i="3"/>
  <c r="G53" i="11"/>
  <c r="D53" i="14" s="1"/>
  <c r="B53" i="14"/>
  <c r="A53" i="14"/>
  <c r="H52" i="6"/>
  <c r="J52" i="14"/>
  <c r="H53" i="3"/>
  <c r="F52" i="8" s="1"/>
  <c r="D53" i="3"/>
  <c r="H52" i="14" s="1"/>
  <c r="E52" i="14"/>
  <c r="G52" i="11"/>
  <c r="D52" i="14" s="1"/>
  <c r="B52" i="14"/>
  <c r="A52" i="14"/>
  <c r="H51" i="6"/>
  <c r="O51" i="14" s="1"/>
  <c r="J51" i="14"/>
  <c r="H52" i="3"/>
  <c r="F51" i="8" s="1"/>
  <c r="D52" i="3"/>
  <c r="G51" i="14"/>
  <c r="E51" i="14"/>
  <c r="G51" i="11"/>
  <c r="D51" i="14" s="1"/>
  <c r="B51" i="14"/>
  <c r="A51" i="14"/>
  <c r="H50" i="6"/>
  <c r="J50" i="14"/>
  <c r="H51" i="3"/>
  <c r="F50" i="8" s="1"/>
  <c r="D51" i="3"/>
  <c r="H50" i="14" s="1"/>
  <c r="G50" i="14"/>
  <c r="G50" i="11"/>
  <c r="D50" i="14" s="1"/>
  <c r="B50" i="14"/>
  <c r="A50" i="14"/>
  <c r="H49" i="6"/>
  <c r="H50" i="3"/>
  <c r="F49" i="8" s="1"/>
  <c r="D50" i="3"/>
  <c r="H49" i="14" s="1"/>
  <c r="E49" i="14"/>
  <c r="G49" i="11"/>
  <c r="D49" i="14" s="1"/>
  <c r="B49" i="14"/>
  <c r="A49" i="14"/>
  <c r="H48" i="6"/>
  <c r="N48" i="14"/>
  <c r="M48" i="14"/>
  <c r="H49" i="3"/>
  <c r="F48" i="8" s="1"/>
  <c r="D49" i="3"/>
  <c r="G48" i="14"/>
  <c r="E48" i="14"/>
  <c r="G48" i="11"/>
  <c r="D48" i="14" s="1"/>
  <c r="B48" i="14"/>
  <c r="A48" i="14"/>
  <c r="H47" i="6"/>
  <c r="N47" i="14"/>
  <c r="M47" i="14"/>
  <c r="J47" i="14"/>
  <c r="H48" i="3"/>
  <c r="F47" i="8" s="1"/>
  <c r="D48" i="3"/>
  <c r="G47" i="14"/>
  <c r="E47" i="14"/>
  <c r="G47" i="11"/>
  <c r="D47" i="14" s="1"/>
  <c r="B47" i="14"/>
  <c r="A47" i="14"/>
  <c r="H46" i="6"/>
  <c r="O46" i="14" s="1"/>
  <c r="N46" i="14"/>
  <c r="M46" i="14"/>
  <c r="J46" i="14"/>
  <c r="H47" i="3"/>
  <c r="F46" i="8" s="1"/>
  <c r="D47" i="3"/>
  <c r="E46" i="14"/>
  <c r="G46" i="11"/>
  <c r="D46" i="14" s="1"/>
  <c r="B46" i="14"/>
  <c r="A46" i="14"/>
  <c r="H45" i="6"/>
  <c r="H46" i="3"/>
  <c r="F45" i="8" s="1"/>
  <c r="D46" i="3"/>
  <c r="G45" i="14"/>
  <c r="G45" i="11"/>
  <c r="D45" i="14" s="1"/>
  <c r="B45" i="14"/>
  <c r="A45" i="14"/>
  <c r="H44" i="6"/>
  <c r="O44" i="14" s="1"/>
  <c r="H45" i="3"/>
  <c r="F44" i="8" s="1"/>
  <c r="D45" i="3"/>
  <c r="E44" i="14"/>
  <c r="G44" i="11"/>
  <c r="D44" i="14" s="1"/>
  <c r="B44" i="14"/>
  <c r="A44" i="14"/>
  <c r="H43" i="6"/>
  <c r="N43" i="14"/>
  <c r="M43" i="14"/>
  <c r="J43" i="14"/>
  <c r="H44" i="3"/>
  <c r="F43" i="8" s="1"/>
  <c r="D44" i="3"/>
  <c r="H43" i="14" s="1"/>
  <c r="G43" i="14"/>
  <c r="E43" i="14"/>
  <c r="G43" i="11"/>
  <c r="D43" i="14" s="1"/>
  <c r="B43" i="14"/>
  <c r="A43" i="14"/>
  <c r="H42" i="6"/>
  <c r="N42" i="14"/>
  <c r="M42" i="14"/>
  <c r="J42" i="14"/>
  <c r="H43" i="3"/>
  <c r="F42" i="8" s="1"/>
  <c r="D43" i="3"/>
  <c r="G42" i="14"/>
  <c r="G42" i="11"/>
  <c r="D42" i="14" s="1"/>
  <c r="B42" i="14"/>
  <c r="A42" i="14"/>
  <c r="H41" i="6"/>
  <c r="O41" i="14" s="1"/>
  <c r="M41" i="14"/>
  <c r="H42" i="3"/>
  <c r="F41" i="8" s="1"/>
  <c r="D42" i="3"/>
  <c r="G41" i="14"/>
  <c r="E41" i="14"/>
  <c r="G41" i="11"/>
  <c r="D41" i="14" s="1"/>
  <c r="B41" i="14"/>
  <c r="A41" i="14"/>
  <c r="H40" i="6"/>
  <c r="N40" i="14"/>
  <c r="M40" i="14"/>
  <c r="H41" i="3"/>
  <c r="F40" i="8" s="1"/>
  <c r="D41" i="3"/>
  <c r="G40" i="14"/>
  <c r="E40" i="14"/>
  <c r="G40" i="11"/>
  <c r="D40" i="14" s="1"/>
  <c r="B40" i="14"/>
  <c r="A40" i="14"/>
  <c r="H39" i="6"/>
  <c r="J39" i="14"/>
  <c r="H40" i="3"/>
  <c r="F39" i="8" s="1"/>
  <c r="D40" i="3"/>
  <c r="E39" i="14"/>
  <c r="G39" i="11"/>
  <c r="D39" i="14" s="1"/>
  <c r="B39" i="14"/>
  <c r="A39" i="14"/>
  <c r="H38" i="6"/>
  <c r="O38" i="14" s="1"/>
  <c r="J38" i="14"/>
  <c r="H39" i="3"/>
  <c r="F38" i="8" s="1"/>
  <c r="D39" i="3"/>
  <c r="H38" i="14" s="1"/>
  <c r="E38" i="14"/>
  <c r="G38" i="11"/>
  <c r="D38" i="14" s="1"/>
  <c r="B38" i="14"/>
  <c r="A38" i="14"/>
  <c r="H37" i="6"/>
  <c r="N37" i="14"/>
  <c r="M37" i="14"/>
  <c r="H38" i="3"/>
  <c r="F37" i="8" s="1"/>
  <c r="D38" i="3"/>
  <c r="H37" i="14" s="1"/>
  <c r="G37" i="14"/>
  <c r="G37" i="11"/>
  <c r="D37" i="14" s="1"/>
  <c r="B37" i="14"/>
  <c r="A37" i="14"/>
  <c r="H36" i="6"/>
  <c r="N36" i="14"/>
  <c r="J36" i="14"/>
  <c r="H37" i="3"/>
  <c r="F36" i="8" s="1"/>
  <c r="D37" i="3"/>
  <c r="H36" i="14" s="1"/>
  <c r="G36" i="11"/>
  <c r="D36" i="14" s="1"/>
  <c r="B36" i="14"/>
  <c r="A36" i="14"/>
  <c r="H35" i="6"/>
  <c r="O35" i="14" s="1"/>
  <c r="N35" i="14"/>
  <c r="H36" i="3"/>
  <c r="F35" i="8" s="1"/>
  <c r="D36" i="3"/>
  <c r="E35" i="14"/>
  <c r="G35" i="11"/>
  <c r="D35" i="14" s="1"/>
  <c r="B35" i="14"/>
  <c r="A35" i="14"/>
  <c r="H34" i="6"/>
  <c r="N34" i="14"/>
  <c r="M34" i="14"/>
  <c r="J34" i="14"/>
  <c r="H35" i="3"/>
  <c r="F34" i="8" s="1"/>
  <c r="D35" i="3"/>
  <c r="G34" i="11"/>
  <c r="D34" i="14" s="1"/>
  <c r="B34" i="14"/>
  <c r="A34" i="14"/>
  <c r="H33" i="6"/>
  <c r="N33" i="14"/>
  <c r="H34" i="3"/>
  <c r="F33" i="8" s="1"/>
  <c r="D34" i="3"/>
  <c r="G33" i="11"/>
  <c r="D33" i="14" s="1"/>
  <c r="B33" i="14"/>
  <c r="A33" i="14"/>
  <c r="H32" i="6"/>
  <c r="I32" i="6" s="1"/>
  <c r="N32" i="14"/>
  <c r="H33" i="3"/>
  <c r="F32" i="8" s="1"/>
  <c r="D33" i="3"/>
  <c r="G32" i="14"/>
  <c r="E32" i="14"/>
  <c r="G32" i="11"/>
  <c r="D32" i="14" s="1"/>
  <c r="B32" i="14"/>
  <c r="A32" i="14"/>
  <c r="H31" i="6"/>
  <c r="O31" i="14" s="1"/>
  <c r="N31" i="14"/>
  <c r="M31" i="14"/>
  <c r="H32" i="3"/>
  <c r="F31" i="8" s="1"/>
  <c r="D32" i="3"/>
  <c r="D31" i="8" s="1"/>
  <c r="G31" i="11"/>
  <c r="D31" i="14" s="1"/>
  <c r="B31" i="14"/>
  <c r="A31" i="14"/>
  <c r="H30" i="6"/>
  <c r="O30" i="14" s="1"/>
  <c r="J30" i="14"/>
  <c r="H31" i="3"/>
  <c r="F30" i="8" s="1"/>
  <c r="D31" i="3"/>
  <c r="G30" i="14"/>
  <c r="E30" i="14"/>
  <c r="G30" i="11"/>
  <c r="D30" i="14" s="1"/>
  <c r="B30" i="14"/>
  <c r="A30" i="14"/>
  <c r="H29" i="6"/>
  <c r="M29" i="14"/>
  <c r="H30" i="3"/>
  <c r="F29" i="8" s="1"/>
  <c r="D30" i="3"/>
  <c r="G29" i="11"/>
  <c r="D29" i="14" s="1"/>
  <c r="B29" i="14"/>
  <c r="A29" i="14"/>
  <c r="H28" i="6"/>
  <c r="O28" i="14" s="1"/>
  <c r="M28" i="14"/>
  <c r="H29" i="3"/>
  <c r="F28" i="8" s="1"/>
  <c r="D29" i="3"/>
  <c r="E28" i="14"/>
  <c r="G28" i="11"/>
  <c r="D28" i="14" s="1"/>
  <c r="B28" i="14"/>
  <c r="A28" i="14"/>
  <c r="H27" i="6"/>
  <c r="O27" i="14" s="1"/>
  <c r="H28" i="3"/>
  <c r="F27" i="8" s="1"/>
  <c r="D28" i="3"/>
  <c r="E27" i="14"/>
  <c r="G27" i="11"/>
  <c r="D27" i="14" s="1"/>
  <c r="B27" i="14"/>
  <c r="A27" i="14"/>
  <c r="H26" i="6"/>
  <c r="N26" i="14"/>
  <c r="J26" i="14"/>
  <c r="H27" i="3"/>
  <c r="F26" i="8" s="1"/>
  <c r="D27" i="3"/>
  <c r="D26" i="8" s="1"/>
  <c r="G26" i="11"/>
  <c r="D26" i="14" s="1"/>
  <c r="B26" i="14"/>
  <c r="A26" i="14"/>
  <c r="H25" i="6"/>
  <c r="O25" i="14" s="1"/>
  <c r="N25" i="14"/>
  <c r="H26" i="3"/>
  <c r="F25" i="8" s="1"/>
  <c r="D26" i="3"/>
  <c r="H25" i="14" s="1"/>
  <c r="E25" i="14"/>
  <c r="G25" i="11"/>
  <c r="D25" i="14" s="1"/>
  <c r="B25" i="14"/>
  <c r="A25" i="14"/>
  <c r="H24" i="6"/>
  <c r="H25" i="3"/>
  <c r="F24" i="8" s="1"/>
  <c r="D25" i="3"/>
  <c r="E24" i="14"/>
  <c r="G24" i="11"/>
  <c r="D24" i="14" s="1"/>
  <c r="B24" i="14"/>
  <c r="A24" i="14"/>
  <c r="H23" i="6"/>
  <c r="O23" i="14" s="1"/>
  <c r="N23" i="14"/>
  <c r="M23" i="14"/>
  <c r="H24" i="3"/>
  <c r="F23" i="8" s="1"/>
  <c r="D24" i="3"/>
  <c r="E23" i="14"/>
  <c r="G23" i="11"/>
  <c r="D23" i="14" s="1"/>
  <c r="B23" i="14"/>
  <c r="A23" i="14"/>
  <c r="H22" i="6"/>
  <c r="M22" i="14"/>
  <c r="J22" i="14"/>
  <c r="H23" i="3"/>
  <c r="F22" i="8" s="1"/>
  <c r="D23" i="3"/>
  <c r="E22" i="14"/>
  <c r="G22" i="11"/>
  <c r="D22" i="14" s="1"/>
  <c r="B22" i="14"/>
  <c r="A22" i="14"/>
  <c r="H21" i="6"/>
  <c r="O21" i="14" s="1"/>
  <c r="H22" i="3"/>
  <c r="F21" i="8" s="1"/>
  <c r="D22" i="3"/>
  <c r="H21" i="14" s="1"/>
  <c r="G21" i="11"/>
  <c r="D21" i="14" s="1"/>
  <c r="B21" i="14"/>
  <c r="A21" i="14"/>
  <c r="H20" i="6"/>
  <c r="O20" i="14" s="1"/>
  <c r="H21" i="3"/>
  <c r="F20" i="8" s="1"/>
  <c r="D21" i="3"/>
  <c r="H20" i="14" s="1"/>
  <c r="G20" i="14"/>
  <c r="E20" i="14"/>
  <c r="G20" i="11"/>
  <c r="D20" i="14" s="1"/>
  <c r="B20" i="14"/>
  <c r="A20" i="14"/>
  <c r="H19" i="6"/>
  <c r="O19" i="14" s="1"/>
  <c r="H20" i="3"/>
  <c r="F19" i="8" s="1"/>
  <c r="D20" i="3"/>
  <c r="H19" i="14" s="1"/>
  <c r="G19" i="14"/>
  <c r="G19" i="11"/>
  <c r="D19" i="14" s="1"/>
  <c r="B19" i="14"/>
  <c r="A19" i="14"/>
  <c r="J18" i="14"/>
  <c r="H19" i="3"/>
  <c r="F18" i="8" s="1"/>
  <c r="D19" i="3"/>
  <c r="G18" i="11"/>
  <c r="D18" i="14" s="1"/>
  <c r="B18" i="14"/>
  <c r="A18" i="14"/>
  <c r="H17" i="6"/>
  <c r="O17" i="14" s="1"/>
  <c r="H18" i="3"/>
  <c r="F17" i="8" s="1"/>
  <c r="D18" i="3"/>
  <c r="H17" i="14" s="1"/>
  <c r="G17" i="14"/>
  <c r="E17" i="14"/>
  <c r="G17" i="11"/>
  <c r="D17" i="14" s="1"/>
  <c r="B17" i="14"/>
  <c r="A17" i="14"/>
  <c r="H16" i="6"/>
  <c r="N16" i="14"/>
  <c r="M16" i="14"/>
  <c r="H17" i="3"/>
  <c r="F16" i="8" s="1"/>
  <c r="D17" i="3"/>
  <c r="H16" i="14" s="1"/>
  <c r="G16" i="14"/>
  <c r="E16" i="14"/>
  <c r="G16" i="11"/>
  <c r="D16" i="14" s="1"/>
  <c r="B16" i="14"/>
  <c r="A16" i="14"/>
  <c r="H15" i="6"/>
  <c r="H16" i="3"/>
  <c r="F15" i="8" s="1"/>
  <c r="D16" i="3"/>
  <c r="E15" i="14"/>
  <c r="G15" i="11"/>
  <c r="D15" i="14" s="1"/>
  <c r="B15" i="14"/>
  <c r="A15" i="14"/>
  <c r="H14" i="6"/>
  <c r="J14" i="14"/>
  <c r="H15" i="3"/>
  <c r="F14" i="8" s="1"/>
  <c r="D15" i="3"/>
  <c r="E14" i="14"/>
  <c r="G14" i="11"/>
  <c r="D14" i="14" s="1"/>
  <c r="B14" i="14"/>
  <c r="A14" i="14"/>
  <c r="H13" i="6"/>
  <c r="N13" i="14"/>
  <c r="H14" i="3"/>
  <c r="F13" i="8" s="1"/>
  <c r="D14" i="3"/>
  <c r="G13" i="11"/>
  <c r="D13" i="14" s="1"/>
  <c r="B13" i="14"/>
  <c r="A13" i="14"/>
  <c r="H12" i="6"/>
  <c r="H13" i="3"/>
  <c r="F12" i="8" s="1"/>
  <c r="D13" i="3"/>
  <c r="E12" i="14"/>
  <c r="G12" i="11"/>
  <c r="D12" i="14" s="1"/>
  <c r="B12" i="14"/>
  <c r="A12" i="14"/>
  <c r="H11" i="6"/>
  <c r="N11" i="14"/>
  <c r="M11" i="14"/>
  <c r="H12" i="3"/>
  <c r="F11" i="8" s="1"/>
  <c r="D12" i="3"/>
  <c r="H11" i="14" s="1"/>
  <c r="E11" i="14"/>
  <c r="G11" i="11"/>
  <c r="D11" i="14" s="1"/>
  <c r="B11" i="14"/>
  <c r="A11" i="14"/>
  <c r="H10" i="6"/>
  <c r="J10" i="14"/>
  <c r="H11" i="3"/>
  <c r="F10" i="8" s="1"/>
  <c r="D11" i="3"/>
  <c r="H10" i="14" s="1"/>
  <c r="E10" i="14"/>
  <c r="G10" i="11"/>
  <c r="D10" i="14" s="1"/>
  <c r="B10" i="14"/>
  <c r="A10" i="14"/>
  <c r="H9" i="6"/>
  <c r="O9" i="14" s="1"/>
  <c r="N9" i="14"/>
  <c r="H10" i="3"/>
  <c r="F9" i="8" s="1"/>
  <c r="D10" i="3"/>
  <c r="D9" i="8" s="1"/>
  <c r="E9" i="14"/>
  <c r="G9" i="11"/>
  <c r="D9" i="14" s="1"/>
  <c r="B9" i="14"/>
  <c r="A9" i="14"/>
  <c r="H8" i="6"/>
  <c r="M8" i="14"/>
  <c r="H9" i="3"/>
  <c r="F8" i="8" s="1"/>
  <c r="D9" i="3"/>
  <c r="H8" i="14" s="1"/>
  <c r="G8" i="14"/>
  <c r="E8" i="14"/>
  <c r="G8" i="11"/>
  <c r="D8" i="14" s="1"/>
  <c r="B8" i="14"/>
  <c r="A8" i="14"/>
  <c r="H7" i="6"/>
  <c r="O7" i="14" s="1"/>
  <c r="J7" i="14"/>
  <c r="H8" i="3"/>
  <c r="F7" i="8" s="1"/>
  <c r="D8" i="3"/>
  <c r="H7" i="14" s="1"/>
  <c r="G7" i="14"/>
  <c r="E7" i="14"/>
  <c r="G7" i="11"/>
  <c r="D7" i="14" s="1"/>
  <c r="B7" i="14"/>
  <c r="A7" i="14"/>
  <c r="H6" i="6"/>
  <c r="O6" i="14" s="1"/>
  <c r="M6" i="14"/>
  <c r="J6" i="14"/>
  <c r="H7" i="3"/>
  <c r="F6" i="8" s="1"/>
  <c r="D7" i="3"/>
  <c r="H6" i="14" s="1"/>
  <c r="E6" i="14"/>
  <c r="G6" i="11"/>
  <c r="D6" i="14" s="1"/>
  <c r="B6" i="14"/>
  <c r="A6" i="14"/>
  <c r="H5" i="6"/>
  <c r="H6" i="3"/>
  <c r="F5" i="8" s="1"/>
  <c r="D6" i="3"/>
  <c r="H5" i="14" s="1"/>
  <c r="E5" i="14"/>
  <c r="G5" i="11"/>
  <c r="D5" i="14" s="1"/>
  <c r="B5" i="14"/>
  <c r="A5" i="14"/>
  <c r="H4" i="6"/>
  <c r="N4" i="14"/>
  <c r="H5" i="3"/>
  <c r="F4" i="8" s="1"/>
  <c r="D5" i="3"/>
  <c r="H4" i="14" s="1"/>
  <c r="E4" i="14"/>
  <c r="G4" i="11"/>
  <c r="D4" i="14" s="1"/>
  <c r="B4" i="14"/>
  <c r="A4" i="14"/>
  <c r="H3" i="6"/>
  <c r="M3" i="14"/>
  <c r="J3" i="14"/>
  <c r="H4" i="3"/>
  <c r="F3" i="8" s="1"/>
  <c r="D4" i="3"/>
  <c r="H3" i="14" s="1"/>
  <c r="G3" i="11"/>
  <c r="D3" i="14" s="1"/>
  <c r="B3" i="14"/>
  <c r="A3" i="14"/>
  <c r="H2" i="6"/>
  <c r="N2" i="14"/>
  <c r="J2" i="14"/>
  <c r="G2" i="11"/>
  <c r="D2" i="14" s="1"/>
  <c r="A2" i="14"/>
  <c r="F2" i="30"/>
  <c r="G2" i="30" s="1"/>
  <c r="A96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B2" i="30"/>
  <c r="A2" i="30"/>
  <c r="B1" i="30"/>
  <c r="A1" i="30"/>
  <c r="H107" i="29"/>
  <c r="H104" i="29"/>
  <c r="H99" i="29"/>
  <c r="H98" i="29"/>
  <c r="H97" i="29"/>
  <c r="H96" i="29"/>
  <c r="H93" i="29"/>
  <c r="H84" i="29"/>
  <c r="H82" i="29"/>
  <c r="H77" i="29"/>
  <c r="H62" i="29"/>
  <c r="H60" i="29"/>
  <c r="H55" i="29"/>
  <c r="H50" i="29"/>
  <c r="H49" i="29"/>
  <c r="H44" i="29"/>
  <c r="H40" i="29"/>
  <c r="H38" i="29"/>
  <c r="H37" i="29"/>
  <c r="H25" i="29"/>
  <c r="H18" i="29"/>
  <c r="I97" i="28"/>
  <c r="I95" i="28"/>
  <c r="I94" i="28"/>
  <c r="I93" i="28"/>
  <c r="I92" i="28"/>
  <c r="I91" i="28"/>
  <c r="I90" i="28"/>
  <c r="I89" i="28"/>
  <c r="I88" i="28"/>
  <c r="I87" i="28"/>
  <c r="I86" i="28"/>
  <c r="I85" i="28"/>
  <c r="I84" i="28"/>
  <c r="I83" i="28"/>
  <c r="I82" i="28"/>
  <c r="I81" i="28"/>
  <c r="I80" i="28"/>
  <c r="I79" i="28"/>
  <c r="I78" i="28"/>
  <c r="I77" i="28"/>
  <c r="I76" i="28"/>
  <c r="I75" i="28"/>
  <c r="I74" i="28"/>
  <c r="I73" i="28"/>
  <c r="I72" i="28"/>
  <c r="I71" i="28"/>
  <c r="I70" i="28"/>
  <c r="I69" i="28"/>
  <c r="I68" i="28"/>
  <c r="I67" i="28"/>
  <c r="I66" i="28"/>
  <c r="I65" i="28"/>
  <c r="I64" i="28"/>
  <c r="I63" i="28"/>
  <c r="I62" i="28"/>
  <c r="I61" i="28"/>
  <c r="I60" i="28"/>
  <c r="I59" i="28"/>
  <c r="I58" i="28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B97" i="28"/>
  <c r="A97" i="28"/>
  <c r="B95" i="28"/>
  <c r="A95" i="28"/>
  <c r="B94" i="28"/>
  <c r="A94" i="28"/>
  <c r="B93" i="28"/>
  <c r="A93" i="28"/>
  <c r="B92" i="28"/>
  <c r="A92" i="28"/>
  <c r="B91" i="28"/>
  <c r="A91" i="28"/>
  <c r="B90" i="28"/>
  <c r="A90" i="28"/>
  <c r="B89" i="28"/>
  <c r="A89" i="28"/>
  <c r="B88" i="28"/>
  <c r="A88" i="28"/>
  <c r="B87" i="28"/>
  <c r="A87" i="28"/>
  <c r="B86" i="28"/>
  <c r="A86" i="28"/>
  <c r="B85" i="28"/>
  <c r="A85" i="28"/>
  <c r="B84" i="28"/>
  <c r="A84" i="28"/>
  <c r="B83" i="28"/>
  <c r="A83" i="28"/>
  <c r="B82" i="28"/>
  <c r="A82" i="28"/>
  <c r="B81" i="28"/>
  <c r="A81" i="28"/>
  <c r="B80" i="28"/>
  <c r="A80" i="28"/>
  <c r="B79" i="28"/>
  <c r="A79" i="28"/>
  <c r="B78" i="28"/>
  <c r="A78" i="28"/>
  <c r="B77" i="28"/>
  <c r="A77" i="28"/>
  <c r="B76" i="28"/>
  <c r="A76" i="28"/>
  <c r="B75" i="28"/>
  <c r="A75" i="28"/>
  <c r="B74" i="28"/>
  <c r="A74" i="28"/>
  <c r="B73" i="28"/>
  <c r="A73" i="28"/>
  <c r="B72" i="28"/>
  <c r="A72" i="28"/>
  <c r="B71" i="28"/>
  <c r="A71" i="28"/>
  <c r="B70" i="28"/>
  <c r="A70" i="28"/>
  <c r="B69" i="28"/>
  <c r="A69" i="28"/>
  <c r="B68" i="28"/>
  <c r="A68" i="28"/>
  <c r="B67" i="28"/>
  <c r="A67" i="28"/>
  <c r="B66" i="28"/>
  <c r="A66" i="28"/>
  <c r="B65" i="28"/>
  <c r="A65" i="28"/>
  <c r="B64" i="28"/>
  <c r="A64" i="28"/>
  <c r="B63" i="28"/>
  <c r="A63" i="28"/>
  <c r="B62" i="28"/>
  <c r="A62" i="28"/>
  <c r="B61" i="28"/>
  <c r="A61" i="28"/>
  <c r="B60" i="28"/>
  <c r="A60" i="28"/>
  <c r="B59" i="28"/>
  <c r="A59" i="28"/>
  <c r="B58" i="28"/>
  <c r="A58" i="28"/>
  <c r="B57" i="28"/>
  <c r="A57" i="28"/>
  <c r="B56" i="28"/>
  <c r="A56" i="28"/>
  <c r="B55" i="28"/>
  <c r="A55" i="28"/>
  <c r="B54" i="28"/>
  <c r="A54" i="28"/>
  <c r="B53" i="28"/>
  <c r="A53" i="28"/>
  <c r="B52" i="28"/>
  <c r="A52" i="28"/>
  <c r="B51" i="28"/>
  <c r="A51" i="28"/>
  <c r="B50" i="28"/>
  <c r="A50" i="28"/>
  <c r="B49" i="28"/>
  <c r="A49" i="28"/>
  <c r="B48" i="28"/>
  <c r="A48" i="28"/>
  <c r="B47" i="28"/>
  <c r="A47" i="28"/>
  <c r="B46" i="28"/>
  <c r="A46" i="28"/>
  <c r="B45" i="28"/>
  <c r="A45" i="28"/>
  <c r="B44" i="28"/>
  <c r="A44" i="28"/>
  <c r="B43" i="28"/>
  <c r="A43" i="28"/>
  <c r="B42" i="28"/>
  <c r="A42" i="28"/>
  <c r="B41" i="28"/>
  <c r="A41" i="28"/>
  <c r="B40" i="28"/>
  <c r="A40" i="28"/>
  <c r="B39" i="28"/>
  <c r="A39" i="28"/>
  <c r="B38" i="28"/>
  <c r="A38" i="28"/>
  <c r="B37" i="28"/>
  <c r="A37" i="28"/>
  <c r="B36" i="28"/>
  <c r="A36" i="28"/>
  <c r="B35" i="28"/>
  <c r="A35" i="28"/>
  <c r="B34" i="28"/>
  <c r="A34" i="28"/>
  <c r="B33" i="28"/>
  <c r="A33" i="28"/>
  <c r="B32" i="28"/>
  <c r="A32" i="28"/>
  <c r="B31" i="28"/>
  <c r="A31" i="28"/>
  <c r="B30" i="28"/>
  <c r="A30" i="28"/>
  <c r="B29" i="28"/>
  <c r="A29" i="28"/>
  <c r="B28" i="28"/>
  <c r="A28" i="28"/>
  <c r="B27" i="28"/>
  <c r="A27" i="28"/>
  <c r="B26" i="28"/>
  <c r="A26" i="28"/>
  <c r="B25" i="28"/>
  <c r="A25" i="28"/>
  <c r="B24" i="28"/>
  <c r="A24" i="28"/>
  <c r="B23" i="28"/>
  <c r="A23" i="28"/>
  <c r="B22" i="28"/>
  <c r="A22" i="28"/>
  <c r="B21" i="28"/>
  <c r="A21" i="28"/>
  <c r="B20" i="28"/>
  <c r="A20" i="28"/>
  <c r="B19" i="28"/>
  <c r="A19" i="28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B4" i="28"/>
  <c r="A4" i="28"/>
  <c r="B3" i="28"/>
  <c r="A3" i="28"/>
  <c r="E96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101" i="27"/>
  <c r="A101" i="27"/>
  <c r="B99" i="27"/>
  <c r="A99" i="27"/>
  <c r="B98" i="27"/>
  <c r="A98" i="27"/>
  <c r="B97" i="27"/>
  <c r="A97" i="27"/>
  <c r="B96" i="27"/>
  <c r="A96" i="27"/>
  <c r="B95" i="27"/>
  <c r="A95" i="27"/>
  <c r="B94" i="27"/>
  <c r="A94" i="27"/>
  <c r="B93" i="27"/>
  <c r="A93" i="27"/>
  <c r="B92" i="27"/>
  <c r="A92" i="27"/>
  <c r="B91" i="27"/>
  <c r="A91" i="27"/>
  <c r="B90" i="27"/>
  <c r="A90" i="27"/>
  <c r="B89" i="27"/>
  <c r="A89" i="27"/>
  <c r="B88" i="27"/>
  <c r="A88" i="27"/>
  <c r="B87" i="27"/>
  <c r="A87" i="27"/>
  <c r="B86" i="27"/>
  <c r="A86" i="27"/>
  <c r="B85" i="27"/>
  <c r="A85" i="27"/>
  <c r="B84" i="27"/>
  <c r="A84" i="27"/>
  <c r="B83" i="27"/>
  <c r="A83" i="27"/>
  <c r="B82" i="27"/>
  <c r="A82" i="27"/>
  <c r="B81" i="27"/>
  <c r="A81" i="27"/>
  <c r="B80" i="27"/>
  <c r="A80" i="27"/>
  <c r="B79" i="27"/>
  <c r="A79" i="27"/>
  <c r="B78" i="27"/>
  <c r="A78" i="27"/>
  <c r="B77" i="27"/>
  <c r="A77" i="27"/>
  <c r="B76" i="27"/>
  <c r="A76" i="27"/>
  <c r="B75" i="27"/>
  <c r="A75" i="27"/>
  <c r="B74" i="27"/>
  <c r="A74" i="27"/>
  <c r="B73" i="27"/>
  <c r="A73" i="27"/>
  <c r="B72" i="27"/>
  <c r="A72" i="27"/>
  <c r="B71" i="27"/>
  <c r="A71" i="27"/>
  <c r="B70" i="27"/>
  <c r="A70" i="27"/>
  <c r="B69" i="27"/>
  <c r="A69" i="27"/>
  <c r="B68" i="27"/>
  <c r="A68" i="27"/>
  <c r="B67" i="27"/>
  <c r="A67" i="27"/>
  <c r="B66" i="27"/>
  <c r="A66" i="27"/>
  <c r="B65" i="27"/>
  <c r="A65" i="27"/>
  <c r="B64" i="27"/>
  <c r="A64" i="27"/>
  <c r="B63" i="27"/>
  <c r="A63" i="27"/>
  <c r="B62" i="27"/>
  <c r="A62" i="27"/>
  <c r="B61" i="27"/>
  <c r="A61" i="27"/>
  <c r="B60" i="27"/>
  <c r="A60" i="27"/>
  <c r="B59" i="27"/>
  <c r="A59" i="27"/>
  <c r="B58" i="27"/>
  <c r="A58" i="27"/>
  <c r="B57" i="27"/>
  <c r="A57" i="27"/>
  <c r="B56" i="27"/>
  <c r="A56" i="27"/>
  <c r="B55" i="27"/>
  <c r="A55" i="27"/>
  <c r="B54" i="27"/>
  <c r="A54" i="27"/>
  <c r="B53" i="27"/>
  <c r="A53" i="27"/>
  <c r="B52" i="27"/>
  <c r="A52" i="27"/>
  <c r="B51" i="27"/>
  <c r="A51" i="27"/>
  <c r="B50" i="27"/>
  <c r="A50" i="27"/>
  <c r="B49" i="27"/>
  <c r="A49" i="27"/>
  <c r="A48" i="27"/>
  <c r="B47" i="27"/>
  <c r="A47" i="27"/>
  <c r="B46" i="27"/>
  <c r="A46" i="27"/>
  <c r="B45" i="27"/>
  <c r="A45" i="27"/>
  <c r="B44" i="27"/>
  <c r="A44" i="27"/>
  <c r="B43" i="27"/>
  <c r="A43" i="27"/>
  <c r="B42" i="27"/>
  <c r="A42" i="27"/>
  <c r="B41" i="27"/>
  <c r="A41" i="27"/>
  <c r="B40" i="27"/>
  <c r="A40" i="27"/>
  <c r="B39" i="27"/>
  <c r="A39" i="27"/>
  <c r="B38" i="27"/>
  <c r="A38" i="27"/>
  <c r="B37" i="27"/>
  <c r="A37" i="27"/>
  <c r="B36" i="27"/>
  <c r="A36" i="27"/>
  <c r="B35" i="27"/>
  <c r="A35" i="27"/>
  <c r="B34" i="27"/>
  <c r="A34" i="27"/>
  <c r="B33" i="27"/>
  <c r="A33" i="27"/>
  <c r="B32" i="27"/>
  <c r="A32" i="27"/>
  <c r="B31" i="27"/>
  <c r="A31" i="27"/>
  <c r="B30" i="27"/>
  <c r="A30" i="27"/>
  <c r="B29" i="27"/>
  <c r="A29" i="27"/>
  <c r="B28" i="27"/>
  <c r="A28" i="27"/>
  <c r="B27" i="27"/>
  <c r="A27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94" i="26"/>
  <c r="A94" i="26"/>
  <c r="B93" i="26"/>
  <c r="A93" i="26"/>
  <c r="B92" i="26"/>
  <c r="A92" i="26"/>
  <c r="B91" i="26"/>
  <c r="A91" i="26"/>
  <c r="B90" i="26"/>
  <c r="A90" i="26"/>
  <c r="B89" i="26"/>
  <c r="A89" i="26"/>
  <c r="B88" i="26"/>
  <c r="A88" i="26"/>
  <c r="B87" i="26"/>
  <c r="A87" i="26"/>
  <c r="B86" i="26"/>
  <c r="A86" i="26"/>
  <c r="B85" i="26"/>
  <c r="A85" i="26"/>
  <c r="B84" i="26"/>
  <c r="A84" i="26"/>
  <c r="B83" i="26"/>
  <c r="A83" i="26"/>
  <c r="B82" i="26"/>
  <c r="A82" i="26"/>
  <c r="B81" i="26"/>
  <c r="A81" i="26"/>
  <c r="B80" i="26"/>
  <c r="A80" i="26"/>
  <c r="B79" i="26"/>
  <c r="A79" i="26"/>
  <c r="B78" i="26"/>
  <c r="A78" i="26"/>
  <c r="B77" i="26"/>
  <c r="A77" i="26"/>
  <c r="B76" i="26"/>
  <c r="A76" i="26"/>
  <c r="B75" i="26"/>
  <c r="A75" i="26"/>
  <c r="B74" i="26"/>
  <c r="A74" i="26"/>
  <c r="B73" i="26"/>
  <c r="A73" i="26"/>
  <c r="B72" i="26"/>
  <c r="A72" i="26"/>
  <c r="B71" i="26"/>
  <c r="A71" i="26"/>
  <c r="B70" i="26"/>
  <c r="A70" i="26"/>
  <c r="B69" i="26"/>
  <c r="A69" i="26"/>
  <c r="B68" i="26"/>
  <c r="A68" i="26"/>
  <c r="B67" i="26"/>
  <c r="A67" i="26"/>
  <c r="B66" i="26"/>
  <c r="A66" i="26"/>
  <c r="B65" i="26"/>
  <c r="A65" i="26"/>
  <c r="B64" i="26"/>
  <c r="A64" i="26"/>
  <c r="B63" i="26"/>
  <c r="A63" i="26"/>
  <c r="B62" i="26"/>
  <c r="A62" i="26"/>
  <c r="B61" i="26"/>
  <c r="A61" i="26"/>
  <c r="B60" i="26"/>
  <c r="A60" i="26"/>
  <c r="B59" i="26"/>
  <c r="A59" i="26"/>
  <c r="B58" i="26"/>
  <c r="A58" i="26"/>
  <c r="B57" i="26"/>
  <c r="A57" i="26"/>
  <c r="B56" i="26"/>
  <c r="A56" i="26"/>
  <c r="B55" i="26"/>
  <c r="A55" i="26"/>
  <c r="B54" i="26"/>
  <c r="A54" i="26"/>
  <c r="B53" i="26"/>
  <c r="A53" i="26"/>
  <c r="B52" i="26"/>
  <c r="A52" i="26"/>
  <c r="B51" i="26"/>
  <c r="A51" i="26"/>
  <c r="B50" i="26"/>
  <c r="A50" i="26"/>
  <c r="B49" i="26"/>
  <c r="A49" i="26"/>
  <c r="B48" i="26"/>
  <c r="A48" i="26"/>
  <c r="B47" i="26"/>
  <c r="A47" i="26"/>
  <c r="B46" i="26"/>
  <c r="A46" i="26"/>
  <c r="B45" i="26"/>
  <c r="A45" i="26"/>
  <c r="B44" i="26"/>
  <c r="A44" i="26"/>
  <c r="B43" i="26"/>
  <c r="A43" i="26"/>
  <c r="B42" i="26"/>
  <c r="A42" i="26"/>
  <c r="B41" i="26"/>
  <c r="A41" i="26"/>
  <c r="B40" i="26"/>
  <c r="A40" i="26"/>
  <c r="B39" i="26"/>
  <c r="A39" i="26"/>
  <c r="B38" i="26"/>
  <c r="A38" i="26"/>
  <c r="B37" i="26"/>
  <c r="A37" i="26"/>
  <c r="B36" i="26"/>
  <c r="A36" i="26"/>
  <c r="B35" i="26"/>
  <c r="A35" i="26"/>
  <c r="B34" i="26"/>
  <c r="A34" i="26"/>
  <c r="B33" i="26"/>
  <c r="A33" i="26"/>
  <c r="B32" i="26"/>
  <c r="A32" i="26"/>
  <c r="B31" i="26"/>
  <c r="A31" i="26"/>
  <c r="B30" i="26"/>
  <c r="A30" i="26"/>
  <c r="B29" i="26"/>
  <c r="A29" i="26"/>
  <c r="B28" i="26"/>
  <c r="A28" i="26"/>
  <c r="B27" i="26"/>
  <c r="A27" i="26"/>
  <c r="B26" i="26"/>
  <c r="A26" i="26"/>
  <c r="B25" i="26"/>
  <c r="A25" i="26"/>
  <c r="B24" i="26"/>
  <c r="A24" i="26"/>
  <c r="B23" i="26"/>
  <c r="A23" i="26"/>
  <c r="B22" i="26"/>
  <c r="A22" i="26"/>
  <c r="B21" i="26"/>
  <c r="A21" i="26"/>
  <c r="B20" i="26"/>
  <c r="A20" i="26"/>
  <c r="B19" i="26"/>
  <c r="A19" i="26"/>
  <c r="B18" i="26"/>
  <c r="A18" i="26"/>
  <c r="B17" i="26"/>
  <c r="A17" i="26"/>
  <c r="B16" i="26"/>
  <c r="A16" i="26"/>
  <c r="B15" i="26"/>
  <c r="A15" i="26"/>
  <c r="B14" i="26"/>
  <c r="A14" i="26"/>
  <c r="B13" i="26"/>
  <c r="A13" i="26"/>
  <c r="B12" i="26"/>
  <c r="A12" i="26"/>
  <c r="B11" i="26"/>
  <c r="A11" i="26"/>
  <c r="B10" i="26"/>
  <c r="A10" i="26"/>
  <c r="B9" i="26"/>
  <c r="A9" i="26"/>
  <c r="B8" i="26"/>
  <c r="A8" i="26"/>
  <c r="B7" i="26"/>
  <c r="A7" i="26"/>
  <c r="B6" i="26"/>
  <c r="A6" i="26"/>
  <c r="B5" i="26"/>
  <c r="A5" i="26"/>
  <c r="B4" i="26"/>
  <c r="A4" i="26"/>
  <c r="B3" i="26"/>
  <c r="A3" i="26"/>
  <c r="B2" i="26"/>
  <c r="A2" i="26"/>
  <c r="D96" i="25"/>
  <c r="E96" i="25" s="1"/>
  <c r="B96" i="25"/>
  <c r="A96" i="25"/>
  <c r="D94" i="25"/>
  <c r="B94" i="25"/>
  <c r="A94" i="25"/>
  <c r="D93" i="25"/>
  <c r="B93" i="25"/>
  <c r="A93" i="25"/>
  <c r="D92" i="25"/>
  <c r="B92" i="25"/>
  <c r="A92" i="25"/>
  <c r="D91" i="25"/>
  <c r="B91" i="25"/>
  <c r="A91" i="25"/>
  <c r="D90" i="25"/>
  <c r="B90" i="25"/>
  <c r="A90" i="25"/>
  <c r="B89" i="25"/>
  <c r="A89" i="25"/>
  <c r="D88" i="25"/>
  <c r="B88" i="25"/>
  <c r="A88" i="25"/>
  <c r="D87" i="25"/>
  <c r="B87" i="25"/>
  <c r="A87" i="25"/>
  <c r="B86" i="25"/>
  <c r="A86" i="25"/>
  <c r="B85" i="25"/>
  <c r="A85" i="25"/>
  <c r="D84" i="25"/>
  <c r="E84" i="25" s="1"/>
  <c r="B84" i="25"/>
  <c r="A84" i="25"/>
  <c r="D83" i="25"/>
  <c r="B83" i="25"/>
  <c r="A83" i="25"/>
  <c r="D82" i="25"/>
  <c r="B82" i="25"/>
  <c r="A82" i="25"/>
  <c r="B81" i="25"/>
  <c r="A81" i="25"/>
  <c r="D80" i="25"/>
  <c r="B80" i="25"/>
  <c r="A80" i="25"/>
  <c r="B79" i="25"/>
  <c r="A79" i="25"/>
  <c r="D78" i="25"/>
  <c r="B78" i="25"/>
  <c r="A78" i="25"/>
  <c r="B77" i="25"/>
  <c r="A77" i="25"/>
  <c r="D76" i="25"/>
  <c r="B76" i="25"/>
  <c r="A76" i="25"/>
  <c r="D75" i="25"/>
  <c r="B75" i="25"/>
  <c r="A75" i="25"/>
  <c r="B74" i="25"/>
  <c r="A74" i="25"/>
  <c r="B73" i="25"/>
  <c r="A73" i="25"/>
  <c r="B72" i="25"/>
  <c r="A72" i="25"/>
  <c r="B71" i="25"/>
  <c r="A71" i="25"/>
  <c r="D70" i="25"/>
  <c r="B70" i="25"/>
  <c r="A70" i="25"/>
  <c r="B69" i="25"/>
  <c r="A69" i="25"/>
  <c r="D68" i="25"/>
  <c r="B68" i="25"/>
  <c r="A68" i="25"/>
  <c r="B67" i="25"/>
  <c r="A67" i="25"/>
  <c r="D66" i="25"/>
  <c r="B66" i="25"/>
  <c r="A66" i="25"/>
  <c r="D65" i="25"/>
  <c r="B65" i="25"/>
  <c r="A65" i="25"/>
  <c r="B64" i="25"/>
  <c r="A64" i="25"/>
  <c r="D63" i="25"/>
  <c r="B63" i="25"/>
  <c r="A63" i="25"/>
  <c r="B62" i="25"/>
  <c r="A62" i="25"/>
  <c r="D61" i="25"/>
  <c r="B61" i="25"/>
  <c r="A61" i="25"/>
  <c r="B60" i="25"/>
  <c r="A60" i="25"/>
  <c r="D59" i="25"/>
  <c r="B59" i="25"/>
  <c r="A59" i="25"/>
  <c r="D58" i="25"/>
  <c r="B58" i="25"/>
  <c r="A58" i="25"/>
  <c r="B57" i="25"/>
  <c r="A57" i="25"/>
  <c r="B56" i="25"/>
  <c r="A56" i="25"/>
  <c r="D55" i="25"/>
  <c r="B55" i="25"/>
  <c r="A55" i="25"/>
  <c r="B54" i="25"/>
  <c r="A54" i="25"/>
  <c r="D53" i="25"/>
  <c r="B53" i="25"/>
  <c r="A53" i="25"/>
  <c r="B52" i="25"/>
  <c r="A52" i="25"/>
  <c r="D51" i="25"/>
  <c r="B51" i="25"/>
  <c r="A51" i="25"/>
  <c r="B50" i="25"/>
  <c r="A50" i="25"/>
  <c r="D49" i="25"/>
  <c r="B49" i="25"/>
  <c r="A49" i="25"/>
  <c r="B48" i="25"/>
  <c r="A48" i="25"/>
  <c r="D47" i="25"/>
  <c r="B47" i="25"/>
  <c r="A47" i="25"/>
  <c r="D46" i="25"/>
  <c r="B46" i="25"/>
  <c r="A46" i="25"/>
  <c r="D45" i="25"/>
  <c r="B45" i="25"/>
  <c r="A45" i="25"/>
  <c r="D44" i="25"/>
  <c r="E44" i="25" s="1"/>
  <c r="B44" i="25"/>
  <c r="A44" i="25"/>
  <c r="B43" i="25"/>
  <c r="A43" i="25"/>
  <c r="B42" i="25"/>
  <c r="A42" i="25"/>
  <c r="B41" i="25"/>
  <c r="A41" i="25"/>
  <c r="B40" i="25"/>
  <c r="A40" i="25"/>
  <c r="B39" i="25"/>
  <c r="A39" i="25"/>
  <c r="B38" i="25"/>
  <c r="A38" i="25"/>
  <c r="B37" i="25"/>
  <c r="A37" i="25"/>
  <c r="D36" i="25"/>
  <c r="B36" i="25"/>
  <c r="A36" i="25"/>
  <c r="D35" i="25"/>
  <c r="B35" i="25"/>
  <c r="A35" i="25"/>
  <c r="D34" i="25"/>
  <c r="B34" i="25"/>
  <c r="A34" i="25"/>
  <c r="D33" i="25"/>
  <c r="B33" i="25"/>
  <c r="A33" i="25"/>
  <c r="D32" i="25"/>
  <c r="B32" i="25"/>
  <c r="A32" i="25"/>
  <c r="B31" i="25"/>
  <c r="A31" i="25"/>
  <c r="B30" i="25"/>
  <c r="A30" i="25"/>
  <c r="B29" i="25"/>
  <c r="A29" i="25"/>
  <c r="B28" i="25"/>
  <c r="A28" i="25"/>
  <c r="B27" i="25"/>
  <c r="A27" i="25"/>
  <c r="B26" i="25"/>
  <c r="A26" i="25"/>
  <c r="D25" i="25"/>
  <c r="B25" i="25"/>
  <c r="A25" i="25"/>
  <c r="D24" i="25"/>
  <c r="B24" i="25"/>
  <c r="A24" i="25"/>
  <c r="B23" i="25"/>
  <c r="A23" i="25"/>
  <c r="B22" i="25"/>
  <c r="A22" i="25"/>
  <c r="B21" i="25"/>
  <c r="A21" i="25"/>
  <c r="D20" i="25"/>
  <c r="B20" i="25"/>
  <c r="A20" i="25"/>
  <c r="B19" i="25"/>
  <c r="A19" i="25"/>
  <c r="D18" i="25"/>
  <c r="B18" i="25"/>
  <c r="A18" i="25"/>
  <c r="B17" i="25"/>
  <c r="A17" i="25"/>
  <c r="D16" i="25"/>
  <c r="B16" i="25"/>
  <c r="A16" i="25"/>
  <c r="B15" i="25"/>
  <c r="A15" i="25"/>
  <c r="B14" i="25"/>
  <c r="A14" i="25"/>
  <c r="B13" i="25"/>
  <c r="A13" i="25"/>
  <c r="B12" i="25"/>
  <c r="A12" i="25"/>
  <c r="D11" i="25"/>
  <c r="B11" i="25"/>
  <c r="A11" i="25"/>
  <c r="B10" i="25"/>
  <c r="A10" i="25"/>
  <c r="B9" i="25"/>
  <c r="A9" i="25"/>
  <c r="D8" i="25"/>
  <c r="B8" i="25"/>
  <c r="A8" i="25"/>
  <c r="D7" i="25"/>
  <c r="B7" i="25"/>
  <c r="A7" i="25"/>
  <c r="D6" i="25"/>
  <c r="B6" i="25"/>
  <c r="A6" i="25"/>
  <c r="B5" i="25"/>
  <c r="A5" i="25"/>
  <c r="B4" i="25"/>
  <c r="A4" i="25"/>
  <c r="B3" i="25"/>
  <c r="A3" i="25"/>
  <c r="I97" i="3"/>
  <c r="I94" i="3"/>
  <c r="I92" i="3"/>
  <c r="I89" i="3"/>
  <c r="I88" i="3"/>
  <c r="I87" i="3"/>
  <c r="I86" i="3"/>
  <c r="I85" i="3"/>
  <c r="I83" i="3"/>
  <c r="I78" i="3"/>
  <c r="I75" i="3"/>
  <c r="I74" i="3"/>
  <c r="I72" i="3"/>
  <c r="I67" i="3"/>
  <c r="I52" i="3"/>
  <c r="I50" i="3"/>
  <c r="I45" i="3"/>
  <c r="I40" i="3"/>
  <c r="I39" i="3"/>
  <c r="I34" i="3"/>
  <c r="I30" i="3"/>
  <c r="I28" i="3"/>
  <c r="I27" i="3"/>
  <c r="I26" i="3"/>
  <c r="I15" i="3"/>
  <c r="B2" i="25"/>
  <c r="A2" i="25"/>
  <c r="N97" i="3"/>
  <c r="M97" i="3"/>
  <c r="L97" i="3"/>
  <c r="B97" i="3"/>
  <c r="A97" i="3"/>
  <c r="N95" i="3"/>
  <c r="M95" i="3"/>
  <c r="L95" i="3"/>
  <c r="B95" i="3"/>
  <c r="A95" i="3"/>
  <c r="N94" i="3"/>
  <c r="M94" i="3"/>
  <c r="L94" i="3"/>
  <c r="B94" i="3"/>
  <c r="A94" i="3"/>
  <c r="N93" i="3"/>
  <c r="M93" i="3"/>
  <c r="L93" i="3"/>
  <c r="B93" i="3"/>
  <c r="A93" i="3"/>
  <c r="N92" i="3"/>
  <c r="M92" i="3"/>
  <c r="L92" i="3"/>
  <c r="B92" i="3"/>
  <c r="A92" i="3"/>
  <c r="N91" i="3"/>
  <c r="M91" i="3"/>
  <c r="L91" i="3"/>
  <c r="B91" i="3"/>
  <c r="A91" i="3"/>
  <c r="N90" i="3"/>
  <c r="M90" i="3"/>
  <c r="L90" i="3"/>
  <c r="B90" i="3"/>
  <c r="A90" i="3"/>
  <c r="N89" i="3"/>
  <c r="M89" i="3"/>
  <c r="L89" i="3"/>
  <c r="B89" i="3"/>
  <c r="A89" i="3"/>
  <c r="N88" i="3"/>
  <c r="M88" i="3"/>
  <c r="L88" i="3"/>
  <c r="B88" i="3"/>
  <c r="A88" i="3"/>
  <c r="N87" i="3"/>
  <c r="M87" i="3"/>
  <c r="L87" i="3"/>
  <c r="B87" i="3"/>
  <c r="A87" i="3"/>
  <c r="N86" i="3"/>
  <c r="M86" i="3"/>
  <c r="L86" i="3"/>
  <c r="B86" i="3"/>
  <c r="A86" i="3"/>
  <c r="N85" i="3"/>
  <c r="M85" i="3"/>
  <c r="L85" i="3"/>
  <c r="B85" i="3"/>
  <c r="A85" i="3"/>
  <c r="N84" i="3"/>
  <c r="M84" i="3"/>
  <c r="L84" i="3"/>
  <c r="B84" i="3"/>
  <c r="A84" i="3"/>
  <c r="N83" i="3"/>
  <c r="M83" i="3"/>
  <c r="L83" i="3"/>
  <c r="B83" i="3"/>
  <c r="A83" i="3"/>
  <c r="N82" i="3"/>
  <c r="M82" i="3"/>
  <c r="L82" i="3"/>
  <c r="B82" i="3"/>
  <c r="A82" i="3"/>
  <c r="N81" i="3"/>
  <c r="M81" i="3"/>
  <c r="L81" i="3"/>
  <c r="B81" i="3"/>
  <c r="A81" i="3"/>
  <c r="N80" i="3"/>
  <c r="M80" i="3"/>
  <c r="L80" i="3"/>
  <c r="B80" i="3"/>
  <c r="A80" i="3"/>
  <c r="N79" i="3"/>
  <c r="M79" i="3"/>
  <c r="L79" i="3"/>
  <c r="B79" i="3"/>
  <c r="A79" i="3"/>
  <c r="N78" i="3"/>
  <c r="M78" i="3"/>
  <c r="L78" i="3"/>
  <c r="B78" i="3"/>
  <c r="A78" i="3"/>
  <c r="N77" i="3"/>
  <c r="M77" i="3"/>
  <c r="L77" i="3"/>
  <c r="B77" i="3"/>
  <c r="A77" i="3"/>
  <c r="N76" i="3"/>
  <c r="M76" i="3"/>
  <c r="L76" i="3"/>
  <c r="B76" i="3"/>
  <c r="A76" i="3"/>
  <c r="N75" i="3"/>
  <c r="M75" i="3"/>
  <c r="L75" i="3"/>
  <c r="B75" i="3"/>
  <c r="A75" i="3"/>
  <c r="N74" i="3"/>
  <c r="M74" i="3"/>
  <c r="L74" i="3"/>
  <c r="B74" i="3"/>
  <c r="A74" i="3"/>
  <c r="N73" i="3"/>
  <c r="M73" i="3"/>
  <c r="L73" i="3"/>
  <c r="B73" i="3"/>
  <c r="A73" i="3"/>
  <c r="N72" i="3"/>
  <c r="M72" i="3"/>
  <c r="L72" i="3"/>
  <c r="B72" i="3"/>
  <c r="A72" i="3"/>
  <c r="N71" i="3"/>
  <c r="M71" i="3"/>
  <c r="L71" i="3"/>
  <c r="B71" i="3"/>
  <c r="A71" i="3"/>
  <c r="N70" i="3"/>
  <c r="M70" i="3"/>
  <c r="L70" i="3"/>
  <c r="B70" i="3"/>
  <c r="A70" i="3"/>
  <c r="N69" i="3"/>
  <c r="M69" i="3"/>
  <c r="L69" i="3"/>
  <c r="B69" i="3"/>
  <c r="A69" i="3"/>
  <c r="N68" i="3"/>
  <c r="M68" i="3"/>
  <c r="L68" i="3"/>
  <c r="B68" i="3"/>
  <c r="A68" i="3"/>
  <c r="N67" i="3"/>
  <c r="M67" i="3"/>
  <c r="L67" i="3"/>
  <c r="B67" i="3"/>
  <c r="A67" i="3"/>
  <c r="N66" i="3"/>
  <c r="M66" i="3"/>
  <c r="L66" i="3"/>
  <c r="B66" i="3"/>
  <c r="A66" i="3"/>
  <c r="N65" i="3"/>
  <c r="M65" i="3"/>
  <c r="L65" i="3"/>
  <c r="B65" i="3"/>
  <c r="A65" i="3"/>
  <c r="N64" i="3"/>
  <c r="M64" i="3"/>
  <c r="L64" i="3"/>
  <c r="B64" i="3"/>
  <c r="A64" i="3"/>
  <c r="N63" i="3"/>
  <c r="M63" i="3"/>
  <c r="L63" i="3"/>
  <c r="B63" i="3"/>
  <c r="A63" i="3"/>
  <c r="N62" i="3"/>
  <c r="M62" i="3"/>
  <c r="L62" i="3"/>
  <c r="B62" i="3"/>
  <c r="A62" i="3"/>
  <c r="N61" i="3"/>
  <c r="M61" i="3"/>
  <c r="L61" i="3"/>
  <c r="B61" i="3"/>
  <c r="A61" i="3"/>
  <c r="N60" i="3"/>
  <c r="M60" i="3"/>
  <c r="L60" i="3"/>
  <c r="B60" i="3"/>
  <c r="A60" i="3"/>
  <c r="N59" i="3"/>
  <c r="M59" i="3"/>
  <c r="L59" i="3"/>
  <c r="B59" i="3"/>
  <c r="A59" i="3"/>
  <c r="N58" i="3"/>
  <c r="M58" i="3"/>
  <c r="L58" i="3"/>
  <c r="B58" i="3"/>
  <c r="A58" i="3"/>
  <c r="N57" i="3"/>
  <c r="M57" i="3"/>
  <c r="L57" i="3"/>
  <c r="B57" i="3"/>
  <c r="A57" i="3"/>
  <c r="N56" i="3"/>
  <c r="M56" i="3"/>
  <c r="L56" i="3"/>
  <c r="B56" i="3"/>
  <c r="A56" i="3"/>
  <c r="N55" i="3"/>
  <c r="M55" i="3"/>
  <c r="L55" i="3"/>
  <c r="B55" i="3"/>
  <c r="A55" i="3"/>
  <c r="N54" i="3"/>
  <c r="M54" i="3"/>
  <c r="L54" i="3"/>
  <c r="B54" i="3"/>
  <c r="A54" i="3"/>
  <c r="N53" i="3"/>
  <c r="M53" i="3"/>
  <c r="L53" i="3"/>
  <c r="B53" i="3"/>
  <c r="A53" i="3"/>
  <c r="N52" i="3"/>
  <c r="M52" i="3"/>
  <c r="L52" i="3"/>
  <c r="B52" i="3"/>
  <c r="A52" i="3"/>
  <c r="N51" i="3"/>
  <c r="M51" i="3"/>
  <c r="L51" i="3"/>
  <c r="B51" i="3"/>
  <c r="A51" i="3"/>
  <c r="N50" i="3"/>
  <c r="M50" i="3"/>
  <c r="L50" i="3"/>
  <c r="B50" i="3"/>
  <c r="A50" i="3"/>
  <c r="N49" i="3"/>
  <c r="M49" i="3"/>
  <c r="L49" i="3"/>
  <c r="B49" i="3"/>
  <c r="A49" i="3"/>
  <c r="N48" i="3"/>
  <c r="M48" i="3"/>
  <c r="L48" i="3"/>
  <c r="B48" i="3"/>
  <c r="A48" i="3"/>
  <c r="N47" i="3"/>
  <c r="M47" i="3"/>
  <c r="L47" i="3"/>
  <c r="B47" i="3"/>
  <c r="A47" i="3"/>
  <c r="N46" i="3"/>
  <c r="M46" i="3"/>
  <c r="L46" i="3"/>
  <c r="B46" i="3"/>
  <c r="A46" i="3"/>
  <c r="N45" i="3"/>
  <c r="M45" i="3"/>
  <c r="L45" i="3"/>
  <c r="B45" i="3"/>
  <c r="A45" i="3"/>
  <c r="N44" i="3"/>
  <c r="M44" i="3"/>
  <c r="L44" i="3"/>
  <c r="B44" i="3"/>
  <c r="A44" i="3"/>
  <c r="N43" i="3"/>
  <c r="M43" i="3"/>
  <c r="L43" i="3"/>
  <c r="B43" i="3"/>
  <c r="A43" i="3"/>
  <c r="N42" i="3"/>
  <c r="M42" i="3"/>
  <c r="L42" i="3"/>
  <c r="B42" i="3"/>
  <c r="A42" i="3"/>
  <c r="N41" i="3"/>
  <c r="M41" i="3"/>
  <c r="L41" i="3"/>
  <c r="B41" i="3"/>
  <c r="A41" i="3"/>
  <c r="N40" i="3"/>
  <c r="M40" i="3"/>
  <c r="L40" i="3"/>
  <c r="B40" i="3"/>
  <c r="A40" i="3"/>
  <c r="N39" i="3"/>
  <c r="M39" i="3"/>
  <c r="L39" i="3"/>
  <c r="B39" i="3"/>
  <c r="A39" i="3"/>
  <c r="N38" i="3"/>
  <c r="M38" i="3"/>
  <c r="L38" i="3"/>
  <c r="B38" i="3"/>
  <c r="A38" i="3"/>
  <c r="N37" i="3"/>
  <c r="M37" i="3"/>
  <c r="L37" i="3"/>
  <c r="B37" i="3"/>
  <c r="A37" i="3"/>
  <c r="N36" i="3"/>
  <c r="M36" i="3"/>
  <c r="L36" i="3"/>
  <c r="B36" i="3"/>
  <c r="A36" i="3"/>
  <c r="N35" i="3"/>
  <c r="M35" i="3"/>
  <c r="L35" i="3"/>
  <c r="B35" i="3"/>
  <c r="A35" i="3"/>
  <c r="N34" i="3"/>
  <c r="M34" i="3"/>
  <c r="L34" i="3"/>
  <c r="B34" i="3"/>
  <c r="A34" i="3"/>
  <c r="N33" i="3"/>
  <c r="M33" i="3"/>
  <c r="L33" i="3"/>
  <c r="B33" i="3"/>
  <c r="A33" i="3"/>
  <c r="N32" i="3"/>
  <c r="M32" i="3"/>
  <c r="L32" i="3"/>
  <c r="B32" i="3"/>
  <c r="A32" i="3"/>
  <c r="N31" i="3"/>
  <c r="M31" i="3"/>
  <c r="L31" i="3"/>
  <c r="B31" i="3"/>
  <c r="A31" i="3"/>
  <c r="N30" i="3"/>
  <c r="M30" i="3"/>
  <c r="L30" i="3"/>
  <c r="B30" i="3"/>
  <c r="A30" i="3"/>
  <c r="N29" i="3"/>
  <c r="M29" i="3"/>
  <c r="L29" i="3"/>
  <c r="B29" i="3"/>
  <c r="A29" i="3"/>
  <c r="N28" i="3"/>
  <c r="M28" i="3"/>
  <c r="L28" i="3"/>
  <c r="B28" i="3"/>
  <c r="A28" i="3"/>
  <c r="N27" i="3"/>
  <c r="M27" i="3"/>
  <c r="L27" i="3"/>
  <c r="B27" i="3"/>
  <c r="A27" i="3"/>
  <c r="N26" i="3"/>
  <c r="M26" i="3"/>
  <c r="L26" i="3"/>
  <c r="B26" i="3"/>
  <c r="A26" i="3"/>
  <c r="N25" i="3"/>
  <c r="M25" i="3"/>
  <c r="L25" i="3"/>
  <c r="B25" i="3"/>
  <c r="A25" i="3"/>
  <c r="N24" i="3"/>
  <c r="M24" i="3"/>
  <c r="L24" i="3"/>
  <c r="B24" i="3"/>
  <c r="A24" i="3"/>
  <c r="N23" i="3"/>
  <c r="M23" i="3"/>
  <c r="L23" i="3"/>
  <c r="B23" i="3"/>
  <c r="A23" i="3"/>
  <c r="N22" i="3"/>
  <c r="M22" i="3"/>
  <c r="L22" i="3"/>
  <c r="B22" i="3"/>
  <c r="A22" i="3"/>
  <c r="N21" i="3"/>
  <c r="M21" i="3"/>
  <c r="L21" i="3"/>
  <c r="B21" i="3"/>
  <c r="A21" i="3"/>
  <c r="N20" i="3"/>
  <c r="M20" i="3"/>
  <c r="L20" i="3"/>
  <c r="B20" i="3"/>
  <c r="A20" i="3"/>
  <c r="N19" i="3"/>
  <c r="M19" i="3"/>
  <c r="L19" i="3"/>
  <c r="B19" i="3"/>
  <c r="A19" i="3"/>
  <c r="N18" i="3"/>
  <c r="M18" i="3"/>
  <c r="L18" i="3"/>
  <c r="B18" i="3"/>
  <c r="A18" i="3"/>
  <c r="N17" i="3"/>
  <c r="M17" i="3"/>
  <c r="L17" i="3"/>
  <c r="B17" i="3"/>
  <c r="A17" i="3"/>
  <c r="N16" i="3"/>
  <c r="M16" i="3"/>
  <c r="L16" i="3"/>
  <c r="B16" i="3"/>
  <c r="A16" i="3"/>
  <c r="N15" i="3"/>
  <c r="M15" i="3"/>
  <c r="L15" i="3"/>
  <c r="B15" i="3"/>
  <c r="A15" i="3"/>
  <c r="N14" i="3"/>
  <c r="M14" i="3"/>
  <c r="L14" i="3"/>
  <c r="B14" i="3"/>
  <c r="A14" i="3"/>
  <c r="N13" i="3"/>
  <c r="M13" i="3"/>
  <c r="L13" i="3"/>
  <c r="B13" i="3"/>
  <c r="A13" i="3"/>
  <c r="N12" i="3"/>
  <c r="M12" i="3"/>
  <c r="L12" i="3"/>
  <c r="B12" i="3"/>
  <c r="A12" i="3"/>
  <c r="N11" i="3"/>
  <c r="M11" i="3"/>
  <c r="L11" i="3"/>
  <c r="B11" i="3"/>
  <c r="A11" i="3"/>
  <c r="N10" i="3"/>
  <c r="M10" i="3"/>
  <c r="L10" i="3"/>
  <c r="B10" i="3"/>
  <c r="A10" i="3"/>
  <c r="N9" i="3"/>
  <c r="M9" i="3"/>
  <c r="L9" i="3"/>
  <c r="B9" i="3"/>
  <c r="A9" i="3"/>
  <c r="N8" i="3"/>
  <c r="M8" i="3"/>
  <c r="L8" i="3"/>
  <c r="B8" i="3"/>
  <c r="A8" i="3"/>
  <c r="N7" i="3"/>
  <c r="M7" i="3"/>
  <c r="L7" i="3"/>
  <c r="B7" i="3"/>
  <c r="A7" i="3"/>
  <c r="N6" i="3"/>
  <c r="M6" i="3"/>
  <c r="L6" i="3"/>
  <c r="B6" i="3"/>
  <c r="A6" i="3"/>
  <c r="N5" i="3"/>
  <c r="M5" i="3"/>
  <c r="L5" i="3"/>
  <c r="B5" i="3"/>
  <c r="A5" i="3"/>
  <c r="N4" i="3"/>
  <c r="M4" i="3"/>
  <c r="L4" i="3"/>
  <c r="B4" i="3"/>
  <c r="A4" i="3"/>
  <c r="N3" i="3"/>
  <c r="L3" i="3"/>
  <c r="E96" i="24"/>
  <c r="D96" i="24"/>
  <c r="C96" i="24"/>
  <c r="B96" i="24"/>
  <c r="A96" i="24"/>
  <c r="E94" i="24"/>
  <c r="D94" i="24"/>
  <c r="C94" i="24"/>
  <c r="B94" i="24"/>
  <c r="A94" i="24"/>
  <c r="E93" i="24"/>
  <c r="D93" i="24"/>
  <c r="C93" i="24"/>
  <c r="B93" i="24"/>
  <c r="A93" i="24"/>
  <c r="E92" i="24"/>
  <c r="D92" i="24"/>
  <c r="C92" i="24"/>
  <c r="B92" i="24"/>
  <c r="A92" i="24"/>
  <c r="E91" i="24"/>
  <c r="D91" i="24"/>
  <c r="C91" i="24"/>
  <c r="B91" i="24"/>
  <c r="A91" i="24"/>
  <c r="E90" i="24"/>
  <c r="D90" i="24"/>
  <c r="C90" i="24"/>
  <c r="B90" i="24"/>
  <c r="A90" i="24"/>
  <c r="E89" i="24"/>
  <c r="D89" i="24"/>
  <c r="C89" i="24"/>
  <c r="B89" i="24"/>
  <c r="A89" i="24"/>
  <c r="E88" i="24"/>
  <c r="D88" i="24"/>
  <c r="C88" i="24"/>
  <c r="B88" i="24"/>
  <c r="A88" i="24"/>
  <c r="E87" i="24"/>
  <c r="D87" i="24"/>
  <c r="C87" i="24"/>
  <c r="B87" i="24"/>
  <c r="A87" i="24"/>
  <c r="E86" i="24"/>
  <c r="D86" i="24"/>
  <c r="C86" i="24"/>
  <c r="B86" i="24"/>
  <c r="A86" i="24"/>
  <c r="E85" i="24"/>
  <c r="D85" i="24"/>
  <c r="C85" i="24"/>
  <c r="B85" i="24"/>
  <c r="A85" i="24"/>
  <c r="E84" i="24"/>
  <c r="D84" i="24"/>
  <c r="C84" i="24"/>
  <c r="B84" i="24"/>
  <c r="A84" i="24"/>
  <c r="E83" i="24"/>
  <c r="D83" i="24"/>
  <c r="C83" i="24"/>
  <c r="B83" i="24"/>
  <c r="A83" i="24"/>
  <c r="E82" i="24"/>
  <c r="D82" i="24"/>
  <c r="C82" i="24"/>
  <c r="B82" i="24"/>
  <c r="A82" i="24"/>
  <c r="E81" i="24"/>
  <c r="D81" i="24"/>
  <c r="C81" i="24"/>
  <c r="B81" i="24"/>
  <c r="A81" i="24"/>
  <c r="E80" i="24"/>
  <c r="D80" i="24"/>
  <c r="C80" i="24"/>
  <c r="B80" i="24"/>
  <c r="A80" i="24"/>
  <c r="E79" i="24"/>
  <c r="D79" i="24"/>
  <c r="C79" i="24"/>
  <c r="B79" i="24"/>
  <c r="A79" i="24"/>
  <c r="E78" i="24"/>
  <c r="D78" i="24"/>
  <c r="C78" i="24"/>
  <c r="B78" i="24"/>
  <c r="A78" i="24"/>
  <c r="E77" i="24"/>
  <c r="D77" i="24"/>
  <c r="C77" i="24"/>
  <c r="B77" i="24"/>
  <c r="A77" i="24"/>
  <c r="E76" i="24"/>
  <c r="D76" i="24"/>
  <c r="C76" i="24"/>
  <c r="B76" i="24"/>
  <c r="A76" i="24"/>
  <c r="E75" i="24"/>
  <c r="D75" i="24"/>
  <c r="C75" i="24"/>
  <c r="B75" i="24"/>
  <c r="A75" i="24"/>
  <c r="E74" i="24"/>
  <c r="D74" i="24"/>
  <c r="C74" i="24"/>
  <c r="B74" i="24"/>
  <c r="A74" i="24"/>
  <c r="E73" i="24"/>
  <c r="D73" i="24"/>
  <c r="C73" i="24"/>
  <c r="B73" i="24"/>
  <c r="A73" i="24"/>
  <c r="E72" i="24"/>
  <c r="D72" i="24"/>
  <c r="C72" i="24"/>
  <c r="B72" i="24"/>
  <c r="A72" i="24"/>
  <c r="E71" i="24"/>
  <c r="D71" i="24"/>
  <c r="C71" i="24"/>
  <c r="B71" i="24"/>
  <c r="A71" i="24"/>
  <c r="E70" i="24"/>
  <c r="D70" i="24"/>
  <c r="C70" i="24"/>
  <c r="B70" i="24"/>
  <c r="A70" i="24"/>
  <c r="E69" i="24"/>
  <c r="D69" i="24"/>
  <c r="C69" i="24"/>
  <c r="B69" i="24"/>
  <c r="A69" i="24"/>
  <c r="E68" i="24"/>
  <c r="D68" i="24"/>
  <c r="C68" i="24"/>
  <c r="B68" i="24"/>
  <c r="A68" i="24"/>
  <c r="E67" i="24"/>
  <c r="D67" i="24"/>
  <c r="C67" i="24"/>
  <c r="B67" i="24"/>
  <c r="A67" i="24"/>
  <c r="E66" i="24"/>
  <c r="D66" i="24"/>
  <c r="C66" i="24"/>
  <c r="B66" i="24"/>
  <c r="A66" i="24"/>
  <c r="E65" i="24"/>
  <c r="D65" i="24"/>
  <c r="C65" i="24"/>
  <c r="B65" i="24"/>
  <c r="A65" i="24"/>
  <c r="E64" i="24"/>
  <c r="D64" i="24"/>
  <c r="C64" i="24"/>
  <c r="B64" i="24"/>
  <c r="A64" i="24"/>
  <c r="E63" i="24"/>
  <c r="D63" i="24"/>
  <c r="C63" i="24"/>
  <c r="B63" i="24"/>
  <c r="A63" i="24"/>
  <c r="E62" i="24"/>
  <c r="D62" i="24"/>
  <c r="C62" i="24"/>
  <c r="B62" i="24"/>
  <c r="A62" i="24"/>
  <c r="E61" i="24"/>
  <c r="D61" i="24"/>
  <c r="C61" i="24"/>
  <c r="B61" i="24"/>
  <c r="A61" i="24"/>
  <c r="E60" i="24"/>
  <c r="D60" i="24"/>
  <c r="C60" i="24"/>
  <c r="B60" i="24"/>
  <c r="A60" i="24"/>
  <c r="E59" i="24"/>
  <c r="D59" i="24"/>
  <c r="C59" i="24"/>
  <c r="B59" i="24"/>
  <c r="A59" i="24"/>
  <c r="E58" i="24"/>
  <c r="D58" i="24"/>
  <c r="C58" i="24"/>
  <c r="B58" i="24"/>
  <c r="A58" i="24"/>
  <c r="E57" i="24"/>
  <c r="D57" i="24"/>
  <c r="C57" i="24"/>
  <c r="B57" i="24"/>
  <c r="A57" i="24"/>
  <c r="E56" i="24"/>
  <c r="D56" i="24"/>
  <c r="C56" i="24"/>
  <c r="B56" i="24"/>
  <c r="A56" i="24"/>
  <c r="E55" i="24"/>
  <c r="D55" i="24"/>
  <c r="C55" i="24"/>
  <c r="B55" i="24"/>
  <c r="A55" i="24"/>
  <c r="E54" i="24"/>
  <c r="D54" i="24"/>
  <c r="C54" i="24"/>
  <c r="B54" i="24"/>
  <c r="A54" i="24"/>
  <c r="E53" i="24"/>
  <c r="D53" i="24"/>
  <c r="C53" i="24"/>
  <c r="B53" i="24"/>
  <c r="A53" i="24"/>
  <c r="E52" i="24"/>
  <c r="D52" i="24"/>
  <c r="C52" i="24"/>
  <c r="B52" i="24"/>
  <c r="A52" i="24"/>
  <c r="E51" i="24"/>
  <c r="D51" i="24"/>
  <c r="C51" i="24"/>
  <c r="B51" i="24"/>
  <c r="A51" i="24"/>
  <c r="E50" i="24"/>
  <c r="D50" i="24"/>
  <c r="C50" i="24"/>
  <c r="B50" i="24"/>
  <c r="A50" i="24"/>
  <c r="E49" i="24"/>
  <c r="D49" i="24"/>
  <c r="C49" i="24"/>
  <c r="B49" i="24"/>
  <c r="A49" i="24"/>
  <c r="E48" i="24"/>
  <c r="D48" i="24"/>
  <c r="C48" i="24"/>
  <c r="B48" i="24"/>
  <c r="A48" i="24"/>
  <c r="E47" i="24"/>
  <c r="D47" i="24"/>
  <c r="C47" i="24"/>
  <c r="B47" i="24"/>
  <c r="A47" i="24"/>
  <c r="E46" i="24"/>
  <c r="D46" i="24"/>
  <c r="C46" i="24"/>
  <c r="B46" i="24"/>
  <c r="A46" i="24"/>
  <c r="E45" i="24"/>
  <c r="D45" i="24"/>
  <c r="C45" i="24"/>
  <c r="B45" i="24"/>
  <c r="A45" i="24"/>
  <c r="E44" i="24"/>
  <c r="D44" i="24"/>
  <c r="C44" i="24"/>
  <c r="B44" i="24"/>
  <c r="A44" i="24"/>
  <c r="E43" i="24"/>
  <c r="D43" i="24"/>
  <c r="C43" i="24"/>
  <c r="B43" i="24"/>
  <c r="A43" i="24"/>
  <c r="E42" i="24"/>
  <c r="D42" i="24"/>
  <c r="C42" i="24"/>
  <c r="B42" i="24"/>
  <c r="A42" i="24"/>
  <c r="E41" i="24"/>
  <c r="D41" i="24"/>
  <c r="C41" i="24"/>
  <c r="B41" i="24"/>
  <c r="A41" i="24"/>
  <c r="E40" i="24"/>
  <c r="D40" i="24"/>
  <c r="C40" i="24"/>
  <c r="B40" i="24"/>
  <c r="A40" i="24"/>
  <c r="E39" i="24"/>
  <c r="D39" i="24"/>
  <c r="C39" i="24"/>
  <c r="B39" i="24"/>
  <c r="A39" i="24"/>
  <c r="E38" i="24"/>
  <c r="D38" i="24"/>
  <c r="C38" i="24"/>
  <c r="B38" i="24"/>
  <c r="A38" i="24"/>
  <c r="E37" i="24"/>
  <c r="D37" i="24"/>
  <c r="C37" i="24"/>
  <c r="B37" i="24"/>
  <c r="A37" i="24"/>
  <c r="E36" i="24"/>
  <c r="D36" i="24"/>
  <c r="C36" i="24"/>
  <c r="B36" i="24"/>
  <c r="A36" i="24"/>
  <c r="E35" i="24"/>
  <c r="D35" i="24"/>
  <c r="C35" i="24"/>
  <c r="B35" i="24"/>
  <c r="A35" i="24"/>
  <c r="E34" i="24"/>
  <c r="D34" i="24"/>
  <c r="C34" i="24"/>
  <c r="B34" i="24"/>
  <c r="A34" i="24"/>
  <c r="E33" i="24"/>
  <c r="D33" i="24"/>
  <c r="C33" i="24"/>
  <c r="B33" i="24"/>
  <c r="A33" i="24"/>
  <c r="E32" i="24"/>
  <c r="D32" i="24"/>
  <c r="C32" i="24"/>
  <c r="B32" i="24"/>
  <c r="A32" i="24"/>
  <c r="E31" i="24"/>
  <c r="D31" i="24"/>
  <c r="C31" i="24"/>
  <c r="B31" i="24"/>
  <c r="A31" i="24"/>
  <c r="E30" i="24"/>
  <c r="D30" i="24"/>
  <c r="C30" i="24"/>
  <c r="B30" i="24"/>
  <c r="A30" i="24"/>
  <c r="E29" i="24"/>
  <c r="D29" i="24"/>
  <c r="C29" i="24"/>
  <c r="B29" i="24"/>
  <c r="A29" i="24"/>
  <c r="E28" i="24"/>
  <c r="D28" i="24"/>
  <c r="C28" i="24"/>
  <c r="B28" i="24"/>
  <c r="A28" i="24"/>
  <c r="E27" i="24"/>
  <c r="D27" i="24"/>
  <c r="C27" i="24"/>
  <c r="B27" i="24"/>
  <c r="A27" i="24"/>
  <c r="E26" i="24"/>
  <c r="D26" i="24"/>
  <c r="C26" i="24"/>
  <c r="B26" i="24"/>
  <c r="A26" i="24"/>
  <c r="E25" i="24"/>
  <c r="D25" i="24"/>
  <c r="C25" i="24"/>
  <c r="B25" i="24"/>
  <c r="A25" i="24"/>
  <c r="E24" i="24"/>
  <c r="D24" i="24"/>
  <c r="C24" i="24"/>
  <c r="B24" i="24"/>
  <c r="A24" i="24"/>
  <c r="E23" i="24"/>
  <c r="D23" i="24"/>
  <c r="C23" i="24"/>
  <c r="B23" i="24"/>
  <c r="A23" i="24"/>
  <c r="E22" i="24"/>
  <c r="D22" i="24"/>
  <c r="C22" i="24"/>
  <c r="B22" i="24"/>
  <c r="A22" i="24"/>
  <c r="E21" i="24"/>
  <c r="D21" i="24"/>
  <c r="C21" i="24"/>
  <c r="B21" i="24"/>
  <c r="A21" i="24"/>
  <c r="E20" i="24"/>
  <c r="D20" i="24"/>
  <c r="C20" i="24"/>
  <c r="B20" i="24"/>
  <c r="A20" i="24"/>
  <c r="E19" i="24"/>
  <c r="D19" i="24"/>
  <c r="C19" i="24"/>
  <c r="B19" i="24"/>
  <c r="A19" i="24"/>
  <c r="E18" i="24"/>
  <c r="D18" i="24"/>
  <c r="C18" i="24"/>
  <c r="B18" i="24"/>
  <c r="A18" i="24"/>
  <c r="E17" i="24"/>
  <c r="D17" i="24"/>
  <c r="C17" i="24"/>
  <c r="B17" i="24"/>
  <c r="A17" i="24"/>
  <c r="E16" i="24"/>
  <c r="D16" i="24"/>
  <c r="C16" i="24"/>
  <c r="B16" i="24"/>
  <c r="A16" i="24"/>
  <c r="E15" i="24"/>
  <c r="D15" i="24"/>
  <c r="C15" i="24"/>
  <c r="B15" i="24"/>
  <c r="A15" i="24"/>
  <c r="E14" i="24"/>
  <c r="D14" i="24"/>
  <c r="C14" i="24"/>
  <c r="B14" i="24"/>
  <c r="A14" i="24"/>
  <c r="E13" i="24"/>
  <c r="D13" i="24"/>
  <c r="C13" i="24"/>
  <c r="B13" i="24"/>
  <c r="A13" i="24"/>
  <c r="E12" i="24"/>
  <c r="D12" i="24"/>
  <c r="C12" i="24"/>
  <c r="B12" i="24"/>
  <c r="A12" i="24"/>
  <c r="E11" i="24"/>
  <c r="D11" i="24"/>
  <c r="C11" i="24"/>
  <c r="B11" i="24"/>
  <c r="A11" i="24"/>
  <c r="E10" i="24"/>
  <c r="D10" i="24"/>
  <c r="C10" i="24"/>
  <c r="B10" i="24"/>
  <c r="A10" i="24"/>
  <c r="E9" i="24"/>
  <c r="D9" i="24"/>
  <c r="C9" i="24"/>
  <c r="B9" i="24"/>
  <c r="A9" i="24"/>
  <c r="E8" i="24"/>
  <c r="D8" i="24"/>
  <c r="C8" i="24"/>
  <c r="B8" i="24"/>
  <c r="A8" i="24"/>
  <c r="E7" i="24"/>
  <c r="D7" i="24"/>
  <c r="C7" i="24"/>
  <c r="B7" i="24"/>
  <c r="A7" i="24"/>
  <c r="E6" i="24"/>
  <c r="D6" i="24"/>
  <c r="C6" i="24"/>
  <c r="B6" i="24"/>
  <c r="A6" i="24"/>
  <c r="E5" i="24"/>
  <c r="D5" i="24"/>
  <c r="C5" i="24"/>
  <c r="B5" i="24"/>
  <c r="A5" i="24"/>
  <c r="E4" i="24"/>
  <c r="D4" i="24"/>
  <c r="C4" i="24"/>
  <c r="B4" i="24"/>
  <c r="A4" i="24"/>
  <c r="E3" i="24"/>
  <c r="D3" i="24"/>
  <c r="C3" i="24"/>
  <c r="B3" i="24"/>
  <c r="A3" i="24"/>
  <c r="E2" i="24"/>
  <c r="D2" i="24"/>
  <c r="C2" i="24"/>
  <c r="B2" i="24"/>
  <c r="A2" i="24"/>
  <c r="E96" i="23"/>
  <c r="B96" i="23"/>
  <c r="A96" i="23"/>
  <c r="B94" i="23"/>
  <c r="A94" i="23"/>
  <c r="B93" i="23"/>
  <c r="A93" i="23"/>
  <c r="B92" i="23"/>
  <c r="A92" i="23"/>
  <c r="B91" i="23"/>
  <c r="A91" i="23"/>
  <c r="B90" i="23"/>
  <c r="A90" i="23"/>
  <c r="B89" i="23"/>
  <c r="A89" i="23"/>
  <c r="B88" i="23"/>
  <c r="A88" i="23"/>
  <c r="B87" i="23"/>
  <c r="A87" i="23"/>
  <c r="B86" i="23"/>
  <c r="A86" i="23"/>
  <c r="B85" i="23"/>
  <c r="A85" i="23"/>
  <c r="B84" i="23"/>
  <c r="A84" i="23"/>
  <c r="B83" i="23"/>
  <c r="A83" i="23"/>
  <c r="B82" i="23"/>
  <c r="A82" i="23"/>
  <c r="B81" i="23"/>
  <c r="A81" i="23"/>
  <c r="B80" i="23"/>
  <c r="A80" i="23"/>
  <c r="B79" i="23"/>
  <c r="A79" i="23"/>
  <c r="B78" i="23"/>
  <c r="A78" i="23"/>
  <c r="B77" i="23"/>
  <c r="A77" i="23"/>
  <c r="B76" i="23"/>
  <c r="A76" i="23"/>
  <c r="B75" i="23"/>
  <c r="A75" i="23"/>
  <c r="B74" i="23"/>
  <c r="A74" i="23"/>
  <c r="B73" i="23"/>
  <c r="A73" i="23"/>
  <c r="B72" i="23"/>
  <c r="A72" i="23"/>
  <c r="B71" i="23"/>
  <c r="A71" i="23"/>
  <c r="B70" i="23"/>
  <c r="A70" i="23"/>
  <c r="B69" i="23"/>
  <c r="A69" i="23"/>
  <c r="B68" i="23"/>
  <c r="A68" i="23"/>
  <c r="B67" i="23"/>
  <c r="A67" i="23"/>
  <c r="B66" i="23"/>
  <c r="A66" i="23"/>
  <c r="B65" i="23"/>
  <c r="A65" i="23"/>
  <c r="B64" i="23"/>
  <c r="A64" i="23"/>
  <c r="B63" i="23"/>
  <c r="A63" i="23"/>
  <c r="B62" i="23"/>
  <c r="A62" i="23"/>
  <c r="B61" i="23"/>
  <c r="A61" i="23"/>
  <c r="B60" i="23"/>
  <c r="A60" i="23"/>
  <c r="B59" i="23"/>
  <c r="A59" i="23"/>
  <c r="B58" i="23"/>
  <c r="A58" i="23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E42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E30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B96" i="22"/>
  <c r="A96" i="22"/>
  <c r="B94" i="22"/>
  <c r="A94" i="22"/>
  <c r="B93" i="22"/>
  <c r="A93" i="22"/>
  <c r="B92" i="22"/>
  <c r="A92" i="22"/>
  <c r="B91" i="22"/>
  <c r="A91" i="22"/>
  <c r="B90" i="22"/>
  <c r="A90" i="22"/>
  <c r="B89" i="22"/>
  <c r="A89" i="22"/>
  <c r="B88" i="22"/>
  <c r="A88" i="22"/>
  <c r="B87" i="22"/>
  <c r="A87" i="22"/>
  <c r="B86" i="22"/>
  <c r="A86" i="22"/>
  <c r="B85" i="22"/>
  <c r="A85" i="22"/>
  <c r="B84" i="22"/>
  <c r="A84" i="22"/>
  <c r="B83" i="22"/>
  <c r="A83" i="22"/>
  <c r="B82" i="22"/>
  <c r="A82" i="22"/>
  <c r="B81" i="22"/>
  <c r="A81" i="22"/>
  <c r="B80" i="22"/>
  <c r="A80" i="22"/>
  <c r="B79" i="22"/>
  <c r="A79" i="22"/>
  <c r="B78" i="22"/>
  <c r="A78" i="22"/>
  <c r="B77" i="22"/>
  <c r="A77" i="22"/>
  <c r="B76" i="22"/>
  <c r="A76" i="22"/>
  <c r="B75" i="22"/>
  <c r="A75" i="22"/>
  <c r="B74" i="22"/>
  <c r="A74" i="22"/>
  <c r="B73" i="22"/>
  <c r="A73" i="22"/>
  <c r="B72" i="22"/>
  <c r="A72" i="22"/>
  <c r="B71" i="22"/>
  <c r="A71" i="22"/>
  <c r="B70" i="22"/>
  <c r="A70" i="22"/>
  <c r="B69" i="22"/>
  <c r="A69" i="22"/>
  <c r="B68" i="22"/>
  <c r="A68" i="22"/>
  <c r="B67" i="22"/>
  <c r="A67" i="22"/>
  <c r="B66" i="22"/>
  <c r="A66" i="22"/>
  <c r="B65" i="22"/>
  <c r="A65" i="22"/>
  <c r="B64" i="22"/>
  <c r="A64" i="22"/>
  <c r="B63" i="22"/>
  <c r="A63" i="22"/>
  <c r="B62" i="22"/>
  <c r="A62" i="22"/>
  <c r="B61" i="22"/>
  <c r="A61" i="22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B52" i="22"/>
  <c r="A52" i="22"/>
  <c r="B51" i="22"/>
  <c r="A51" i="22"/>
  <c r="B50" i="22"/>
  <c r="A50" i="22"/>
  <c r="B49" i="22"/>
  <c r="A49" i="22"/>
  <c r="B48" i="22"/>
  <c r="A48" i="22"/>
  <c r="B47" i="22"/>
  <c r="A47" i="22"/>
  <c r="B46" i="22"/>
  <c r="A46" i="22"/>
  <c r="B45" i="22"/>
  <c r="A45" i="22"/>
  <c r="B44" i="22"/>
  <c r="A44" i="22"/>
  <c r="B43" i="22"/>
  <c r="A43" i="22"/>
  <c r="B42" i="22"/>
  <c r="A42" i="22"/>
  <c r="B41" i="22"/>
  <c r="A41" i="22"/>
  <c r="B40" i="22"/>
  <c r="A40" i="22"/>
  <c r="B39" i="22"/>
  <c r="A39" i="22"/>
  <c r="B38" i="22"/>
  <c r="A38" i="22"/>
  <c r="B37" i="22"/>
  <c r="A37" i="22"/>
  <c r="B36" i="22"/>
  <c r="A36" i="22"/>
  <c r="B35" i="22"/>
  <c r="A35" i="22"/>
  <c r="B34" i="22"/>
  <c r="A34" i="22"/>
  <c r="B33" i="22"/>
  <c r="A33" i="22"/>
  <c r="B32" i="22"/>
  <c r="A32" i="22"/>
  <c r="B31" i="22"/>
  <c r="A31" i="22"/>
  <c r="B30" i="22"/>
  <c r="A30" i="22"/>
  <c r="B29" i="22"/>
  <c r="A29" i="22"/>
  <c r="B28" i="22"/>
  <c r="A28" i="22"/>
  <c r="B27" i="22"/>
  <c r="A27" i="22"/>
  <c r="B26" i="22"/>
  <c r="A26" i="22"/>
  <c r="B25" i="22"/>
  <c r="A25" i="22"/>
  <c r="B24" i="22"/>
  <c r="A24" i="22"/>
  <c r="B23" i="22"/>
  <c r="A23" i="22"/>
  <c r="B22" i="22"/>
  <c r="A22" i="22"/>
  <c r="B21" i="22"/>
  <c r="A21" i="22"/>
  <c r="B20" i="22"/>
  <c r="A20" i="22"/>
  <c r="B19" i="22"/>
  <c r="A19" i="22"/>
  <c r="B18" i="22"/>
  <c r="A18" i="22"/>
  <c r="B17" i="22"/>
  <c r="A17" i="22"/>
  <c r="B16" i="22"/>
  <c r="A16" i="22"/>
  <c r="B15" i="22"/>
  <c r="A15" i="22"/>
  <c r="B14" i="22"/>
  <c r="A14" i="22"/>
  <c r="B13" i="22"/>
  <c r="A13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B96" i="21"/>
  <c r="A96" i="21"/>
  <c r="B94" i="21"/>
  <c r="A94" i="21"/>
  <c r="B93" i="21"/>
  <c r="A93" i="21"/>
  <c r="B92" i="21"/>
  <c r="A92" i="21"/>
  <c r="B91" i="21"/>
  <c r="A91" i="21"/>
  <c r="B90" i="21"/>
  <c r="A90" i="21"/>
  <c r="B89" i="21"/>
  <c r="A89" i="21"/>
  <c r="B88" i="21"/>
  <c r="A88" i="21"/>
  <c r="B87" i="21"/>
  <c r="A87" i="21"/>
  <c r="B86" i="21"/>
  <c r="A86" i="21"/>
  <c r="B85" i="21"/>
  <c r="A85" i="21"/>
  <c r="B84" i="21"/>
  <c r="A84" i="21"/>
  <c r="B83" i="21"/>
  <c r="A83" i="21"/>
  <c r="B82" i="21"/>
  <c r="A82" i="21"/>
  <c r="B81" i="21"/>
  <c r="A81" i="21"/>
  <c r="B80" i="21"/>
  <c r="A80" i="21"/>
  <c r="B79" i="21"/>
  <c r="A79" i="21"/>
  <c r="B78" i="21"/>
  <c r="A78" i="21"/>
  <c r="B77" i="21"/>
  <c r="A77" i="21"/>
  <c r="B76" i="21"/>
  <c r="A76" i="21"/>
  <c r="B75" i="21"/>
  <c r="A75" i="21"/>
  <c r="B74" i="21"/>
  <c r="A74" i="21"/>
  <c r="B73" i="21"/>
  <c r="A73" i="21"/>
  <c r="B72" i="21"/>
  <c r="A72" i="21"/>
  <c r="B71" i="21"/>
  <c r="A71" i="21"/>
  <c r="B70" i="21"/>
  <c r="A70" i="21"/>
  <c r="B69" i="21"/>
  <c r="A69" i="21"/>
  <c r="B68" i="21"/>
  <c r="A68" i="21"/>
  <c r="B67" i="21"/>
  <c r="A67" i="21"/>
  <c r="B66" i="21"/>
  <c r="A66" i="21"/>
  <c r="B65" i="21"/>
  <c r="A65" i="21"/>
  <c r="B64" i="21"/>
  <c r="A64" i="21"/>
  <c r="B63" i="21"/>
  <c r="A63" i="21"/>
  <c r="B62" i="21"/>
  <c r="A62" i="21"/>
  <c r="B61" i="21"/>
  <c r="A61" i="21"/>
  <c r="B60" i="21"/>
  <c r="A60" i="21"/>
  <c r="B59" i="21"/>
  <c r="A59" i="21"/>
  <c r="B58" i="21"/>
  <c r="A58" i="21"/>
  <c r="B57" i="21"/>
  <c r="A57" i="21"/>
  <c r="B56" i="21"/>
  <c r="A56" i="21"/>
  <c r="B55" i="21"/>
  <c r="A55" i="21"/>
  <c r="B54" i="21"/>
  <c r="A54" i="21"/>
  <c r="B53" i="21"/>
  <c r="A53" i="21"/>
  <c r="B52" i="21"/>
  <c r="A52" i="21"/>
  <c r="B51" i="21"/>
  <c r="A51" i="21"/>
  <c r="B50" i="21"/>
  <c r="A50" i="21"/>
  <c r="B49" i="21"/>
  <c r="A49" i="21"/>
  <c r="B48" i="21"/>
  <c r="A48" i="21"/>
  <c r="B47" i="21"/>
  <c r="A47" i="21"/>
  <c r="B46" i="21"/>
  <c r="A46" i="21"/>
  <c r="B45" i="21"/>
  <c r="A45" i="21"/>
  <c r="B44" i="21"/>
  <c r="A44" i="21"/>
  <c r="B43" i="21"/>
  <c r="A43" i="21"/>
  <c r="B42" i="21"/>
  <c r="A42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E66" i="20"/>
  <c r="E22" i="20"/>
  <c r="B96" i="20"/>
  <c r="A96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B74" i="20"/>
  <c r="A74" i="20"/>
  <c r="B73" i="20"/>
  <c r="A73" i="20"/>
  <c r="B72" i="20"/>
  <c r="A72" i="20"/>
  <c r="B71" i="20"/>
  <c r="A71" i="20"/>
  <c r="B70" i="20"/>
  <c r="A70" i="20"/>
  <c r="B69" i="20"/>
  <c r="A69" i="20"/>
  <c r="B68" i="20"/>
  <c r="A68" i="20"/>
  <c r="B67" i="20"/>
  <c r="A67" i="20"/>
  <c r="B66" i="20"/>
  <c r="A66" i="20"/>
  <c r="B65" i="20"/>
  <c r="A65" i="20"/>
  <c r="B64" i="20"/>
  <c r="A64" i="20"/>
  <c r="B63" i="20"/>
  <c r="A63" i="20"/>
  <c r="B62" i="20"/>
  <c r="A62" i="20"/>
  <c r="B61" i="20"/>
  <c r="A61" i="20"/>
  <c r="B60" i="20"/>
  <c r="A60" i="20"/>
  <c r="B59" i="20"/>
  <c r="A59" i="20"/>
  <c r="B58" i="20"/>
  <c r="A58" i="20"/>
  <c r="B57" i="20"/>
  <c r="A57" i="20"/>
  <c r="B56" i="20"/>
  <c r="A56" i="20"/>
  <c r="B55" i="20"/>
  <c r="A55" i="20"/>
  <c r="B54" i="20"/>
  <c r="A54" i="20"/>
  <c r="B53" i="20"/>
  <c r="A53" i="20"/>
  <c r="B52" i="20"/>
  <c r="A52" i="20"/>
  <c r="B51" i="20"/>
  <c r="A51" i="20"/>
  <c r="B50" i="20"/>
  <c r="A50" i="20"/>
  <c r="B49" i="20"/>
  <c r="A49" i="20"/>
  <c r="B48" i="20"/>
  <c r="A48" i="20"/>
  <c r="B47" i="20"/>
  <c r="A47" i="20"/>
  <c r="B46" i="20"/>
  <c r="A46" i="20"/>
  <c r="B45" i="20"/>
  <c r="A45" i="20"/>
  <c r="B44" i="20"/>
  <c r="A44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A35" i="20"/>
  <c r="B34" i="20"/>
  <c r="A34" i="20"/>
  <c r="B33" i="20"/>
  <c r="A33" i="20"/>
  <c r="B32" i="20"/>
  <c r="A32" i="20"/>
  <c r="B31" i="20"/>
  <c r="A31" i="20"/>
  <c r="B30" i="20"/>
  <c r="A30" i="20"/>
  <c r="B29" i="20"/>
  <c r="A29" i="20"/>
  <c r="B28" i="20"/>
  <c r="A28" i="20"/>
  <c r="B27" i="20"/>
  <c r="A27" i="20"/>
  <c r="B26" i="20"/>
  <c r="A26" i="20"/>
  <c r="B25" i="20"/>
  <c r="A25" i="20"/>
  <c r="B24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C107" i="19"/>
  <c r="E107" i="19" s="1"/>
  <c r="C102" i="19"/>
  <c r="E102" i="19" s="1"/>
  <c r="C101" i="19"/>
  <c r="E101" i="19" s="1"/>
  <c r="F101" i="19" s="1"/>
  <c r="C100" i="19"/>
  <c r="E100" i="19" s="1"/>
  <c r="C99" i="19"/>
  <c r="E99" i="19" s="1"/>
  <c r="C97" i="19"/>
  <c r="E97" i="19" s="1"/>
  <c r="C95" i="19"/>
  <c r="E95" i="19" s="1"/>
  <c r="C94" i="19"/>
  <c r="E94" i="19" s="1"/>
  <c r="F94" i="19" s="1"/>
  <c r="H94" i="19" s="1"/>
  <c r="C92" i="19"/>
  <c r="E92" i="19" s="1"/>
  <c r="F92" i="19" s="1"/>
  <c r="H92" i="19" s="1"/>
  <c r="C91" i="19"/>
  <c r="E91" i="19" s="1"/>
  <c r="F91" i="19" s="1"/>
  <c r="C89" i="19"/>
  <c r="E89" i="19" s="1"/>
  <c r="C88" i="19"/>
  <c r="E88" i="19" s="1"/>
  <c r="C87" i="19"/>
  <c r="E87" i="19" s="1"/>
  <c r="C86" i="19"/>
  <c r="E86" i="19" s="1"/>
  <c r="C84" i="19"/>
  <c r="E84" i="19" s="1"/>
  <c r="C83" i="19"/>
  <c r="E83" i="19" s="1"/>
  <c r="C81" i="19"/>
  <c r="E81" i="19" s="1"/>
  <c r="F81" i="19" s="1"/>
  <c r="C80" i="19"/>
  <c r="E80" i="19" s="1"/>
  <c r="C79" i="19"/>
  <c r="E79" i="19" s="1"/>
  <c r="C77" i="19"/>
  <c r="E77" i="19" s="1"/>
  <c r="C76" i="19"/>
  <c r="E76" i="19" s="1"/>
  <c r="C75" i="19"/>
  <c r="E75" i="19" s="1"/>
  <c r="F75" i="19" s="1"/>
  <c r="C72" i="19"/>
  <c r="E72" i="19" s="1"/>
  <c r="C71" i="19"/>
  <c r="E71" i="19" s="1"/>
  <c r="C70" i="19"/>
  <c r="E70" i="19" s="1"/>
  <c r="C68" i="19"/>
  <c r="E68" i="19" s="1"/>
  <c r="C67" i="19"/>
  <c r="E67" i="19" s="1"/>
  <c r="C65" i="19"/>
  <c r="E65" i="19" s="1"/>
  <c r="C64" i="19"/>
  <c r="E64" i="19" s="1"/>
  <c r="C63" i="19"/>
  <c r="E63" i="19" s="1"/>
  <c r="C61" i="19"/>
  <c r="E61" i="19" s="1"/>
  <c r="C60" i="19"/>
  <c r="E60" i="19" s="1"/>
  <c r="C59" i="19"/>
  <c r="E59" i="19" s="1"/>
  <c r="C58" i="19"/>
  <c r="E58" i="19" s="1"/>
  <c r="F58" i="19" s="1"/>
  <c r="H58" i="19" s="1"/>
  <c r="C56" i="19"/>
  <c r="E56" i="19" s="1"/>
  <c r="C55" i="19"/>
  <c r="E55" i="19" s="1"/>
  <c r="G55" i="19"/>
  <c r="C54" i="19"/>
  <c r="E54" i="19" s="1"/>
  <c r="C51" i="19"/>
  <c r="E51" i="19" s="1"/>
  <c r="C50" i="19"/>
  <c r="E50" i="19" s="1"/>
  <c r="C48" i="19"/>
  <c r="E48" i="19" s="1"/>
  <c r="C45" i="19"/>
  <c r="E45" i="19" s="1"/>
  <c r="C44" i="19"/>
  <c r="E44" i="19" s="1"/>
  <c r="C43" i="19"/>
  <c r="E43" i="19" s="1"/>
  <c r="C41" i="19"/>
  <c r="E41" i="19" s="1"/>
  <c r="C40" i="19"/>
  <c r="E40" i="19" s="1"/>
  <c r="C39" i="19"/>
  <c r="E39" i="19" s="1"/>
  <c r="C38" i="19"/>
  <c r="E38" i="19" s="1"/>
  <c r="C36" i="19"/>
  <c r="E36" i="19" s="1"/>
  <c r="C35" i="19"/>
  <c r="E35" i="19" s="1"/>
  <c r="C33" i="19"/>
  <c r="E33" i="19" s="1"/>
  <c r="C32" i="19"/>
  <c r="E32" i="19" s="1"/>
  <c r="C31" i="19"/>
  <c r="E31" i="19" s="1"/>
  <c r="C30" i="19"/>
  <c r="E30" i="19" s="1"/>
  <c r="C28" i="19"/>
  <c r="E28" i="19" s="1"/>
  <c r="C27" i="19"/>
  <c r="E27" i="19" s="1"/>
  <c r="C26" i="19"/>
  <c r="E26" i="19" s="1"/>
  <c r="C25" i="19"/>
  <c r="E25" i="19" s="1"/>
  <c r="C24" i="19"/>
  <c r="E24" i="19" s="1"/>
  <c r="C23" i="19"/>
  <c r="E23" i="19" s="1"/>
  <c r="C22" i="19"/>
  <c r="E22" i="19" s="1"/>
  <c r="C20" i="19"/>
  <c r="E20" i="19" s="1"/>
  <c r="C19" i="19"/>
  <c r="E19" i="19" s="1"/>
  <c r="F19" i="19" s="1"/>
  <c r="H19" i="19" s="1"/>
  <c r="C17" i="19"/>
  <c r="E17" i="19" s="1"/>
  <c r="C16" i="19"/>
  <c r="E16" i="19" s="1"/>
  <c r="C15" i="19"/>
  <c r="E15" i="19" s="1"/>
  <c r="C13" i="19"/>
  <c r="E13" i="19" s="1"/>
  <c r="C103" i="19"/>
  <c r="E103" i="19" s="1"/>
  <c r="S107" i="19"/>
  <c r="Q107" i="19"/>
  <c r="G107" i="19"/>
  <c r="B107" i="19"/>
  <c r="A107" i="19"/>
  <c r="S105" i="19"/>
  <c r="N105" i="19" s="1"/>
  <c r="G105" i="19"/>
  <c r="B105" i="19"/>
  <c r="A105" i="19"/>
  <c r="S104" i="19"/>
  <c r="N104" i="19" s="1"/>
  <c r="Q104" i="19"/>
  <c r="G104" i="19"/>
  <c r="B104" i="19"/>
  <c r="A104" i="19"/>
  <c r="G103" i="19"/>
  <c r="B103" i="19"/>
  <c r="A103" i="19"/>
  <c r="S102" i="19"/>
  <c r="N102" i="19" s="1"/>
  <c r="Q102" i="19"/>
  <c r="G102" i="19"/>
  <c r="B102" i="19"/>
  <c r="A102" i="19"/>
  <c r="G101" i="19"/>
  <c r="B101" i="19"/>
  <c r="A101" i="19"/>
  <c r="S100" i="19"/>
  <c r="N100" i="19" s="1"/>
  <c r="G100" i="19"/>
  <c r="B100" i="19"/>
  <c r="A100" i="19"/>
  <c r="Q99" i="19"/>
  <c r="G99" i="19"/>
  <c r="B99" i="19"/>
  <c r="A99" i="19"/>
  <c r="S98" i="19"/>
  <c r="N98" i="19" s="1"/>
  <c r="Q98" i="19"/>
  <c r="G98" i="19"/>
  <c r="B98" i="19"/>
  <c r="A98" i="19"/>
  <c r="S97" i="19"/>
  <c r="Q97" i="19"/>
  <c r="G97" i="19"/>
  <c r="B97" i="19"/>
  <c r="A97" i="19"/>
  <c r="S96" i="19"/>
  <c r="N96" i="19" s="1"/>
  <c r="Q96" i="19"/>
  <c r="G96" i="19"/>
  <c r="B96" i="19"/>
  <c r="A96" i="19"/>
  <c r="S95" i="19"/>
  <c r="N95" i="19" s="1"/>
  <c r="G95" i="19"/>
  <c r="B95" i="19"/>
  <c r="A95" i="19"/>
  <c r="S94" i="19"/>
  <c r="N94" i="19" s="1"/>
  <c r="G94" i="19"/>
  <c r="B94" i="19"/>
  <c r="A94" i="19"/>
  <c r="Q93" i="19"/>
  <c r="G93" i="19"/>
  <c r="B93" i="19"/>
  <c r="A93" i="19"/>
  <c r="S92" i="19"/>
  <c r="N92" i="19" s="1"/>
  <c r="G92" i="19"/>
  <c r="B92" i="19"/>
  <c r="A92" i="19"/>
  <c r="G91" i="19"/>
  <c r="B91" i="19"/>
  <c r="A91" i="19"/>
  <c r="Q90" i="19"/>
  <c r="G90" i="19"/>
  <c r="B90" i="19"/>
  <c r="A90" i="19"/>
  <c r="S89" i="19"/>
  <c r="N89" i="19" s="1"/>
  <c r="G89" i="19"/>
  <c r="B89" i="19"/>
  <c r="A89" i="19"/>
  <c r="S88" i="19"/>
  <c r="N88" i="19" s="1"/>
  <c r="G88" i="19"/>
  <c r="B88" i="19"/>
  <c r="A88" i="19"/>
  <c r="S87" i="19"/>
  <c r="N87" i="19" s="1"/>
  <c r="G87" i="19"/>
  <c r="B87" i="19"/>
  <c r="A87" i="19"/>
  <c r="G86" i="19"/>
  <c r="B86" i="19"/>
  <c r="A86" i="19"/>
  <c r="S85" i="19"/>
  <c r="N85" i="19" s="1"/>
  <c r="G85" i="19"/>
  <c r="B85" i="19"/>
  <c r="A85" i="19"/>
  <c r="S84" i="19"/>
  <c r="N84" i="19" s="1"/>
  <c r="Q84" i="19"/>
  <c r="G84" i="19"/>
  <c r="B84" i="19"/>
  <c r="A84" i="19"/>
  <c r="S83" i="19"/>
  <c r="N83" i="19" s="1"/>
  <c r="G83" i="19"/>
  <c r="B83" i="19"/>
  <c r="A83" i="19"/>
  <c r="S82" i="19"/>
  <c r="N82" i="19" s="1"/>
  <c r="Q82" i="19"/>
  <c r="G82" i="19"/>
  <c r="B82" i="19"/>
  <c r="A82" i="19"/>
  <c r="G81" i="19"/>
  <c r="B81" i="19"/>
  <c r="A81" i="19"/>
  <c r="S80" i="19"/>
  <c r="N80" i="19" s="1"/>
  <c r="G80" i="19"/>
  <c r="B80" i="19"/>
  <c r="A80" i="19"/>
  <c r="S79" i="19"/>
  <c r="N79" i="19" s="1"/>
  <c r="G79" i="19"/>
  <c r="B79" i="19"/>
  <c r="A79" i="19"/>
  <c r="S78" i="19"/>
  <c r="N78" i="19" s="1"/>
  <c r="G78" i="19"/>
  <c r="B78" i="19"/>
  <c r="A78" i="19"/>
  <c r="S77" i="19"/>
  <c r="N77" i="19" s="1"/>
  <c r="Q77" i="19"/>
  <c r="G77" i="19"/>
  <c r="B77" i="19"/>
  <c r="A77" i="19"/>
  <c r="S76" i="19"/>
  <c r="N76" i="19" s="1"/>
  <c r="G76" i="19"/>
  <c r="B76" i="19"/>
  <c r="A76" i="19"/>
  <c r="S75" i="19"/>
  <c r="N75" i="19" s="1"/>
  <c r="G75" i="19"/>
  <c r="B75" i="19"/>
  <c r="A75" i="19"/>
  <c r="S74" i="19"/>
  <c r="N74" i="19" s="1"/>
  <c r="G74" i="19"/>
  <c r="B74" i="19"/>
  <c r="A74" i="19"/>
  <c r="G73" i="19"/>
  <c r="B73" i="19"/>
  <c r="A73" i="19"/>
  <c r="G72" i="19"/>
  <c r="B72" i="19"/>
  <c r="A72" i="19"/>
  <c r="S71" i="19"/>
  <c r="N71" i="19" s="1"/>
  <c r="G71" i="19"/>
  <c r="B71" i="19"/>
  <c r="A71" i="19"/>
  <c r="S70" i="19"/>
  <c r="N70" i="19" s="1"/>
  <c r="G70" i="19"/>
  <c r="B70" i="19"/>
  <c r="A70" i="19"/>
  <c r="G69" i="19"/>
  <c r="B69" i="19"/>
  <c r="A69" i="19"/>
  <c r="S68" i="19"/>
  <c r="N68" i="19" s="1"/>
  <c r="G68" i="19"/>
  <c r="B68" i="19"/>
  <c r="A68" i="19"/>
  <c r="S67" i="19"/>
  <c r="N67" i="19" s="1"/>
  <c r="G67" i="19"/>
  <c r="B67" i="19"/>
  <c r="A67" i="19"/>
  <c r="S66" i="19"/>
  <c r="G66" i="19"/>
  <c r="B66" i="19"/>
  <c r="A66" i="19"/>
  <c r="G65" i="19"/>
  <c r="B65" i="19"/>
  <c r="A65" i="19"/>
  <c r="S64" i="19"/>
  <c r="N64" i="19" s="1"/>
  <c r="G64" i="19"/>
  <c r="B64" i="19"/>
  <c r="A64" i="19"/>
  <c r="S63" i="19"/>
  <c r="N63" i="19" s="1"/>
  <c r="G63" i="19"/>
  <c r="B63" i="19"/>
  <c r="A63" i="19"/>
  <c r="S62" i="19"/>
  <c r="N62" i="19" s="1"/>
  <c r="Q62" i="19"/>
  <c r="G62" i="19"/>
  <c r="B62" i="19"/>
  <c r="A62" i="19"/>
  <c r="G61" i="19"/>
  <c r="B61" i="19"/>
  <c r="A61" i="19"/>
  <c r="S60" i="19"/>
  <c r="N60" i="19" s="1"/>
  <c r="Q60" i="19"/>
  <c r="G60" i="19"/>
  <c r="B60" i="19"/>
  <c r="A60" i="19"/>
  <c r="S59" i="19"/>
  <c r="N59" i="19" s="1"/>
  <c r="G59" i="19"/>
  <c r="B59" i="19"/>
  <c r="A59" i="19"/>
  <c r="S58" i="19"/>
  <c r="N58" i="19" s="1"/>
  <c r="G58" i="19"/>
  <c r="B58" i="19"/>
  <c r="A58" i="19"/>
  <c r="S57" i="19"/>
  <c r="N57" i="19" s="1"/>
  <c r="G57" i="19"/>
  <c r="B57" i="19"/>
  <c r="A57" i="19"/>
  <c r="G56" i="19"/>
  <c r="B56" i="19"/>
  <c r="A56" i="19"/>
  <c r="S55" i="19"/>
  <c r="N55" i="19" s="1"/>
  <c r="Q55" i="19"/>
  <c r="B55" i="19"/>
  <c r="A55" i="19"/>
  <c r="S54" i="19"/>
  <c r="N54" i="19" s="1"/>
  <c r="G54" i="19"/>
  <c r="B54" i="19"/>
  <c r="A54" i="19"/>
  <c r="G53" i="19"/>
  <c r="B53" i="19"/>
  <c r="A53" i="19"/>
  <c r="S52" i="19"/>
  <c r="G52" i="19"/>
  <c r="B52" i="19"/>
  <c r="A52" i="19"/>
  <c r="S51" i="19"/>
  <c r="N51" i="19" s="1"/>
  <c r="G51" i="19"/>
  <c r="B51" i="19"/>
  <c r="A51" i="19"/>
  <c r="S50" i="19"/>
  <c r="N50" i="19" s="1"/>
  <c r="Q50" i="19"/>
  <c r="G50" i="19"/>
  <c r="B50" i="19"/>
  <c r="A50" i="19"/>
  <c r="S49" i="19"/>
  <c r="N49" i="19" s="1"/>
  <c r="Q49" i="19"/>
  <c r="G49" i="19"/>
  <c r="B49" i="19"/>
  <c r="A49" i="19"/>
  <c r="S48" i="19"/>
  <c r="N48" i="19" s="1"/>
  <c r="Q48" i="19"/>
  <c r="G48" i="19"/>
  <c r="B48" i="19"/>
  <c r="A48" i="19"/>
  <c r="G47" i="19"/>
  <c r="B47" i="19"/>
  <c r="A47" i="19"/>
  <c r="S46" i="19"/>
  <c r="N46" i="19" s="1"/>
  <c r="G46" i="19"/>
  <c r="B46" i="19"/>
  <c r="A46" i="19"/>
  <c r="G45" i="19"/>
  <c r="B45" i="19"/>
  <c r="A45" i="19"/>
  <c r="Q44" i="19"/>
  <c r="G44" i="19"/>
  <c r="B44" i="19"/>
  <c r="A44" i="19"/>
  <c r="S43" i="19"/>
  <c r="N43" i="19" s="1"/>
  <c r="G43" i="19"/>
  <c r="B43" i="19"/>
  <c r="A43" i="19"/>
  <c r="S42" i="19"/>
  <c r="G42" i="19"/>
  <c r="B42" i="19"/>
  <c r="A42" i="19"/>
  <c r="S41" i="19"/>
  <c r="G41" i="19"/>
  <c r="B41" i="19"/>
  <c r="A41" i="19"/>
  <c r="S40" i="19"/>
  <c r="N40" i="19" s="1"/>
  <c r="Q40" i="19"/>
  <c r="G40" i="19"/>
  <c r="B40" i="19"/>
  <c r="A40" i="19"/>
  <c r="S39" i="19"/>
  <c r="N39" i="19" s="1"/>
  <c r="G39" i="19"/>
  <c r="B39" i="19"/>
  <c r="A39" i="19"/>
  <c r="S38" i="19"/>
  <c r="Q38" i="19"/>
  <c r="G38" i="19"/>
  <c r="B38" i="19"/>
  <c r="A38" i="19"/>
  <c r="S37" i="19"/>
  <c r="N37" i="19" s="1"/>
  <c r="Q37" i="19"/>
  <c r="G37" i="19"/>
  <c r="B37" i="19"/>
  <c r="A37" i="19"/>
  <c r="S36" i="19"/>
  <c r="N36" i="19" s="1"/>
  <c r="Q36" i="19"/>
  <c r="G36" i="19"/>
  <c r="B36" i="19"/>
  <c r="A36" i="19"/>
  <c r="S35" i="19"/>
  <c r="N35" i="19" s="1"/>
  <c r="G35" i="19"/>
  <c r="B35" i="19"/>
  <c r="A35" i="19"/>
  <c r="S34" i="19"/>
  <c r="N34" i="19" s="1"/>
  <c r="G34" i="19"/>
  <c r="B34" i="19"/>
  <c r="A34" i="19"/>
  <c r="S33" i="19"/>
  <c r="N33" i="19" s="1"/>
  <c r="G33" i="19"/>
  <c r="B33" i="19"/>
  <c r="A33" i="19"/>
  <c r="G32" i="19"/>
  <c r="B32" i="19"/>
  <c r="A32" i="19"/>
  <c r="S31" i="19"/>
  <c r="N31" i="19" s="1"/>
  <c r="G31" i="19"/>
  <c r="B31" i="19"/>
  <c r="A31" i="19"/>
  <c r="S30" i="19"/>
  <c r="N30" i="19" s="1"/>
  <c r="G30" i="19"/>
  <c r="B30" i="19"/>
  <c r="A30" i="19"/>
  <c r="S29" i="19"/>
  <c r="N29" i="19" s="1"/>
  <c r="G29" i="19"/>
  <c r="B29" i="19"/>
  <c r="A29" i="19"/>
  <c r="S28" i="19"/>
  <c r="N28" i="19" s="1"/>
  <c r="G28" i="19"/>
  <c r="B28" i="19"/>
  <c r="A28" i="19"/>
  <c r="S27" i="19"/>
  <c r="N27" i="19" s="1"/>
  <c r="G27" i="19"/>
  <c r="B27" i="19"/>
  <c r="A27" i="19"/>
  <c r="S26" i="19"/>
  <c r="N26" i="19" s="1"/>
  <c r="G26" i="19"/>
  <c r="B26" i="19"/>
  <c r="A26" i="19"/>
  <c r="S25" i="19"/>
  <c r="N25" i="19" s="1"/>
  <c r="Q25" i="19"/>
  <c r="G25" i="19"/>
  <c r="B25" i="19"/>
  <c r="A25" i="19"/>
  <c r="G24" i="19"/>
  <c r="B24" i="19"/>
  <c r="A24" i="19"/>
  <c r="S23" i="19"/>
  <c r="G23" i="19"/>
  <c r="B23" i="19"/>
  <c r="A23" i="19"/>
  <c r="S22" i="19"/>
  <c r="N22" i="19" s="1"/>
  <c r="G22" i="19"/>
  <c r="B22" i="19"/>
  <c r="A22" i="19"/>
  <c r="S21" i="19"/>
  <c r="N21" i="19" s="1"/>
  <c r="G21" i="19"/>
  <c r="B21" i="19"/>
  <c r="A21" i="19"/>
  <c r="S20" i="19"/>
  <c r="N20" i="19" s="1"/>
  <c r="G20" i="19"/>
  <c r="B20" i="19"/>
  <c r="A20" i="19"/>
  <c r="S19" i="19"/>
  <c r="N19" i="19" s="1"/>
  <c r="G19" i="19"/>
  <c r="B19" i="19"/>
  <c r="A19" i="19"/>
  <c r="S18" i="19"/>
  <c r="N18" i="19" s="1"/>
  <c r="Q18" i="19"/>
  <c r="G18" i="19"/>
  <c r="B18" i="19"/>
  <c r="A18" i="19"/>
  <c r="S17" i="19"/>
  <c r="N17" i="19" s="1"/>
  <c r="G17" i="19"/>
  <c r="B17" i="19"/>
  <c r="A17" i="19"/>
  <c r="S16" i="19"/>
  <c r="N16" i="19" s="1"/>
  <c r="G16" i="19"/>
  <c r="B16" i="19"/>
  <c r="A16" i="19"/>
  <c r="S15" i="19"/>
  <c r="N15" i="19" s="1"/>
  <c r="G15" i="19"/>
  <c r="B15" i="19"/>
  <c r="A15" i="19"/>
  <c r="S14" i="19"/>
  <c r="G14" i="19"/>
  <c r="B14" i="19"/>
  <c r="A14" i="19"/>
  <c r="G13" i="19"/>
  <c r="B13" i="19"/>
  <c r="A13" i="19"/>
  <c r="J96" i="12"/>
  <c r="I96" i="12"/>
  <c r="G96" i="12"/>
  <c r="J94" i="12"/>
  <c r="I94" i="12"/>
  <c r="G94" i="12"/>
  <c r="J93" i="12"/>
  <c r="I93" i="12"/>
  <c r="G93" i="12"/>
  <c r="J92" i="12"/>
  <c r="I92" i="12"/>
  <c r="G92" i="12"/>
  <c r="J91" i="12"/>
  <c r="I91" i="12"/>
  <c r="G91" i="12"/>
  <c r="J90" i="12"/>
  <c r="I90" i="12"/>
  <c r="G90" i="12"/>
  <c r="J89" i="12"/>
  <c r="I89" i="12"/>
  <c r="G89" i="12"/>
  <c r="J88" i="12"/>
  <c r="I88" i="12"/>
  <c r="G88" i="12"/>
  <c r="J87" i="12"/>
  <c r="I87" i="12"/>
  <c r="G87" i="12"/>
  <c r="J86" i="12"/>
  <c r="I86" i="12"/>
  <c r="G86" i="12"/>
  <c r="J85" i="12"/>
  <c r="I85" i="12"/>
  <c r="G85" i="12"/>
  <c r="J84" i="12"/>
  <c r="I84" i="12"/>
  <c r="G84" i="12"/>
  <c r="J83" i="12"/>
  <c r="I83" i="12"/>
  <c r="G83" i="12"/>
  <c r="J82" i="12"/>
  <c r="I82" i="12"/>
  <c r="G82" i="12"/>
  <c r="J81" i="12"/>
  <c r="I81" i="12"/>
  <c r="G81" i="12"/>
  <c r="J80" i="12"/>
  <c r="I80" i="12"/>
  <c r="G80" i="12"/>
  <c r="J79" i="12"/>
  <c r="I79" i="12"/>
  <c r="G79" i="12"/>
  <c r="J78" i="12"/>
  <c r="I78" i="12"/>
  <c r="G78" i="12"/>
  <c r="J77" i="12"/>
  <c r="I77" i="12"/>
  <c r="G77" i="12"/>
  <c r="J76" i="12"/>
  <c r="I76" i="12"/>
  <c r="G76" i="12"/>
  <c r="J75" i="12"/>
  <c r="I75" i="12"/>
  <c r="G75" i="12"/>
  <c r="J74" i="12"/>
  <c r="I74" i="12"/>
  <c r="G74" i="12"/>
  <c r="J73" i="12"/>
  <c r="I73" i="12"/>
  <c r="G73" i="12"/>
  <c r="J72" i="12"/>
  <c r="I72" i="12"/>
  <c r="G72" i="12"/>
  <c r="J71" i="12"/>
  <c r="I71" i="12"/>
  <c r="G71" i="12"/>
  <c r="J70" i="12"/>
  <c r="I70" i="12"/>
  <c r="G70" i="12"/>
  <c r="J69" i="12"/>
  <c r="I69" i="12"/>
  <c r="G69" i="12"/>
  <c r="J68" i="12"/>
  <c r="I68" i="12"/>
  <c r="G68" i="12"/>
  <c r="J67" i="12"/>
  <c r="I67" i="12"/>
  <c r="G67" i="12"/>
  <c r="J66" i="12"/>
  <c r="I66" i="12"/>
  <c r="G66" i="12"/>
  <c r="J65" i="12"/>
  <c r="I65" i="12"/>
  <c r="G65" i="12"/>
  <c r="J64" i="12"/>
  <c r="I64" i="12"/>
  <c r="G64" i="12"/>
  <c r="J63" i="12"/>
  <c r="I63" i="12"/>
  <c r="G63" i="12"/>
  <c r="J62" i="12"/>
  <c r="I62" i="12"/>
  <c r="G62" i="12"/>
  <c r="J61" i="12"/>
  <c r="I61" i="12"/>
  <c r="G61" i="12"/>
  <c r="J60" i="12"/>
  <c r="I60" i="12"/>
  <c r="G60" i="12"/>
  <c r="J59" i="12"/>
  <c r="I59" i="12"/>
  <c r="G59" i="12"/>
  <c r="J58" i="12"/>
  <c r="I58" i="12"/>
  <c r="G58" i="12"/>
  <c r="J57" i="12"/>
  <c r="I57" i="12"/>
  <c r="G57" i="12"/>
  <c r="J56" i="12"/>
  <c r="I56" i="12"/>
  <c r="G56" i="12"/>
  <c r="J55" i="12"/>
  <c r="I55" i="12"/>
  <c r="G55" i="12"/>
  <c r="J54" i="12"/>
  <c r="I54" i="12"/>
  <c r="G54" i="12"/>
  <c r="J53" i="12"/>
  <c r="I53" i="12"/>
  <c r="G53" i="12"/>
  <c r="J52" i="12"/>
  <c r="I52" i="12"/>
  <c r="G52" i="12"/>
  <c r="J51" i="12"/>
  <c r="I51" i="12"/>
  <c r="G51" i="12"/>
  <c r="J50" i="12"/>
  <c r="I50" i="12"/>
  <c r="G50" i="12"/>
  <c r="J49" i="12"/>
  <c r="I49" i="12"/>
  <c r="G49" i="12"/>
  <c r="J48" i="12"/>
  <c r="I48" i="12"/>
  <c r="G48" i="12"/>
  <c r="J47" i="12"/>
  <c r="I47" i="12"/>
  <c r="G47" i="12"/>
  <c r="J46" i="12"/>
  <c r="I46" i="12"/>
  <c r="G46" i="12"/>
  <c r="J45" i="12"/>
  <c r="I45" i="12"/>
  <c r="G45" i="12"/>
  <c r="J44" i="12"/>
  <c r="I44" i="12"/>
  <c r="G44" i="12"/>
  <c r="J43" i="12"/>
  <c r="I43" i="12"/>
  <c r="G43" i="12"/>
  <c r="J42" i="12"/>
  <c r="I42" i="12"/>
  <c r="G42" i="12"/>
  <c r="J41" i="12"/>
  <c r="I41" i="12"/>
  <c r="G41" i="12"/>
  <c r="J40" i="12"/>
  <c r="I40" i="12"/>
  <c r="G40" i="12"/>
  <c r="J39" i="12"/>
  <c r="I39" i="12"/>
  <c r="G39" i="12"/>
  <c r="J38" i="12"/>
  <c r="I38" i="12"/>
  <c r="G38" i="12"/>
  <c r="J37" i="12"/>
  <c r="I37" i="12"/>
  <c r="G37" i="12"/>
  <c r="J36" i="12"/>
  <c r="I36" i="12"/>
  <c r="G36" i="12"/>
  <c r="J35" i="12"/>
  <c r="I35" i="12"/>
  <c r="G35" i="12"/>
  <c r="J34" i="12"/>
  <c r="I34" i="12"/>
  <c r="G34" i="12"/>
  <c r="J33" i="12"/>
  <c r="I33" i="12"/>
  <c r="G33" i="12"/>
  <c r="J32" i="12"/>
  <c r="I32" i="12"/>
  <c r="G32" i="12"/>
  <c r="J31" i="12"/>
  <c r="I31" i="12"/>
  <c r="G31" i="12"/>
  <c r="J30" i="12"/>
  <c r="I30" i="12"/>
  <c r="G30" i="12"/>
  <c r="J29" i="12"/>
  <c r="I29" i="12"/>
  <c r="G29" i="12"/>
  <c r="J28" i="12"/>
  <c r="I28" i="12"/>
  <c r="G28" i="12"/>
  <c r="J27" i="12"/>
  <c r="I27" i="12"/>
  <c r="G27" i="12"/>
  <c r="J26" i="12"/>
  <c r="I26" i="12"/>
  <c r="G26" i="12"/>
  <c r="J25" i="12"/>
  <c r="I25" i="12"/>
  <c r="G25" i="12"/>
  <c r="J24" i="12"/>
  <c r="I24" i="12"/>
  <c r="G24" i="12"/>
  <c r="J23" i="12"/>
  <c r="I23" i="12"/>
  <c r="G23" i="12"/>
  <c r="J22" i="12"/>
  <c r="I22" i="12"/>
  <c r="G22" i="12"/>
  <c r="J21" i="12"/>
  <c r="I21" i="12"/>
  <c r="G21" i="12"/>
  <c r="J20" i="12"/>
  <c r="I20" i="12"/>
  <c r="G20" i="12"/>
  <c r="J19" i="12"/>
  <c r="I19" i="12"/>
  <c r="G19" i="12"/>
  <c r="J18" i="12"/>
  <c r="I18" i="12"/>
  <c r="G18" i="12"/>
  <c r="J17" i="12"/>
  <c r="I17" i="12"/>
  <c r="G17" i="12"/>
  <c r="J16" i="12"/>
  <c r="I16" i="12"/>
  <c r="G16" i="12"/>
  <c r="J15" i="12"/>
  <c r="I15" i="12"/>
  <c r="G15" i="12"/>
  <c r="J14" i="12"/>
  <c r="I14" i="12"/>
  <c r="G14" i="12"/>
  <c r="J13" i="12"/>
  <c r="I13" i="12"/>
  <c r="G13" i="12"/>
  <c r="J12" i="12"/>
  <c r="I12" i="12"/>
  <c r="G12" i="12"/>
  <c r="J11" i="12"/>
  <c r="I11" i="12"/>
  <c r="G11" i="12"/>
  <c r="J10" i="12"/>
  <c r="I10" i="12"/>
  <c r="G10" i="12"/>
  <c r="J9" i="12"/>
  <c r="I9" i="12"/>
  <c r="G9" i="12"/>
  <c r="J8" i="12"/>
  <c r="I8" i="12"/>
  <c r="G8" i="12"/>
  <c r="J7" i="12"/>
  <c r="I7" i="12"/>
  <c r="G7" i="12"/>
  <c r="J6" i="12"/>
  <c r="I6" i="12"/>
  <c r="G6" i="12"/>
  <c r="J5" i="12"/>
  <c r="I5" i="12"/>
  <c r="G5" i="12"/>
  <c r="J4" i="12"/>
  <c r="I4" i="12"/>
  <c r="G4" i="12"/>
  <c r="J3" i="12"/>
  <c r="I3" i="12"/>
  <c r="G3" i="12"/>
  <c r="J2" i="12"/>
  <c r="I2" i="12"/>
  <c r="G2" i="12"/>
  <c r="B96" i="18"/>
  <c r="A96" i="18"/>
  <c r="B94" i="18"/>
  <c r="A94" i="18"/>
  <c r="B93" i="18"/>
  <c r="A93" i="18"/>
  <c r="B92" i="18"/>
  <c r="A92" i="18"/>
  <c r="B91" i="18"/>
  <c r="A91" i="18"/>
  <c r="B90" i="18"/>
  <c r="A90" i="18"/>
  <c r="B89" i="18"/>
  <c r="A89" i="18"/>
  <c r="B88" i="18"/>
  <c r="A88" i="18"/>
  <c r="B87" i="18"/>
  <c r="A87" i="18"/>
  <c r="K86" i="18"/>
  <c r="B86" i="18"/>
  <c r="A86" i="18"/>
  <c r="B85" i="18"/>
  <c r="A85" i="18"/>
  <c r="B84" i="18"/>
  <c r="A84" i="18"/>
  <c r="B83" i="18"/>
  <c r="A83" i="18"/>
  <c r="B82" i="18"/>
  <c r="A82" i="18"/>
  <c r="B81" i="18"/>
  <c r="A81" i="18"/>
  <c r="B80" i="18"/>
  <c r="A80" i="18"/>
  <c r="B79" i="18"/>
  <c r="A79" i="18"/>
  <c r="B78" i="18"/>
  <c r="A78" i="18"/>
  <c r="B77" i="18"/>
  <c r="A77" i="18"/>
  <c r="B76" i="18"/>
  <c r="A76" i="18"/>
  <c r="K75" i="18"/>
  <c r="B75" i="18"/>
  <c r="A75" i="18"/>
  <c r="B74" i="18"/>
  <c r="A74" i="18"/>
  <c r="B73" i="18"/>
  <c r="A73" i="18"/>
  <c r="B72" i="18"/>
  <c r="A72" i="18"/>
  <c r="B71" i="18"/>
  <c r="A71" i="18"/>
  <c r="B70" i="18"/>
  <c r="A70" i="18"/>
  <c r="K69" i="18"/>
  <c r="B69" i="18"/>
  <c r="A69" i="18"/>
  <c r="B68" i="18"/>
  <c r="A68" i="18"/>
  <c r="K67" i="18"/>
  <c r="B67" i="18"/>
  <c r="A67" i="18"/>
  <c r="B66" i="18"/>
  <c r="A66" i="18"/>
  <c r="B65" i="18"/>
  <c r="A65" i="18"/>
  <c r="B64" i="18"/>
  <c r="A64" i="18"/>
  <c r="B63" i="18"/>
  <c r="A63" i="18"/>
  <c r="B62" i="18"/>
  <c r="A62" i="18"/>
  <c r="B61" i="18"/>
  <c r="A61" i="18"/>
  <c r="B60" i="18"/>
  <c r="A60" i="18"/>
  <c r="B59" i="18"/>
  <c r="A59" i="18"/>
  <c r="B58" i="18"/>
  <c r="A58" i="18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K45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K29" i="18"/>
  <c r="B29" i="18"/>
  <c r="A29" i="18"/>
  <c r="K28" i="18"/>
  <c r="B28" i="18"/>
  <c r="A28" i="18"/>
  <c r="K27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K16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M96" i="11"/>
  <c r="L96" i="11"/>
  <c r="K96" i="11"/>
  <c r="I96" i="11"/>
  <c r="M94" i="11"/>
  <c r="L94" i="11"/>
  <c r="K94" i="11"/>
  <c r="I94" i="11"/>
  <c r="M93" i="11"/>
  <c r="L93" i="11"/>
  <c r="K93" i="11"/>
  <c r="I93" i="11"/>
  <c r="L92" i="11"/>
  <c r="K92" i="11"/>
  <c r="I92" i="11"/>
  <c r="M91" i="11"/>
  <c r="L91" i="11"/>
  <c r="K91" i="11"/>
  <c r="I91" i="11"/>
  <c r="M90" i="11"/>
  <c r="L90" i="11"/>
  <c r="K90" i="11"/>
  <c r="I90" i="11"/>
  <c r="M89" i="11"/>
  <c r="L89" i="11"/>
  <c r="K89" i="11"/>
  <c r="I89" i="11"/>
  <c r="L88" i="11"/>
  <c r="K88" i="11"/>
  <c r="I88" i="11"/>
  <c r="M87" i="11"/>
  <c r="L87" i="11"/>
  <c r="K87" i="11"/>
  <c r="I87" i="11"/>
  <c r="M86" i="11"/>
  <c r="L86" i="11"/>
  <c r="K86" i="11"/>
  <c r="I86" i="11"/>
  <c r="L85" i="11"/>
  <c r="K85" i="11"/>
  <c r="I85" i="11"/>
  <c r="M84" i="11"/>
  <c r="L84" i="11"/>
  <c r="K84" i="11"/>
  <c r="I84" i="11"/>
  <c r="L83" i="11"/>
  <c r="K83" i="11"/>
  <c r="I83" i="11"/>
  <c r="L82" i="11"/>
  <c r="K82" i="11"/>
  <c r="I82" i="11"/>
  <c r="M81" i="11"/>
  <c r="L81" i="11"/>
  <c r="K81" i="11"/>
  <c r="I81" i="11"/>
  <c r="L80" i="11"/>
  <c r="K80" i="11"/>
  <c r="I80" i="11"/>
  <c r="M79" i="11"/>
  <c r="L79" i="11"/>
  <c r="K79" i="11"/>
  <c r="I79" i="11"/>
  <c r="L78" i="11"/>
  <c r="K78" i="11"/>
  <c r="I78" i="11"/>
  <c r="M77" i="11"/>
  <c r="L77" i="11"/>
  <c r="K77" i="11"/>
  <c r="I77" i="11"/>
  <c r="M76" i="11"/>
  <c r="L76" i="11"/>
  <c r="K76" i="11"/>
  <c r="I76" i="11"/>
  <c r="M75" i="11"/>
  <c r="L75" i="11"/>
  <c r="K75" i="11"/>
  <c r="I75" i="11"/>
  <c r="L74" i="11"/>
  <c r="K74" i="11"/>
  <c r="I74" i="11"/>
  <c r="M73" i="11"/>
  <c r="L73" i="11"/>
  <c r="K73" i="11"/>
  <c r="I73" i="11"/>
  <c r="L72" i="11"/>
  <c r="K72" i="11"/>
  <c r="I72" i="11"/>
  <c r="M71" i="11"/>
  <c r="L71" i="11"/>
  <c r="K71" i="11"/>
  <c r="I71" i="11"/>
  <c r="L70" i="11"/>
  <c r="K70" i="11"/>
  <c r="I70" i="11"/>
  <c r="M69" i="11"/>
  <c r="L69" i="11"/>
  <c r="K69" i="11"/>
  <c r="I69" i="11"/>
  <c r="L68" i="11"/>
  <c r="K68" i="11"/>
  <c r="I68" i="11"/>
  <c r="M67" i="11"/>
  <c r="L67" i="11"/>
  <c r="K67" i="11"/>
  <c r="I67" i="11"/>
  <c r="M66" i="11"/>
  <c r="L66" i="11"/>
  <c r="K66" i="11"/>
  <c r="I66" i="11"/>
  <c r="M65" i="11"/>
  <c r="L65" i="11"/>
  <c r="K65" i="11"/>
  <c r="I65" i="11"/>
  <c r="M64" i="11"/>
  <c r="L64" i="11"/>
  <c r="K64" i="11"/>
  <c r="I64" i="11"/>
  <c r="M63" i="11"/>
  <c r="L63" i="11"/>
  <c r="K63" i="11"/>
  <c r="I63" i="11"/>
  <c r="M62" i="11"/>
  <c r="L62" i="11"/>
  <c r="K62" i="11"/>
  <c r="I62" i="11"/>
  <c r="M61" i="11"/>
  <c r="L61" i="11"/>
  <c r="K61" i="11"/>
  <c r="I61" i="11"/>
  <c r="M60" i="11"/>
  <c r="L60" i="11"/>
  <c r="K60" i="11"/>
  <c r="I60" i="11"/>
  <c r="L59" i="11"/>
  <c r="K59" i="11"/>
  <c r="I59" i="11"/>
  <c r="M58" i="11"/>
  <c r="L58" i="11"/>
  <c r="K58" i="11"/>
  <c r="I58" i="11"/>
  <c r="L57" i="11"/>
  <c r="K57" i="11"/>
  <c r="I57" i="11"/>
  <c r="M56" i="11"/>
  <c r="L56" i="11"/>
  <c r="K56" i="11"/>
  <c r="I56" i="11"/>
  <c r="M55" i="11"/>
  <c r="L55" i="11"/>
  <c r="K55" i="11"/>
  <c r="I55" i="11"/>
  <c r="M54" i="11"/>
  <c r="L54" i="11"/>
  <c r="K54" i="11"/>
  <c r="I54" i="11"/>
  <c r="L53" i="11"/>
  <c r="K53" i="11"/>
  <c r="I53" i="11"/>
  <c r="M52" i="11"/>
  <c r="L52" i="11"/>
  <c r="K52" i="11"/>
  <c r="I52" i="11"/>
  <c r="L51" i="11"/>
  <c r="K51" i="11"/>
  <c r="I51" i="11"/>
  <c r="M50" i="11"/>
  <c r="L50" i="11"/>
  <c r="K50" i="11"/>
  <c r="I50" i="11"/>
  <c r="M49" i="11"/>
  <c r="L49" i="11"/>
  <c r="K49" i="11"/>
  <c r="I49" i="11"/>
  <c r="M48" i="11"/>
  <c r="L48" i="11"/>
  <c r="K48" i="11"/>
  <c r="I48" i="11"/>
  <c r="M47" i="11"/>
  <c r="L47" i="11"/>
  <c r="K47" i="11"/>
  <c r="I47" i="11"/>
  <c r="M46" i="11"/>
  <c r="L46" i="11"/>
  <c r="K46" i="11"/>
  <c r="I46" i="11"/>
  <c r="M45" i="11"/>
  <c r="L45" i="11"/>
  <c r="K45" i="11"/>
  <c r="I45" i="11"/>
  <c r="M44" i="11"/>
  <c r="L44" i="11"/>
  <c r="K44" i="11"/>
  <c r="I44" i="11"/>
  <c r="M43" i="11"/>
  <c r="L43" i="11"/>
  <c r="K43" i="11"/>
  <c r="I43" i="11"/>
  <c r="M42" i="11"/>
  <c r="L42" i="11"/>
  <c r="K42" i="11"/>
  <c r="I42" i="11"/>
  <c r="L41" i="11"/>
  <c r="K41" i="11"/>
  <c r="I41" i="11"/>
  <c r="M40" i="11"/>
  <c r="L40" i="11"/>
  <c r="K40" i="11"/>
  <c r="I40" i="11"/>
  <c r="L39" i="11"/>
  <c r="K39" i="11"/>
  <c r="I39" i="11"/>
  <c r="M38" i="11"/>
  <c r="L38" i="11"/>
  <c r="K38" i="11"/>
  <c r="I38" i="11"/>
  <c r="M37" i="11"/>
  <c r="L37" i="11"/>
  <c r="K37" i="11"/>
  <c r="I37" i="11"/>
  <c r="M36" i="11"/>
  <c r="L36" i="11"/>
  <c r="K36" i="11"/>
  <c r="I36" i="11"/>
  <c r="M35" i="11"/>
  <c r="L35" i="11"/>
  <c r="K35" i="11"/>
  <c r="I35" i="11"/>
  <c r="M34" i="11"/>
  <c r="L34" i="11"/>
  <c r="K34" i="11"/>
  <c r="I34" i="11"/>
  <c r="L33" i="11"/>
  <c r="K33" i="11"/>
  <c r="I33" i="11"/>
  <c r="M32" i="11"/>
  <c r="L32" i="11"/>
  <c r="K32" i="11"/>
  <c r="I32" i="11"/>
  <c r="M31" i="11"/>
  <c r="L31" i="11"/>
  <c r="K31" i="11"/>
  <c r="I31" i="11"/>
  <c r="M30" i="11"/>
  <c r="L30" i="11"/>
  <c r="K30" i="11"/>
  <c r="I30" i="11"/>
  <c r="L29" i="11"/>
  <c r="K29" i="11"/>
  <c r="I29" i="11"/>
  <c r="L28" i="11"/>
  <c r="K28" i="11"/>
  <c r="I28" i="11"/>
  <c r="M27" i="11"/>
  <c r="L27" i="11"/>
  <c r="K27" i="11"/>
  <c r="I27" i="11"/>
  <c r="M26" i="11"/>
  <c r="L26" i="11"/>
  <c r="K26" i="11"/>
  <c r="I26" i="11"/>
  <c r="L25" i="11"/>
  <c r="K25" i="11"/>
  <c r="I25" i="11"/>
  <c r="L24" i="11"/>
  <c r="K24" i="11"/>
  <c r="I24" i="11"/>
  <c r="L23" i="11"/>
  <c r="K23" i="11"/>
  <c r="I23" i="11"/>
  <c r="L22" i="11"/>
  <c r="K22" i="11"/>
  <c r="I22" i="11"/>
  <c r="L21" i="11"/>
  <c r="K21" i="11"/>
  <c r="I21" i="11"/>
  <c r="L20" i="11"/>
  <c r="K20" i="11"/>
  <c r="I20" i="11"/>
  <c r="M19" i="11"/>
  <c r="L19" i="11"/>
  <c r="K19" i="11"/>
  <c r="I19" i="11"/>
  <c r="L18" i="11"/>
  <c r="K18" i="11"/>
  <c r="I18" i="11"/>
  <c r="M17" i="11"/>
  <c r="L17" i="11"/>
  <c r="K17" i="11"/>
  <c r="I17" i="11"/>
  <c r="L16" i="11"/>
  <c r="K16" i="11"/>
  <c r="I16" i="11"/>
  <c r="M15" i="11"/>
  <c r="L15" i="11"/>
  <c r="K15" i="11"/>
  <c r="I15" i="11"/>
  <c r="M14" i="11"/>
  <c r="L14" i="11"/>
  <c r="K14" i="11"/>
  <c r="I14" i="11"/>
  <c r="M13" i="11"/>
  <c r="L13" i="11"/>
  <c r="K13" i="11"/>
  <c r="I13" i="11"/>
  <c r="M12" i="11"/>
  <c r="L12" i="11"/>
  <c r="K12" i="11"/>
  <c r="I12" i="11"/>
  <c r="M11" i="11"/>
  <c r="L11" i="11"/>
  <c r="K11" i="11"/>
  <c r="I11" i="11"/>
  <c r="M10" i="11"/>
  <c r="L10" i="11"/>
  <c r="K10" i="11"/>
  <c r="I10" i="11"/>
  <c r="L9" i="11"/>
  <c r="K9" i="11"/>
  <c r="I9" i="11"/>
  <c r="M8" i="11"/>
  <c r="L8" i="11"/>
  <c r="K8" i="11"/>
  <c r="I8" i="11"/>
  <c r="M7" i="11"/>
  <c r="L7" i="11"/>
  <c r="K7" i="11"/>
  <c r="I7" i="11"/>
  <c r="M6" i="11"/>
  <c r="L6" i="11"/>
  <c r="K6" i="11"/>
  <c r="I6" i="11"/>
  <c r="M5" i="11"/>
  <c r="L5" i="11"/>
  <c r="K5" i="11"/>
  <c r="I5" i="11"/>
  <c r="M4" i="11"/>
  <c r="L4" i="11"/>
  <c r="K4" i="11"/>
  <c r="I4" i="11"/>
  <c r="M3" i="11"/>
  <c r="L3" i="11"/>
  <c r="K3" i="11"/>
  <c r="I3" i="11"/>
  <c r="M2" i="11"/>
  <c r="L2" i="11"/>
  <c r="K2" i="11"/>
  <c r="I2" i="11"/>
  <c r="E96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F2" i="17"/>
  <c r="F96" i="17"/>
  <c r="D96" i="17"/>
  <c r="C96" i="17"/>
  <c r="B96" i="17"/>
  <c r="A96" i="17"/>
  <c r="F94" i="17"/>
  <c r="D94" i="17"/>
  <c r="C94" i="17"/>
  <c r="B94" i="17"/>
  <c r="A94" i="17"/>
  <c r="F93" i="17"/>
  <c r="D93" i="17"/>
  <c r="C93" i="17"/>
  <c r="B93" i="17"/>
  <c r="A93" i="17"/>
  <c r="F92" i="17"/>
  <c r="D92" i="17"/>
  <c r="C92" i="17"/>
  <c r="B92" i="17"/>
  <c r="A92" i="17"/>
  <c r="F91" i="17"/>
  <c r="D91" i="17"/>
  <c r="C91" i="17"/>
  <c r="B91" i="17"/>
  <c r="A91" i="17"/>
  <c r="F90" i="17"/>
  <c r="D90" i="17"/>
  <c r="C90" i="17"/>
  <c r="B90" i="17"/>
  <c r="A90" i="17"/>
  <c r="F89" i="17"/>
  <c r="D89" i="17"/>
  <c r="C89" i="17"/>
  <c r="B89" i="17"/>
  <c r="A89" i="17"/>
  <c r="F88" i="17"/>
  <c r="D88" i="17"/>
  <c r="C88" i="17"/>
  <c r="B88" i="17"/>
  <c r="A88" i="17"/>
  <c r="F87" i="17"/>
  <c r="D87" i="17"/>
  <c r="C87" i="17"/>
  <c r="B87" i="17"/>
  <c r="A87" i="17"/>
  <c r="F86" i="17"/>
  <c r="D86" i="17"/>
  <c r="C86" i="17"/>
  <c r="B86" i="17"/>
  <c r="A86" i="17"/>
  <c r="F85" i="17"/>
  <c r="D85" i="17"/>
  <c r="C85" i="17"/>
  <c r="B85" i="17"/>
  <c r="A85" i="17"/>
  <c r="F84" i="17"/>
  <c r="D84" i="17"/>
  <c r="C84" i="17"/>
  <c r="B84" i="17"/>
  <c r="A84" i="17"/>
  <c r="F83" i="17"/>
  <c r="D83" i="17"/>
  <c r="C83" i="17"/>
  <c r="B83" i="17"/>
  <c r="A83" i="17"/>
  <c r="F82" i="17"/>
  <c r="D82" i="17"/>
  <c r="C82" i="17"/>
  <c r="B82" i="17"/>
  <c r="A82" i="17"/>
  <c r="F81" i="17"/>
  <c r="D81" i="17"/>
  <c r="C81" i="17"/>
  <c r="B81" i="17"/>
  <c r="A81" i="17"/>
  <c r="F80" i="17"/>
  <c r="D80" i="17"/>
  <c r="C80" i="17"/>
  <c r="B80" i="17"/>
  <c r="A80" i="17"/>
  <c r="F79" i="17"/>
  <c r="D79" i="17"/>
  <c r="C79" i="17"/>
  <c r="B79" i="17"/>
  <c r="A79" i="17"/>
  <c r="F78" i="17"/>
  <c r="D78" i="17"/>
  <c r="C78" i="17"/>
  <c r="B78" i="17"/>
  <c r="A78" i="17"/>
  <c r="F77" i="17"/>
  <c r="D77" i="17"/>
  <c r="C77" i="17"/>
  <c r="B77" i="17"/>
  <c r="A77" i="17"/>
  <c r="F76" i="17"/>
  <c r="D76" i="17"/>
  <c r="C76" i="17"/>
  <c r="B76" i="17"/>
  <c r="A76" i="17"/>
  <c r="F75" i="17"/>
  <c r="D75" i="17"/>
  <c r="C75" i="17"/>
  <c r="B75" i="17"/>
  <c r="A75" i="17"/>
  <c r="F74" i="17"/>
  <c r="D74" i="17"/>
  <c r="C74" i="17"/>
  <c r="B74" i="17"/>
  <c r="A74" i="17"/>
  <c r="F73" i="17"/>
  <c r="D73" i="17"/>
  <c r="C73" i="17"/>
  <c r="B73" i="17"/>
  <c r="A73" i="17"/>
  <c r="F72" i="17"/>
  <c r="D72" i="17"/>
  <c r="C72" i="17"/>
  <c r="B72" i="17"/>
  <c r="A72" i="17"/>
  <c r="F71" i="17"/>
  <c r="D71" i="17"/>
  <c r="C71" i="17"/>
  <c r="B71" i="17"/>
  <c r="A71" i="17"/>
  <c r="F70" i="17"/>
  <c r="D70" i="17"/>
  <c r="C70" i="17"/>
  <c r="B70" i="17"/>
  <c r="A70" i="17"/>
  <c r="F69" i="17"/>
  <c r="D69" i="17"/>
  <c r="C69" i="17"/>
  <c r="B69" i="17"/>
  <c r="A69" i="17"/>
  <c r="F68" i="17"/>
  <c r="D68" i="17"/>
  <c r="C68" i="17"/>
  <c r="B68" i="17"/>
  <c r="A68" i="17"/>
  <c r="F67" i="17"/>
  <c r="D67" i="17"/>
  <c r="C67" i="17"/>
  <c r="B67" i="17"/>
  <c r="A67" i="17"/>
  <c r="F66" i="17"/>
  <c r="D66" i="17"/>
  <c r="C66" i="17"/>
  <c r="B66" i="17"/>
  <c r="A66" i="17"/>
  <c r="F65" i="17"/>
  <c r="D65" i="17"/>
  <c r="C65" i="17"/>
  <c r="B65" i="17"/>
  <c r="A65" i="17"/>
  <c r="F64" i="17"/>
  <c r="D64" i="17"/>
  <c r="C64" i="17"/>
  <c r="B64" i="17"/>
  <c r="A64" i="17"/>
  <c r="F63" i="17"/>
  <c r="D63" i="17"/>
  <c r="C63" i="17"/>
  <c r="B63" i="17"/>
  <c r="A63" i="17"/>
  <c r="F62" i="17"/>
  <c r="D62" i="17"/>
  <c r="C62" i="17"/>
  <c r="B62" i="17"/>
  <c r="A62" i="17"/>
  <c r="F61" i="17"/>
  <c r="D61" i="17"/>
  <c r="C61" i="17"/>
  <c r="B61" i="17"/>
  <c r="A61" i="17"/>
  <c r="F60" i="17"/>
  <c r="D60" i="17"/>
  <c r="C60" i="17"/>
  <c r="B60" i="17"/>
  <c r="A60" i="17"/>
  <c r="F59" i="17"/>
  <c r="D59" i="17"/>
  <c r="C59" i="17"/>
  <c r="B59" i="17"/>
  <c r="A59" i="17"/>
  <c r="F58" i="17"/>
  <c r="D58" i="17"/>
  <c r="C58" i="17"/>
  <c r="B58" i="17"/>
  <c r="A58" i="17"/>
  <c r="F57" i="17"/>
  <c r="D57" i="17"/>
  <c r="C57" i="17"/>
  <c r="B57" i="17"/>
  <c r="A57" i="17"/>
  <c r="F56" i="17"/>
  <c r="D56" i="17"/>
  <c r="C56" i="17"/>
  <c r="B56" i="17"/>
  <c r="A56" i="17"/>
  <c r="F55" i="17"/>
  <c r="D55" i="17"/>
  <c r="C55" i="17"/>
  <c r="B55" i="17"/>
  <c r="A55" i="17"/>
  <c r="F54" i="17"/>
  <c r="D54" i="17"/>
  <c r="C54" i="17"/>
  <c r="B54" i="17"/>
  <c r="A54" i="17"/>
  <c r="F53" i="17"/>
  <c r="D53" i="17"/>
  <c r="C53" i="17"/>
  <c r="B53" i="17"/>
  <c r="A53" i="17"/>
  <c r="F52" i="17"/>
  <c r="D52" i="17"/>
  <c r="C52" i="17"/>
  <c r="B52" i="17"/>
  <c r="A52" i="17"/>
  <c r="F51" i="17"/>
  <c r="D51" i="17"/>
  <c r="C51" i="17"/>
  <c r="B51" i="17"/>
  <c r="A51" i="17"/>
  <c r="F50" i="17"/>
  <c r="D50" i="17"/>
  <c r="C50" i="17"/>
  <c r="B50" i="17"/>
  <c r="A50" i="17"/>
  <c r="F49" i="17"/>
  <c r="D49" i="17"/>
  <c r="C49" i="17"/>
  <c r="B49" i="17"/>
  <c r="A49" i="17"/>
  <c r="F48" i="17"/>
  <c r="D48" i="17"/>
  <c r="C48" i="17"/>
  <c r="B48" i="17"/>
  <c r="A48" i="17"/>
  <c r="F47" i="17"/>
  <c r="D47" i="17"/>
  <c r="C47" i="17"/>
  <c r="B47" i="17"/>
  <c r="A47" i="17"/>
  <c r="F46" i="17"/>
  <c r="D46" i="17"/>
  <c r="C46" i="17"/>
  <c r="B46" i="17"/>
  <c r="A46" i="17"/>
  <c r="F45" i="17"/>
  <c r="D45" i="17"/>
  <c r="C45" i="17"/>
  <c r="B45" i="17"/>
  <c r="A45" i="17"/>
  <c r="F44" i="17"/>
  <c r="D44" i="17"/>
  <c r="C44" i="17"/>
  <c r="B44" i="17"/>
  <c r="A44" i="17"/>
  <c r="F43" i="17"/>
  <c r="D43" i="17"/>
  <c r="C43" i="17"/>
  <c r="B43" i="17"/>
  <c r="A43" i="17"/>
  <c r="F42" i="17"/>
  <c r="D42" i="17"/>
  <c r="C42" i="17"/>
  <c r="B42" i="17"/>
  <c r="A42" i="17"/>
  <c r="F41" i="17"/>
  <c r="D41" i="17"/>
  <c r="C41" i="17"/>
  <c r="B41" i="17"/>
  <c r="A41" i="17"/>
  <c r="F40" i="17"/>
  <c r="D40" i="17"/>
  <c r="C40" i="17"/>
  <c r="B40" i="17"/>
  <c r="A40" i="17"/>
  <c r="F39" i="17"/>
  <c r="D39" i="17"/>
  <c r="C39" i="17"/>
  <c r="B39" i="17"/>
  <c r="A39" i="17"/>
  <c r="F38" i="17"/>
  <c r="D38" i="17"/>
  <c r="C38" i="17"/>
  <c r="B38" i="17"/>
  <c r="A38" i="17"/>
  <c r="F37" i="17"/>
  <c r="D37" i="17"/>
  <c r="C37" i="17"/>
  <c r="B37" i="17"/>
  <c r="A37" i="17"/>
  <c r="F36" i="17"/>
  <c r="D36" i="17"/>
  <c r="C36" i="17"/>
  <c r="B36" i="17"/>
  <c r="A36" i="17"/>
  <c r="F35" i="17"/>
  <c r="D35" i="17"/>
  <c r="C35" i="17"/>
  <c r="B35" i="17"/>
  <c r="A35" i="17"/>
  <c r="F34" i="17"/>
  <c r="D34" i="17"/>
  <c r="C34" i="17"/>
  <c r="B34" i="17"/>
  <c r="A34" i="17"/>
  <c r="F33" i="17"/>
  <c r="D33" i="17"/>
  <c r="C33" i="17"/>
  <c r="B33" i="17"/>
  <c r="A33" i="17"/>
  <c r="F32" i="17"/>
  <c r="D32" i="17"/>
  <c r="C32" i="17"/>
  <c r="B32" i="17"/>
  <c r="A32" i="17"/>
  <c r="F31" i="17"/>
  <c r="D31" i="17"/>
  <c r="C31" i="17"/>
  <c r="B31" i="17"/>
  <c r="A31" i="17"/>
  <c r="F30" i="17"/>
  <c r="D30" i="17"/>
  <c r="C30" i="17"/>
  <c r="B30" i="17"/>
  <c r="A30" i="17"/>
  <c r="F29" i="17"/>
  <c r="D29" i="17"/>
  <c r="C29" i="17"/>
  <c r="B29" i="17"/>
  <c r="A29" i="17"/>
  <c r="F28" i="17"/>
  <c r="D28" i="17"/>
  <c r="C28" i="17"/>
  <c r="B28" i="17"/>
  <c r="A28" i="17"/>
  <c r="F27" i="17"/>
  <c r="D27" i="17"/>
  <c r="C27" i="17"/>
  <c r="B27" i="17"/>
  <c r="A27" i="17"/>
  <c r="F26" i="17"/>
  <c r="D26" i="17"/>
  <c r="C26" i="17"/>
  <c r="B26" i="17"/>
  <c r="A26" i="17"/>
  <c r="F25" i="17"/>
  <c r="D25" i="17"/>
  <c r="C25" i="17"/>
  <c r="B25" i="17"/>
  <c r="A25" i="17"/>
  <c r="F24" i="17"/>
  <c r="D24" i="17"/>
  <c r="C24" i="17"/>
  <c r="B24" i="17"/>
  <c r="A24" i="17"/>
  <c r="F23" i="17"/>
  <c r="D23" i="17"/>
  <c r="C23" i="17"/>
  <c r="B23" i="17"/>
  <c r="A23" i="17"/>
  <c r="F22" i="17"/>
  <c r="D22" i="17"/>
  <c r="C22" i="17"/>
  <c r="B22" i="17"/>
  <c r="A22" i="17"/>
  <c r="F21" i="17"/>
  <c r="D21" i="17"/>
  <c r="C21" i="17"/>
  <c r="B21" i="17"/>
  <c r="A21" i="17"/>
  <c r="F20" i="17"/>
  <c r="D20" i="17"/>
  <c r="C20" i="17"/>
  <c r="B20" i="17"/>
  <c r="A20" i="17"/>
  <c r="F19" i="17"/>
  <c r="D19" i="17"/>
  <c r="C19" i="17"/>
  <c r="B19" i="17"/>
  <c r="A19" i="17"/>
  <c r="F18" i="17"/>
  <c r="D18" i="17"/>
  <c r="C18" i="17"/>
  <c r="B18" i="17"/>
  <c r="A18" i="17"/>
  <c r="F17" i="17"/>
  <c r="D17" i="17"/>
  <c r="C17" i="17"/>
  <c r="B17" i="17"/>
  <c r="A17" i="17"/>
  <c r="F16" i="17"/>
  <c r="D16" i="17"/>
  <c r="C16" i="17"/>
  <c r="B16" i="17"/>
  <c r="A16" i="17"/>
  <c r="F15" i="17"/>
  <c r="D15" i="17"/>
  <c r="C15" i="17"/>
  <c r="B15" i="17"/>
  <c r="A15" i="17"/>
  <c r="F14" i="17"/>
  <c r="D14" i="17"/>
  <c r="C14" i="17"/>
  <c r="B14" i="17"/>
  <c r="A14" i="17"/>
  <c r="F13" i="17"/>
  <c r="D13" i="17"/>
  <c r="C13" i="17"/>
  <c r="B13" i="17"/>
  <c r="A13" i="17"/>
  <c r="F12" i="17"/>
  <c r="D12" i="17"/>
  <c r="C12" i="17"/>
  <c r="B12" i="17"/>
  <c r="A12" i="17"/>
  <c r="F11" i="17"/>
  <c r="D11" i="17"/>
  <c r="C11" i="17"/>
  <c r="B11" i="17"/>
  <c r="A11" i="17"/>
  <c r="F10" i="17"/>
  <c r="D10" i="17"/>
  <c r="C10" i="17"/>
  <c r="B10" i="17"/>
  <c r="A10" i="17"/>
  <c r="F9" i="17"/>
  <c r="D9" i="17"/>
  <c r="C9" i="17"/>
  <c r="B9" i="17"/>
  <c r="A9" i="17"/>
  <c r="F8" i="17"/>
  <c r="D8" i="17"/>
  <c r="C8" i="17"/>
  <c r="B8" i="17"/>
  <c r="A8" i="17"/>
  <c r="F7" i="17"/>
  <c r="D7" i="17"/>
  <c r="C7" i="17"/>
  <c r="B7" i="17"/>
  <c r="A7" i="17"/>
  <c r="F6" i="17"/>
  <c r="D6" i="17"/>
  <c r="C6" i="17"/>
  <c r="B6" i="17"/>
  <c r="A6" i="17"/>
  <c r="F5" i="17"/>
  <c r="D5" i="17"/>
  <c r="C5" i="17"/>
  <c r="B5" i="17"/>
  <c r="A5" i="17"/>
  <c r="F4" i="17"/>
  <c r="D4" i="17"/>
  <c r="C4" i="17"/>
  <c r="B4" i="17"/>
  <c r="A4" i="17"/>
  <c r="F3" i="17"/>
  <c r="D3" i="17"/>
  <c r="C3" i="17"/>
  <c r="B3" i="17"/>
  <c r="A3" i="17"/>
  <c r="D2" i="17"/>
  <c r="C2" i="17"/>
  <c r="B2" i="17"/>
  <c r="A2" i="17"/>
  <c r="D96" i="16"/>
  <c r="N96" i="18" s="1"/>
  <c r="B96" i="16"/>
  <c r="A96" i="16"/>
  <c r="D94" i="16"/>
  <c r="N94" i="18" s="1"/>
  <c r="B94" i="16"/>
  <c r="A94" i="16"/>
  <c r="D93" i="16"/>
  <c r="N93" i="18" s="1"/>
  <c r="B93" i="16"/>
  <c r="A93" i="16"/>
  <c r="D92" i="16"/>
  <c r="N92" i="18" s="1"/>
  <c r="B92" i="16"/>
  <c r="A92" i="16"/>
  <c r="D91" i="16"/>
  <c r="N91" i="18" s="1"/>
  <c r="B91" i="16"/>
  <c r="A91" i="16"/>
  <c r="D90" i="16"/>
  <c r="N90" i="18" s="1"/>
  <c r="B90" i="16"/>
  <c r="A90" i="16"/>
  <c r="F89" i="16"/>
  <c r="D89" i="16"/>
  <c r="N89" i="18" s="1"/>
  <c r="B89" i="16"/>
  <c r="A89" i="16"/>
  <c r="D88" i="16"/>
  <c r="N88" i="18" s="1"/>
  <c r="B88" i="16"/>
  <c r="A88" i="16"/>
  <c r="F87" i="16"/>
  <c r="D87" i="16"/>
  <c r="N87" i="18" s="1"/>
  <c r="B87" i="16"/>
  <c r="A87" i="16"/>
  <c r="D86" i="16"/>
  <c r="N86" i="18" s="1"/>
  <c r="B86" i="16"/>
  <c r="A86" i="16"/>
  <c r="D85" i="16"/>
  <c r="N85" i="18" s="1"/>
  <c r="B85" i="16"/>
  <c r="A85" i="16"/>
  <c r="D84" i="16"/>
  <c r="N84" i="18" s="1"/>
  <c r="B84" i="16"/>
  <c r="A84" i="16"/>
  <c r="D83" i="16"/>
  <c r="N83" i="18" s="1"/>
  <c r="B83" i="16"/>
  <c r="A83" i="16"/>
  <c r="F82" i="16"/>
  <c r="D82" i="16"/>
  <c r="N82" i="18" s="1"/>
  <c r="B82" i="16"/>
  <c r="A82" i="16"/>
  <c r="D81" i="16"/>
  <c r="N81" i="18" s="1"/>
  <c r="B81" i="16"/>
  <c r="A81" i="16"/>
  <c r="D80" i="16"/>
  <c r="N80" i="18" s="1"/>
  <c r="B80" i="16"/>
  <c r="A80" i="16"/>
  <c r="D79" i="16"/>
  <c r="N79" i="18" s="1"/>
  <c r="B79" i="16"/>
  <c r="A79" i="16"/>
  <c r="D78" i="16"/>
  <c r="N78" i="18" s="1"/>
  <c r="B78" i="16"/>
  <c r="A78" i="16"/>
  <c r="D77" i="16"/>
  <c r="N77" i="18" s="1"/>
  <c r="B77" i="16"/>
  <c r="A77" i="16"/>
  <c r="D76" i="16"/>
  <c r="N76" i="18" s="1"/>
  <c r="B76" i="16"/>
  <c r="A76" i="16"/>
  <c r="F75" i="16"/>
  <c r="D75" i="16"/>
  <c r="N75" i="18" s="1"/>
  <c r="B75" i="16"/>
  <c r="A75" i="16"/>
  <c r="D74" i="16"/>
  <c r="N74" i="18" s="1"/>
  <c r="B74" i="16"/>
  <c r="A74" i="16"/>
  <c r="D73" i="16"/>
  <c r="N73" i="18" s="1"/>
  <c r="B73" i="16"/>
  <c r="A73" i="16"/>
  <c r="D72" i="16"/>
  <c r="N72" i="18" s="1"/>
  <c r="B72" i="16"/>
  <c r="A72" i="16"/>
  <c r="D71" i="16"/>
  <c r="N71" i="18" s="1"/>
  <c r="B71" i="16"/>
  <c r="A71" i="16"/>
  <c r="D70" i="16"/>
  <c r="N70" i="18" s="1"/>
  <c r="B70" i="16"/>
  <c r="A70" i="16"/>
  <c r="D69" i="16"/>
  <c r="N69" i="18" s="1"/>
  <c r="B69" i="16"/>
  <c r="A69" i="16"/>
  <c r="D68" i="16"/>
  <c r="N68" i="18" s="1"/>
  <c r="B68" i="16"/>
  <c r="A68" i="16"/>
  <c r="D67" i="16"/>
  <c r="N67" i="18" s="1"/>
  <c r="B67" i="16"/>
  <c r="A67" i="16"/>
  <c r="D66" i="16"/>
  <c r="N66" i="18" s="1"/>
  <c r="B66" i="16"/>
  <c r="A66" i="16"/>
  <c r="D65" i="16"/>
  <c r="N65" i="18" s="1"/>
  <c r="B65" i="16"/>
  <c r="A65" i="16"/>
  <c r="F64" i="16"/>
  <c r="D64" i="16"/>
  <c r="N64" i="18" s="1"/>
  <c r="B64" i="16"/>
  <c r="A64" i="16"/>
  <c r="D63" i="16"/>
  <c r="N63" i="18" s="1"/>
  <c r="B63" i="16"/>
  <c r="A63" i="16"/>
  <c r="D62" i="16"/>
  <c r="N62" i="18" s="1"/>
  <c r="B62" i="16"/>
  <c r="A62" i="16"/>
  <c r="D61" i="16"/>
  <c r="N61" i="18" s="1"/>
  <c r="B61" i="16"/>
  <c r="A61" i="16"/>
  <c r="D60" i="16"/>
  <c r="N60" i="18" s="1"/>
  <c r="B60" i="16"/>
  <c r="A60" i="16"/>
  <c r="D59" i="16"/>
  <c r="N59" i="18" s="1"/>
  <c r="B59" i="16"/>
  <c r="A59" i="16"/>
  <c r="D58" i="16"/>
  <c r="N58" i="18" s="1"/>
  <c r="B58" i="16"/>
  <c r="A58" i="16"/>
  <c r="D57" i="16"/>
  <c r="N57" i="18" s="1"/>
  <c r="B57" i="16"/>
  <c r="A57" i="16"/>
  <c r="D56" i="16"/>
  <c r="N56" i="18" s="1"/>
  <c r="B56" i="16"/>
  <c r="A56" i="16"/>
  <c r="D55" i="16"/>
  <c r="N55" i="18" s="1"/>
  <c r="B55" i="16"/>
  <c r="A55" i="16"/>
  <c r="D54" i="16"/>
  <c r="N54" i="18" s="1"/>
  <c r="B54" i="16"/>
  <c r="A54" i="16"/>
  <c r="D53" i="16"/>
  <c r="N53" i="18" s="1"/>
  <c r="B53" i="16"/>
  <c r="A53" i="16"/>
  <c r="D52" i="16"/>
  <c r="N52" i="18" s="1"/>
  <c r="B52" i="16"/>
  <c r="A52" i="16"/>
  <c r="F51" i="16"/>
  <c r="D51" i="16"/>
  <c r="N51" i="18" s="1"/>
  <c r="B51" i="16"/>
  <c r="A51" i="16"/>
  <c r="D50" i="16"/>
  <c r="N50" i="18" s="1"/>
  <c r="B50" i="16"/>
  <c r="A50" i="16"/>
  <c r="D49" i="16"/>
  <c r="N49" i="18" s="1"/>
  <c r="B49" i="16"/>
  <c r="A49" i="16"/>
  <c r="D48" i="16"/>
  <c r="N48" i="18" s="1"/>
  <c r="B48" i="16"/>
  <c r="A48" i="16"/>
  <c r="D47" i="16"/>
  <c r="N47" i="18" s="1"/>
  <c r="B47" i="16"/>
  <c r="A47" i="16"/>
  <c r="F46" i="16"/>
  <c r="D46" i="16"/>
  <c r="N46" i="18" s="1"/>
  <c r="B46" i="16"/>
  <c r="A46" i="16"/>
  <c r="D45" i="16"/>
  <c r="N45" i="18" s="1"/>
  <c r="B45" i="16"/>
  <c r="A45" i="16"/>
  <c r="D44" i="16"/>
  <c r="N44" i="18" s="1"/>
  <c r="B44" i="16"/>
  <c r="A44" i="16"/>
  <c r="D43" i="16"/>
  <c r="N43" i="18" s="1"/>
  <c r="B43" i="16"/>
  <c r="A43" i="16"/>
  <c r="D42" i="16"/>
  <c r="N42" i="18" s="1"/>
  <c r="B42" i="16"/>
  <c r="A42" i="16"/>
  <c r="D41" i="16"/>
  <c r="N41" i="18" s="1"/>
  <c r="B41" i="16"/>
  <c r="A41" i="16"/>
  <c r="D40" i="16"/>
  <c r="N40" i="18" s="1"/>
  <c r="B40" i="16"/>
  <c r="A40" i="16"/>
  <c r="D39" i="16"/>
  <c r="N39" i="18" s="1"/>
  <c r="B39" i="16"/>
  <c r="A39" i="16"/>
  <c r="D38" i="16"/>
  <c r="N38" i="18" s="1"/>
  <c r="B38" i="16"/>
  <c r="A38" i="16"/>
  <c r="D37" i="16"/>
  <c r="N37" i="18" s="1"/>
  <c r="B37" i="16"/>
  <c r="A37" i="16"/>
  <c r="D36" i="16"/>
  <c r="N36" i="18" s="1"/>
  <c r="B36" i="16"/>
  <c r="A36" i="16"/>
  <c r="D35" i="16"/>
  <c r="N35" i="18" s="1"/>
  <c r="B35" i="16"/>
  <c r="A35" i="16"/>
  <c r="D34" i="16"/>
  <c r="N34" i="18" s="1"/>
  <c r="B34" i="16"/>
  <c r="A34" i="16"/>
  <c r="D33" i="16"/>
  <c r="N33" i="18" s="1"/>
  <c r="B33" i="16"/>
  <c r="A33" i="16"/>
  <c r="D32" i="16"/>
  <c r="N32" i="18" s="1"/>
  <c r="B32" i="16"/>
  <c r="A32" i="16"/>
  <c r="D31" i="16"/>
  <c r="N31" i="18" s="1"/>
  <c r="B31" i="16"/>
  <c r="A31" i="16"/>
  <c r="F30" i="16"/>
  <c r="D30" i="16"/>
  <c r="N30" i="18" s="1"/>
  <c r="B30" i="16"/>
  <c r="A30" i="16"/>
  <c r="D29" i="16"/>
  <c r="N29" i="18" s="1"/>
  <c r="B29" i="16"/>
  <c r="A29" i="16"/>
  <c r="D28" i="16"/>
  <c r="N28" i="18" s="1"/>
  <c r="B28" i="16"/>
  <c r="A28" i="16"/>
  <c r="F27" i="16"/>
  <c r="D27" i="16"/>
  <c r="N27" i="18" s="1"/>
  <c r="B27" i="16"/>
  <c r="A27" i="16"/>
  <c r="D26" i="16"/>
  <c r="N26" i="18" s="1"/>
  <c r="B26" i="16"/>
  <c r="A26" i="16"/>
  <c r="D25" i="16"/>
  <c r="N25" i="18" s="1"/>
  <c r="B25" i="16"/>
  <c r="A25" i="16"/>
  <c r="D24" i="16"/>
  <c r="N24" i="18" s="1"/>
  <c r="B24" i="16"/>
  <c r="A24" i="16"/>
  <c r="F23" i="16"/>
  <c r="D23" i="16"/>
  <c r="N23" i="18" s="1"/>
  <c r="B23" i="16"/>
  <c r="A23" i="16"/>
  <c r="D22" i="16"/>
  <c r="N22" i="18" s="1"/>
  <c r="B22" i="16"/>
  <c r="A22" i="16"/>
  <c r="D21" i="16"/>
  <c r="N21" i="18" s="1"/>
  <c r="B21" i="16"/>
  <c r="A21" i="16"/>
  <c r="D20" i="16"/>
  <c r="N20" i="18" s="1"/>
  <c r="B20" i="16"/>
  <c r="A20" i="16"/>
  <c r="D19" i="16"/>
  <c r="N19" i="18" s="1"/>
  <c r="B19" i="16"/>
  <c r="A19" i="16"/>
  <c r="D18" i="16"/>
  <c r="N18" i="18" s="1"/>
  <c r="B18" i="16"/>
  <c r="A18" i="16"/>
  <c r="D17" i="16"/>
  <c r="N17" i="18" s="1"/>
  <c r="B17" i="16"/>
  <c r="A17" i="16"/>
  <c r="D16" i="16"/>
  <c r="N16" i="18" s="1"/>
  <c r="B16" i="16"/>
  <c r="A16" i="16"/>
  <c r="D15" i="16"/>
  <c r="N15" i="18" s="1"/>
  <c r="B15" i="16"/>
  <c r="A15" i="16"/>
  <c r="D14" i="16"/>
  <c r="N14" i="18" s="1"/>
  <c r="B14" i="16"/>
  <c r="A14" i="16"/>
  <c r="D13" i="16"/>
  <c r="N13" i="18" s="1"/>
  <c r="B13" i="16"/>
  <c r="A13" i="16"/>
  <c r="D12" i="16"/>
  <c r="N12" i="18" s="1"/>
  <c r="B12" i="16"/>
  <c r="A12" i="16"/>
  <c r="D11" i="16"/>
  <c r="N11" i="18" s="1"/>
  <c r="B11" i="16"/>
  <c r="A11" i="16"/>
  <c r="D10" i="16"/>
  <c r="N10" i="18" s="1"/>
  <c r="B10" i="16"/>
  <c r="A10" i="16"/>
  <c r="D9" i="16"/>
  <c r="N9" i="18" s="1"/>
  <c r="B9" i="16"/>
  <c r="A9" i="16"/>
  <c r="D8" i="16"/>
  <c r="N8" i="18" s="1"/>
  <c r="B8" i="16"/>
  <c r="A8" i="16"/>
  <c r="D7" i="16"/>
  <c r="N7" i="18" s="1"/>
  <c r="B7" i="16"/>
  <c r="A7" i="16"/>
  <c r="D6" i="16"/>
  <c r="N6" i="18" s="1"/>
  <c r="B6" i="16"/>
  <c r="A6" i="16"/>
  <c r="D5" i="16"/>
  <c r="N5" i="18" s="1"/>
  <c r="B5" i="16"/>
  <c r="A5" i="16"/>
  <c r="D4" i="16"/>
  <c r="N4" i="18" s="1"/>
  <c r="B4" i="16"/>
  <c r="A4" i="16"/>
  <c r="D3" i="16"/>
  <c r="N3" i="18" s="1"/>
  <c r="B3" i="16"/>
  <c r="A3" i="16"/>
  <c r="D2" i="16"/>
  <c r="N2" i="18" s="1"/>
  <c r="B2" i="16"/>
  <c r="A2" i="16"/>
  <c r="B96" i="15"/>
  <c r="A96" i="15"/>
  <c r="B94" i="15"/>
  <c r="A94" i="15"/>
  <c r="B93" i="15"/>
  <c r="A93" i="15"/>
  <c r="B92" i="15"/>
  <c r="A92" i="15"/>
  <c r="B91" i="15"/>
  <c r="A91" i="15"/>
  <c r="B90" i="15"/>
  <c r="A90" i="15"/>
  <c r="B89" i="15"/>
  <c r="A89" i="15"/>
  <c r="B88" i="15"/>
  <c r="A88" i="15"/>
  <c r="B87" i="15"/>
  <c r="A87" i="15"/>
  <c r="B86" i="15"/>
  <c r="A86" i="15"/>
  <c r="B85" i="15"/>
  <c r="A85" i="15"/>
  <c r="B84" i="15"/>
  <c r="A84" i="15"/>
  <c r="B83" i="15"/>
  <c r="A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D96" i="7"/>
  <c r="D94" i="7"/>
  <c r="D92" i="7"/>
  <c r="D91" i="7"/>
  <c r="D88" i="7"/>
  <c r="D87" i="7"/>
  <c r="D84" i="7"/>
  <c r="D83" i="7"/>
  <c r="D80" i="7"/>
  <c r="D79" i="7"/>
  <c r="D76" i="7"/>
  <c r="D75" i="7"/>
  <c r="D74" i="7"/>
  <c r="D72" i="7"/>
  <c r="D71" i="7"/>
  <c r="D70" i="7"/>
  <c r="D68" i="7"/>
  <c r="D66" i="7"/>
  <c r="D64" i="7"/>
  <c r="D63" i="7"/>
  <c r="D62" i="7"/>
  <c r="D60" i="7"/>
  <c r="D59" i="7"/>
  <c r="D58" i="7"/>
  <c r="D56" i="7"/>
  <c r="D55" i="7"/>
  <c r="D54" i="7"/>
  <c r="D52" i="7"/>
  <c r="D51" i="7"/>
  <c r="D50" i="7"/>
  <c r="D48" i="7"/>
  <c r="D47" i="7"/>
  <c r="D46" i="7"/>
  <c r="D44" i="7"/>
  <c r="D43" i="7"/>
  <c r="D42" i="7"/>
  <c r="D40" i="7"/>
  <c r="D39" i="7"/>
  <c r="D38" i="7"/>
  <c r="D36" i="7"/>
  <c r="D34" i="7"/>
  <c r="D32" i="7"/>
  <c r="D30" i="7"/>
  <c r="D28" i="7"/>
  <c r="D26" i="7"/>
  <c r="D24" i="7"/>
  <c r="D23" i="7"/>
  <c r="D22" i="7"/>
  <c r="D21" i="7"/>
  <c r="D20" i="7"/>
  <c r="D18" i="7"/>
  <c r="D16" i="7"/>
  <c r="D14" i="7"/>
  <c r="D12" i="7"/>
  <c r="D10" i="7"/>
  <c r="D8" i="7"/>
  <c r="D6" i="7"/>
  <c r="D4" i="7"/>
  <c r="D3" i="7"/>
  <c r="D2" i="7"/>
  <c r="D77" i="8"/>
  <c r="D63" i="8"/>
  <c r="D10" i="8"/>
  <c r="D8" i="8"/>
  <c r="D3" i="8"/>
  <c r="B99" i="2"/>
  <c r="A99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A4" i="2"/>
  <c r="A96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A2" i="3"/>
  <c r="A3" i="3"/>
  <c r="B3" i="3"/>
  <c r="A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6" i="4"/>
  <c r="B96" i="4"/>
  <c r="A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6" i="5"/>
  <c r="B96" i="5"/>
  <c r="A1" i="6"/>
  <c r="A2" i="6"/>
  <c r="B2" i="6"/>
  <c r="C2" i="6"/>
  <c r="E2" i="6"/>
  <c r="A3" i="6"/>
  <c r="B3" i="6"/>
  <c r="C3" i="6"/>
  <c r="E3" i="6"/>
  <c r="A4" i="6"/>
  <c r="B4" i="6"/>
  <c r="C4" i="6"/>
  <c r="E4" i="6"/>
  <c r="A5" i="6"/>
  <c r="B5" i="6"/>
  <c r="C5" i="6"/>
  <c r="E5" i="6"/>
  <c r="A6" i="6"/>
  <c r="B6" i="6"/>
  <c r="C6" i="6"/>
  <c r="E6" i="6"/>
  <c r="A7" i="6"/>
  <c r="B7" i="6"/>
  <c r="C7" i="6"/>
  <c r="E7" i="6"/>
  <c r="A8" i="6"/>
  <c r="B8" i="6"/>
  <c r="C8" i="6"/>
  <c r="E8" i="6"/>
  <c r="A9" i="6"/>
  <c r="B9" i="6"/>
  <c r="C9" i="6"/>
  <c r="E9" i="6"/>
  <c r="A10" i="6"/>
  <c r="B10" i="6"/>
  <c r="C10" i="6"/>
  <c r="E10" i="6"/>
  <c r="A11" i="6"/>
  <c r="B11" i="6"/>
  <c r="C11" i="6"/>
  <c r="E11" i="6"/>
  <c r="A12" i="6"/>
  <c r="B12" i="6"/>
  <c r="C12" i="6"/>
  <c r="E12" i="6"/>
  <c r="A13" i="6"/>
  <c r="B13" i="6"/>
  <c r="C13" i="6"/>
  <c r="E13" i="6"/>
  <c r="A14" i="6"/>
  <c r="B14" i="6"/>
  <c r="C14" i="6"/>
  <c r="E14" i="6"/>
  <c r="A15" i="6"/>
  <c r="B15" i="6"/>
  <c r="C15" i="6"/>
  <c r="E15" i="6"/>
  <c r="A16" i="6"/>
  <c r="B16" i="6"/>
  <c r="C16" i="6"/>
  <c r="E16" i="6"/>
  <c r="A17" i="6"/>
  <c r="B17" i="6"/>
  <c r="C17" i="6"/>
  <c r="E17" i="6"/>
  <c r="A18" i="6"/>
  <c r="B18" i="6"/>
  <c r="C18" i="6"/>
  <c r="E18" i="6"/>
  <c r="A19" i="6"/>
  <c r="B19" i="6"/>
  <c r="C19" i="6"/>
  <c r="E19" i="6"/>
  <c r="A20" i="6"/>
  <c r="B20" i="6"/>
  <c r="C20" i="6"/>
  <c r="E20" i="6"/>
  <c r="A21" i="6"/>
  <c r="B21" i="6"/>
  <c r="C21" i="6"/>
  <c r="E21" i="6"/>
  <c r="A22" i="6"/>
  <c r="B22" i="6"/>
  <c r="C22" i="6"/>
  <c r="E22" i="6"/>
  <c r="A23" i="6"/>
  <c r="B23" i="6"/>
  <c r="C23" i="6"/>
  <c r="E23" i="6"/>
  <c r="A24" i="6"/>
  <c r="B24" i="6"/>
  <c r="C24" i="6"/>
  <c r="E24" i="6"/>
  <c r="A25" i="6"/>
  <c r="B25" i="6"/>
  <c r="C25" i="6"/>
  <c r="E25" i="6"/>
  <c r="A26" i="6"/>
  <c r="B26" i="6"/>
  <c r="C26" i="6"/>
  <c r="E26" i="6"/>
  <c r="A27" i="6"/>
  <c r="B27" i="6"/>
  <c r="C27" i="6"/>
  <c r="E27" i="6"/>
  <c r="A28" i="6"/>
  <c r="B28" i="6"/>
  <c r="C28" i="6"/>
  <c r="E28" i="6"/>
  <c r="A29" i="6"/>
  <c r="B29" i="6"/>
  <c r="C29" i="6"/>
  <c r="E29" i="6"/>
  <c r="A30" i="6"/>
  <c r="B30" i="6"/>
  <c r="C30" i="6"/>
  <c r="E30" i="6"/>
  <c r="A31" i="6"/>
  <c r="B31" i="6"/>
  <c r="C31" i="6"/>
  <c r="E31" i="6"/>
  <c r="A32" i="6"/>
  <c r="B32" i="6"/>
  <c r="C32" i="6"/>
  <c r="E32" i="6"/>
  <c r="A33" i="6"/>
  <c r="B33" i="6"/>
  <c r="C33" i="6"/>
  <c r="E33" i="6"/>
  <c r="A34" i="6"/>
  <c r="B34" i="6"/>
  <c r="C34" i="6"/>
  <c r="E34" i="6"/>
  <c r="A35" i="6"/>
  <c r="B35" i="6"/>
  <c r="C35" i="6"/>
  <c r="E35" i="6"/>
  <c r="A36" i="6"/>
  <c r="B36" i="6"/>
  <c r="C36" i="6"/>
  <c r="E36" i="6"/>
  <c r="A37" i="6"/>
  <c r="B37" i="6"/>
  <c r="C37" i="6"/>
  <c r="E37" i="6"/>
  <c r="A38" i="6"/>
  <c r="B38" i="6"/>
  <c r="C38" i="6"/>
  <c r="E38" i="6"/>
  <c r="A39" i="6"/>
  <c r="B39" i="6"/>
  <c r="C39" i="6"/>
  <c r="E39" i="6"/>
  <c r="A40" i="6"/>
  <c r="B40" i="6"/>
  <c r="C40" i="6"/>
  <c r="E40" i="6"/>
  <c r="A41" i="6"/>
  <c r="B41" i="6"/>
  <c r="C41" i="6"/>
  <c r="E41" i="6"/>
  <c r="A42" i="6"/>
  <c r="B42" i="6"/>
  <c r="C42" i="6"/>
  <c r="E42" i="6"/>
  <c r="A43" i="6"/>
  <c r="B43" i="6"/>
  <c r="C43" i="6"/>
  <c r="E43" i="6"/>
  <c r="A44" i="6"/>
  <c r="B44" i="6"/>
  <c r="C44" i="6"/>
  <c r="E44" i="6"/>
  <c r="A45" i="6"/>
  <c r="B45" i="6"/>
  <c r="C45" i="6"/>
  <c r="E45" i="6"/>
  <c r="A46" i="6"/>
  <c r="B46" i="6"/>
  <c r="C46" i="6"/>
  <c r="E46" i="6"/>
  <c r="A47" i="6"/>
  <c r="B47" i="6"/>
  <c r="C47" i="6"/>
  <c r="E47" i="6"/>
  <c r="A48" i="6"/>
  <c r="B48" i="6"/>
  <c r="C48" i="6"/>
  <c r="E48" i="6"/>
  <c r="A49" i="6"/>
  <c r="B49" i="6"/>
  <c r="C49" i="6"/>
  <c r="E49" i="6"/>
  <c r="A50" i="6"/>
  <c r="B50" i="6"/>
  <c r="C50" i="6"/>
  <c r="E50" i="6"/>
  <c r="A51" i="6"/>
  <c r="B51" i="6"/>
  <c r="C51" i="6"/>
  <c r="E51" i="6"/>
  <c r="A52" i="6"/>
  <c r="B52" i="6"/>
  <c r="C52" i="6"/>
  <c r="E52" i="6"/>
  <c r="A53" i="6"/>
  <c r="B53" i="6"/>
  <c r="C53" i="6"/>
  <c r="E53" i="6"/>
  <c r="A54" i="6"/>
  <c r="B54" i="6"/>
  <c r="C54" i="6"/>
  <c r="E54" i="6"/>
  <c r="A55" i="6"/>
  <c r="B55" i="6"/>
  <c r="C55" i="6"/>
  <c r="E55" i="6"/>
  <c r="A56" i="6"/>
  <c r="B56" i="6"/>
  <c r="C56" i="6"/>
  <c r="E56" i="6"/>
  <c r="A57" i="6"/>
  <c r="B57" i="6"/>
  <c r="C57" i="6"/>
  <c r="E57" i="6"/>
  <c r="A58" i="6"/>
  <c r="B58" i="6"/>
  <c r="C58" i="6"/>
  <c r="E58" i="6"/>
  <c r="A59" i="6"/>
  <c r="B59" i="6"/>
  <c r="C59" i="6"/>
  <c r="E59" i="6"/>
  <c r="A60" i="6"/>
  <c r="B60" i="6"/>
  <c r="C60" i="6"/>
  <c r="E60" i="6"/>
  <c r="A61" i="6"/>
  <c r="B61" i="6"/>
  <c r="C61" i="6"/>
  <c r="E61" i="6"/>
  <c r="A62" i="6"/>
  <c r="B62" i="6"/>
  <c r="C62" i="6"/>
  <c r="E62" i="6"/>
  <c r="A63" i="6"/>
  <c r="B63" i="6"/>
  <c r="C63" i="6"/>
  <c r="E63" i="6"/>
  <c r="A64" i="6"/>
  <c r="B64" i="6"/>
  <c r="C64" i="6"/>
  <c r="E64" i="6"/>
  <c r="A65" i="6"/>
  <c r="B65" i="6"/>
  <c r="C65" i="6"/>
  <c r="E65" i="6"/>
  <c r="A66" i="6"/>
  <c r="B66" i="6"/>
  <c r="C66" i="6"/>
  <c r="E66" i="6"/>
  <c r="A67" i="6"/>
  <c r="B67" i="6"/>
  <c r="C67" i="6"/>
  <c r="E67" i="6"/>
  <c r="A68" i="6"/>
  <c r="B68" i="6"/>
  <c r="C68" i="6"/>
  <c r="E68" i="6"/>
  <c r="A69" i="6"/>
  <c r="B69" i="6"/>
  <c r="C69" i="6"/>
  <c r="E69" i="6"/>
  <c r="A70" i="6"/>
  <c r="B70" i="6"/>
  <c r="C70" i="6"/>
  <c r="E70" i="6"/>
  <c r="A71" i="6"/>
  <c r="B71" i="6"/>
  <c r="C71" i="6"/>
  <c r="E71" i="6"/>
  <c r="A72" i="6"/>
  <c r="B72" i="6"/>
  <c r="C72" i="6"/>
  <c r="E72" i="6"/>
  <c r="A73" i="6"/>
  <c r="B73" i="6"/>
  <c r="C73" i="6"/>
  <c r="E73" i="6"/>
  <c r="A74" i="6"/>
  <c r="B74" i="6"/>
  <c r="C74" i="6"/>
  <c r="E74" i="6"/>
  <c r="A75" i="6"/>
  <c r="B75" i="6"/>
  <c r="C75" i="6"/>
  <c r="E75" i="6"/>
  <c r="A76" i="6"/>
  <c r="B76" i="6"/>
  <c r="C76" i="6"/>
  <c r="E76" i="6"/>
  <c r="A77" i="6"/>
  <c r="B77" i="6"/>
  <c r="C77" i="6"/>
  <c r="E77" i="6"/>
  <c r="A78" i="6"/>
  <c r="B78" i="6"/>
  <c r="C78" i="6"/>
  <c r="E78" i="6"/>
  <c r="A79" i="6"/>
  <c r="B79" i="6"/>
  <c r="C79" i="6"/>
  <c r="E79" i="6"/>
  <c r="A80" i="6"/>
  <c r="B80" i="6"/>
  <c r="C80" i="6"/>
  <c r="E80" i="6"/>
  <c r="A81" i="6"/>
  <c r="B81" i="6"/>
  <c r="C81" i="6"/>
  <c r="E81" i="6"/>
  <c r="A82" i="6"/>
  <c r="B82" i="6"/>
  <c r="C82" i="6"/>
  <c r="E82" i="6"/>
  <c r="A83" i="6"/>
  <c r="B83" i="6"/>
  <c r="C83" i="6"/>
  <c r="E83" i="6"/>
  <c r="A84" i="6"/>
  <c r="B84" i="6"/>
  <c r="C84" i="6"/>
  <c r="E84" i="6"/>
  <c r="A85" i="6"/>
  <c r="B85" i="6"/>
  <c r="C85" i="6"/>
  <c r="E85" i="6"/>
  <c r="A86" i="6"/>
  <c r="B86" i="6"/>
  <c r="C86" i="6"/>
  <c r="E86" i="6"/>
  <c r="A87" i="6"/>
  <c r="B87" i="6"/>
  <c r="C87" i="6"/>
  <c r="E87" i="6"/>
  <c r="A88" i="6"/>
  <c r="B88" i="6"/>
  <c r="C88" i="6"/>
  <c r="E88" i="6"/>
  <c r="A89" i="6"/>
  <c r="B89" i="6"/>
  <c r="C89" i="6"/>
  <c r="E89" i="6"/>
  <c r="A90" i="6"/>
  <c r="B90" i="6"/>
  <c r="C90" i="6"/>
  <c r="E90" i="6"/>
  <c r="A91" i="6"/>
  <c r="B91" i="6"/>
  <c r="C91" i="6"/>
  <c r="E91" i="6"/>
  <c r="A92" i="6"/>
  <c r="B92" i="6"/>
  <c r="C92" i="6"/>
  <c r="E92" i="6"/>
  <c r="A93" i="6"/>
  <c r="B93" i="6"/>
  <c r="C93" i="6"/>
  <c r="E93" i="6"/>
  <c r="A94" i="6"/>
  <c r="B94" i="6"/>
  <c r="C94" i="6"/>
  <c r="E94" i="6"/>
  <c r="A96" i="6"/>
  <c r="B96" i="6"/>
  <c r="C96" i="6"/>
  <c r="E96" i="6"/>
  <c r="A1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6" i="7"/>
  <c r="B96" i="7"/>
  <c r="A1" i="8"/>
  <c r="A2" i="8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6" i="8"/>
  <c r="B96" i="8"/>
  <c r="C96" i="8"/>
  <c r="A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7" i="9"/>
  <c r="B97" i="9"/>
  <c r="A1" i="10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6" i="10"/>
  <c r="B96" i="10"/>
  <c r="A1" i="11"/>
  <c r="A2" i="11"/>
  <c r="B2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6" i="11"/>
  <c r="B96" i="11"/>
  <c r="A1" i="12"/>
  <c r="A2" i="12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6" i="12"/>
  <c r="B96" i="12"/>
  <c r="G80" i="29"/>
  <c r="G75" i="29"/>
  <c r="G65" i="29"/>
  <c r="K54" i="36" s="1"/>
  <c r="G13" i="29"/>
  <c r="T60" i="36"/>
  <c r="H69" i="32"/>
  <c r="H33" i="17"/>
  <c r="N33" i="36"/>
  <c r="H37" i="17"/>
  <c r="N37" i="36"/>
  <c r="F68" i="16"/>
  <c r="I56" i="15"/>
  <c r="G22" i="3"/>
  <c r="T87" i="32"/>
  <c r="M81" i="18"/>
  <c r="E12" i="18"/>
  <c r="D12" i="20" s="1"/>
  <c r="Z12" i="36" s="1"/>
  <c r="Y12" i="36"/>
  <c r="H52" i="17"/>
  <c r="L52" i="14"/>
  <c r="H54" i="17"/>
  <c r="N54" i="36"/>
  <c r="L54" i="14"/>
  <c r="D57" i="8"/>
  <c r="D80" i="8"/>
  <c r="F5" i="16"/>
  <c r="F77" i="16"/>
  <c r="Q63" i="19"/>
  <c r="D23" i="25"/>
  <c r="D31" i="25"/>
  <c r="H2" i="14"/>
  <c r="N15" i="14"/>
  <c r="G53" i="14"/>
  <c r="I18" i="14"/>
  <c r="I53" i="14"/>
  <c r="E52" i="15"/>
  <c r="I57" i="15"/>
  <c r="L23" i="14"/>
  <c r="V37" i="32"/>
  <c r="V39" i="32"/>
  <c r="U41" i="32"/>
  <c r="S44" i="32"/>
  <c r="T58" i="32"/>
  <c r="Y22" i="36"/>
  <c r="P24" i="36"/>
  <c r="N58" i="36"/>
  <c r="I15" i="15"/>
  <c r="P68" i="36"/>
  <c r="T77" i="32"/>
  <c r="T81" i="32"/>
  <c r="P72" i="36"/>
  <c r="L94" i="36"/>
  <c r="E105" i="29"/>
  <c r="J105" i="29" s="1"/>
  <c r="F103" i="37" s="1"/>
  <c r="G42" i="18"/>
  <c r="R55" i="36"/>
  <c r="V64" i="32"/>
  <c r="M57" i="11"/>
  <c r="W76" i="32"/>
  <c r="F97" i="17"/>
  <c r="F14" i="16"/>
  <c r="F60" i="16"/>
  <c r="K89" i="18"/>
  <c r="I80" i="3"/>
  <c r="D54" i="25"/>
  <c r="E53" i="15"/>
  <c r="G53" i="3"/>
  <c r="G80" i="3"/>
  <c r="C24" i="32"/>
  <c r="V35" i="32"/>
  <c r="L37" i="14"/>
  <c r="E7" i="18"/>
  <c r="D7" i="20" s="1"/>
  <c r="Y7" i="36"/>
  <c r="E43" i="18"/>
  <c r="D43" i="20" s="1"/>
  <c r="Z43" i="36" s="1"/>
  <c r="R45" i="36"/>
  <c r="V54" i="32"/>
  <c r="O50" i="36"/>
  <c r="S59" i="32"/>
  <c r="H63" i="17"/>
  <c r="N63" i="36"/>
  <c r="L63" i="14"/>
  <c r="U77" i="32"/>
  <c r="T96" i="32"/>
  <c r="E92" i="29"/>
  <c r="J92" i="29" s="1"/>
  <c r="F90" i="37" s="1"/>
  <c r="L81" i="36"/>
  <c r="E100" i="29"/>
  <c r="J100" i="29" s="1"/>
  <c r="F98" i="37" s="1"/>
  <c r="L89" i="36"/>
  <c r="G95" i="31"/>
  <c r="C78" i="36"/>
  <c r="C87" i="32"/>
  <c r="F53" i="16"/>
  <c r="D56" i="25"/>
  <c r="F38" i="16"/>
  <c r="Q32" i="19"/>
  <c r="D17" i="19"/>
  <c r="D15" i="25"/>
  <c r="D37" i="25"/>
  <c r="M13" i="14"/>
  <c r="G14" i="14"/>
  <c r="G75" i="14"/>
  <c r="H26" i="32"/>
  <c r="C47" i="27"/>
  <c r="H57" i="32"/>
  <c r="I20" i="14"/>
  <c r="I47" i="14"/>
  <c r="E16" i="15"/>
  <c r="E37" i="15"/>
  <c r="G25" i="5"/>
  <c r="N25" i="31" s="1"/>
  <c r="G79" i="5"/>
  <c r="N79" i="31" s="1"/>
  <c r="G26" i="3"/>
  <c r="L15" i="14"/>
  <c r="U33" i="32"/>
  <c r="L58" i="14"/>
  <c r="C83" i="32"/>
  <c r="N23" i="36"/>
  <c r="E9" i="18"/>
  <c r="D9" i="20" s="1"/>
  <c r="Y9" i="36"/>
  <c r="T53" i="32"/>
  <c r="P46" i="36"/>
  <c r="T55" i="32"/>
  <c r="E62" i="18"/>
  <c r="D62" i="20" s="1"/>
  <c r="Y62" i="36"/>
  <c r="H67" i="17"/>
  <c r="N67" i="36"/>
  <c r="V77" i="32"/>
  <c r="R68" i="36"/>
  <c r="Q87" i="36"/>
  <c r="U96" i="32"/>
  <c r="C23" i="29"/>
  <c r="D23" i="29" s="1"/>
  <c r="H12" i="36"/>
  <c r="F37" i="29"/>
  <c r="G37" i="29" s="1"/>
  <c r="C31" i="27"/>
  <c r="J29" i="2" s="1"/>
  <c r="C39" i="29"/>
  <c r="H28" i="36"/>
  <c r="D28" i="23"/>
  <c r="C28" i="23" s="1"/>
  <c r="E50" i="29"/>
  <c r="J50" i="29" s="1"/>
  <c r="F48" i="37" s="1"/>
  <c r="L39" i="36"/>
  <c r="F53" i="29"/>
  <c r="G53" i="29" s="1"/>
  <c r="E58" i="29"/>
  <c r="J58" i="29" s="1"/>
  <c r="F56" i="37" s="1"/>
  <c r="L47" i="36"/>
  <c r="E71" i="29"/>
  <c r="J71" i="29" s="1"/>
  <c r="F69" i="37" s="1"/>
  <c r="L60" i="36"/>
  <c r="F74" i="29"/>
  <c r="G74" i="29" s="1"/>
  <c r="C68" i="27"/>
  <c r="N72" i="32" s="1"/>
  <c r="F82" i="29"/>
  <c r="G82" i="29" s="1"/>
  <c r="C76" i="27"/>
  <c r="J71" i="36" s="1"/>
  <c r="E87" i="29"/>
  <c r="J87" i="29" s="1"/>
  <c r="L76" i="36"/>
  <c r="F90" i="29"/>
  <c r="G90" i="29" s="1"/>
  <c r="C84" i="27"/>
  <c r="E95" i="29"/>
  <c r="J95" i="29" s="1"/>
  <c r="F93" i="37" s="1"/>
  <c r="L84" i="36"/>
  <c r="G4" i="18"/>
  <c r="Q57" i="36"/>
  <c r="U66" i="32"/>
  <c r="R73" i="36"/>
  <c r="V82" i="32"/>
  <c r="M53" i="11"/>
  <c r="I53" i="3"/>
  <c r="K26" i="3"/>
  <c r="C25" i="25" s="1"/>
  <c r="D69" i="7"/>
  <c r="F45" i="16"/>
  <c r="F54" i="16"/>
  <c r="M20" i="11"/>
  <c r="I22" i="3"/>
  <c r="M74" i="14"/>
  <c r="G52" i="5"/>
  <c r="N52" i="31" s="1"/>
  <c r="S24" i="32"/>
  <c r="T56" i="32"/>
  <c r="S83" i="32"/>
  <c r="Y14" i="36"/>
  <c r="O72" i="36"/>
  <c r="H54" i="32"/>
  <c r="T45" i="36"/>
  <c r="C63" i="36"/>
  <c r="C72" i="32"/>
  <c r="H65" i="17"/>
  <c r="N65" i="36"/>
  <c r="L65" i="14"/>
  <c r="T90" i="32"/>
  <c r="P81" i="36"/>
  <c r="R87" i="36"/>
  <c r="V96" i="32"/>
  <c r="C13" i="29"/>
  <c r="C11" i="37" s="1"/>
  <c r="D2" i="23"/>
  <c r="C2" i="23" s="1"/>
  <c r="H2" i="36"/>
  <c r="E37" i="29"/>
  <c r="J37" i="29" s="1"/>
  <c r="F35" i="37" s="1"/>
  <c r="L26" i="36"/>
  <c r="E45" i="29"/>
  <c r="J45" i="29" s="1"/>
  <c r="F43" i="37" s="1"/>
  <c r="L34" i="36"/>
  <c r="E98" i="29"/>
  <c r="J98" i="29" s="1"/>
  <c r="F96" i="37" s="1"/>
  <c r="L87" i="36"/>
  <c r="H25" i="5"/>
  <c r="E25" i="36" s="1"/>
  <c r="G26" i="28"/>
  <c r="C25" i="26" s="1"/>
  <c r="K53" i="3"/>
  <c r="C52" i="25" s="1"/>
  <c r="M89" i="18"/>
  <c r="D70" i="8"/>
  <c r="F6" i="16"/>
  <c r="D27" i="25"/>
  <c r="E27" i="25" s="1"/>
  <c r="H90" i="29"/>
  <c r="N74" i="14"/>
  <c r="I24" i="14"/>
  <c r="V25" i="32"/>
  <c r="V31" i="32"/>
  <c r="U62" i="32"/>
  <c r="T83" i="32"/>
  <c r="Y36" i="36"/>
  <c r="R53" i="36"/>
  <c r="J5" i="2"/>
  <c r="J2" i="36"/>
  <c r="P59" i="36"/>
  <c r="T68" i="32"/>
  <c r="H80" i="17"/>
  <c r="L80" i="14"/>
  <c r="N80" i="36"/>
  <c r="F14" i="29"/>
  <c r="G14" i="29" s="1"/>
  <c r="C8" i="27"/>
  <c r="N12" i="32" s="1"/>
  <c r="E19" i="29"/>
  <c r="J19" i="29" s="1"/>
  <c r="F17" i="37" s="1"/>
  <c r="L8" i="36"/>
  <c r="E32" i="29"/>
  <c r="J32" i="29" s="1"/>
  <c r="F30" i="37" s="1"/>
  <c r="E48" i="29"/>
  <c r="J48" i="29" s="1"/>
  <c r="F46" i="37" s="1"/>
  <c r="L37" i="36"/>
  <c r="F51" i="29"/>
  <c r="G51" i="29" s="1"/>
  <c r="C45" i="27"/>
  <c r="N49" i="32" s="1"/>
  <c r="E31" i="15"/>
  <c r="E57" i="15"/>
  <c r="U27" i="32"/>
  <c r="N15" i="36"/>
  <c r="N2" i="36"/>
  <c r="Q55" i="36"/>
  <c r="U64" i="32"/>
  <c r="P57" i="36"/>
  <c r="E79" i="18"/>
  <c r="D79" i="20" s="1"/>
  <c r="Y79" i="36"/>
  <c r="S89" i="32"/>
  <c r="O80" i="36"/>
  <c r="O82" i="36"/>
  <c r="S91" i="32"/>
  <c r="M11" i="18"/>
  <c r="D69" i="19"/>
  <c r="H6" i="12"/>
  <c r="H38" i="12"/>
  <c r="H70" i="12"/>
  <c r="E41" i="15"/>
  <c r="E43" i="15"/>
  <c r="C70" i="20"/>
  <c r="X70" i="36" s="1"/>
  <c r="M4" i="18"/>
  <c r="H18" i="12"/>
  <c r="H50" i="12"/>
  <c r="H82" i="12"/>
  <c r="Y52" i="36"/>
  <c r="E75" i="15"/>
  <c r="E77" i="15"/>
  <c r="I90" i="15"/>
  <c r="G96" i="3"/>
  <c r="F8" i="28"/>
  <c r="D61" i="19"/>
  <c r="H62" i="12"/>
  <c r="H94" i="12"/>
  <c r="N26" i="36"/>
  <c r="N55" i="36"/>
  <c r="D17" i="23"/>
  <c r="C17" i="23" s="1"/>
  <c r="I87" i="6"/>
  <c r="F55" i="16"/>
  <c r="D56" i="19"/>
  <c r="J45" i="14"/>
  <c r="C53" i="20"/>
  <c r="X53" i="36" s="1"/>
  <c r="D53" i="7"/>
  <c r="C93" i="20"/>
  <c r="X93" i="36" s="1"/>
  <c r="D93" i="7"/>
  <c r="F56" i="16"/>
  <c r="AJ97" i="1"/>
  <c r="AD97" i="1"/>
  <c r="F97" i="22" s="1"/>
  <c r="B108" i="29"/>
  <c r="B106" i="37" s="1"/>
  <c r="J97" i="1"/>
  <c r="E97" i="13" s="1"/>
  <c r="E97" i="23" s="1"/>
  <c r="BE97" i="1"/>
  <c r="AB97" i="1"/>
  <c r="S97" i="1"/>
  <c r="B97" i="7"/>
  <c r="AA97" i="1"/>
  <c r="R97" i="1"/>
  <c r="X97" i="1"/>
  <c r="B97" i="14"/>
  <c r="K97" i="1"/>
  <c r="I100" i="2" s="1"/>
  <c r="B97" i="33"/>
  <c r="BM97" i="1"/>
  <c r="AI97" i="1"/>
  <c r="Z97" i="1"/>
  <c r="B98" i="3"/>
  <c r="B97" i="18"/>
  <c r="B100" i="2"/>
  <c r="BK97" i="1"/>
  <c r="AH97" i="1"/>
  <c r="BL97" i="1"/>
  <c r="D97" i="22" s="1"/>
  <c r="N97" i="14" s="1"/>
  <c r="BI97" i="1"/>
  <c r="C97" i="22" s="1"/>
  <c r="B108" i="19"/>
  <c r="B97" i="16"/>
  <c r="EL97" i="1"/>
  <c r="BJ97" i="1"/>
  <c r="L97" i="1"/>
  <c r="EP97" i="1"/>
  <c r="G97" i="23" s="1"/>
  <c r="B97" i="36"/>
  <c r="B97" i="5"/>
  <c r="O97" i="1"/>
  <c r="E97" i="6" s="1"/>
  <c r="B97" i="26"/>
  <c r="BH97" i="1"/>
  <c r="AF97" i="1"/>
  <c r="V97" i="1"/>
  <c r="H97" i="1"/>
  <c r="DP97" i="1"/>
  <c r="C97" i="24" s="1"/>
  <c r="B97" i="4"/>
  <c r="BP97" i="1"/>
  <c r="B97" i="25"/>
  <c r="BG97" i="1"/>
  <c r="B97" i="10"/>
  <c r="B97" i="21"/>
  <c r="BF97" i="1"/>
  <c r="N97" i="1"/>
  <c r="D97" i="6" s="1"/>
  <c r="S97" i="36" s="1"/>
  <c r="M97" i="1"/>
  <c r="C97" i="6" s="1"/>
  <c r="B97" i="34"/>
  <c r="AE97" i="1"/>
  <c r="E97" i="22" s="1"/>
  <c r="B97" i="6"/>
  <c r="B97" i="31"/>
  <c r="AC97" i="1"/>
  <c r="U97" i="1"/>
  <c r="J84" i="31"/>
  <c r="J3" i="18"/>
  <c r="L3" i="18" s="1"/>
  <c r="K3" i="18"/>
  <c r="J65" i="18"/>
  <c r="L65" i="18" s="1"/>
  <c r="K65" i="18"/>
  <c r="B97" i="24"/>
  <c r="D100" i="2"/>
  <c r="G97" i="11"/>
  <c r="D97" i="14" s="1"/>
  <c r="E97" i="11"/>
  <c r="F97" i="11"/>
  <c r="E97" i="14" s="1"/>
  <c r="C97" i="8"/>
  <c r="D97" i="11"/>
  <c r="F97" i="12"/>
  <c r="K88" i="18"/>
  <c r="E10" i="16"/>
  <c r="F10" i="16"/>
  <c r="E26" i="16"/>
  <c r="F26" i="16"/>
  <c r="B98" i="9"/>
  <c r="F83" i="29"/>
  <c r="C77" i="27"/>
  <c r="N81" i="32" s="1"/>
  <c r="H74" i="36"/>
  <c r="C85" i="19"/>
  <c r="E85" i="19" s="1"/>
  <c r="F85" i="19" s="1"/>
  <c r="D74" i="13"/>
  <c r="E88" i="29"/>
  <c r="J88" i="29" s="1"/>
  <c r="F86" i="37" s="1"/>
  <c r="F82" i="27"/>
  <c r="E82" i="27" s="1"/>
  <c r="E77" i="14"/>
  <c r="H77" i="31"/>
  <c r="C90" i="19"/>
  <c r="E90" i="19" s="1"/>
  <c r="L88" i="32"/>
  <c r="C98" i="29"/>
  <c r="D98" i="29" s="1"/>
  <c r="D96" i="37" s="1"/>
  <c r="H96" i="37" s="1"/>
  <c r="I96" i="37" s="1"/>
  <c r="D87" i="13"/>
  <c r="G87" i="13" s="1"/>
  <c r="H87" i="36"/>
  <c r="C98" i="19"/>
  <c r="E98" i="19" s="1"/>
  <c r="E101" i="29"/>
  <c r="J101" i="29" s="1"/>
  <c r="F99" i="37" s="1"/>
  <c r="S101" i="19"/>
  <c r="N101" i="19" s="1"/>
  <c r="F95" i="27"/>
  <c r="E95" i="27" s="1"/>
  <c r="L90" i="36"/>
  <c r="H90" i="31"/>
  <c r="K73" i="18"/>
  <c r="E3" i="16"/>
  <c r="E11" i="16"/>
  <c r="B106" i="32"/>
  <c r="E32" i="16"/>
  <c r="F32" i="16"/>
  <c r="M37" i="18"/>
  <c r="I23" i="14"/>
  <c r="P23" i="36"/>
  <c r="T32" i="32"/>
  <c r="E24" i="18"/>
  <c r="D24" i="20" s="1"/>
  <c r="Y24" i="36"/>
  <c r="O25" i="36"/>
  <c r="M25" i="14"/>
  <c r="S34" i="32"/>
  <c r="O27" i="36"/>
  <c r="S36" i="32"/>
  <c r="M27" i="14"/>
  <c r="T91" i="32"/>
  <c r="P82" i="36"/>
  <c r="T83" i="36"/>
  <c r="H92" i="32"/>
  <c r="O84" i="36"/>
  <c r="M84" i="14"/>
  <c r="O86" i="36"/>
  <c r="S95" i="32"/>
  <c r="M86" i="14"/>
  <c r="E87" i="18"/>
  <c r="D87" i="20" s="1"/>
  <c r="Y87" i="36"/>
  <c r="G87" i="14"/>
  <c r="S97" i="32"/>
  <c r="O90" i="36"/>
  <c r="S99" i="32"/>
  <c r="M90" i="14"/>
  <c r="R93" i="36"/>
  <c r="V102" i="32"/>
  <c r="E93" i="18"/>
  <c r="D93" i="20" s="1"/>
  <c r="Z93" i="36" s="1"/>
  <c r="Y93" i="36"/>
  <c r="G93" i="14"/>
  <c r="O94" i="36"/>
  <c r="S103" i="32"/>
  <c r="M94" i="14"/>
  <c r="I94" i="15"/>
  <c r="E94" i="15"/>
  <c r="D45" i="7"/>
  <c r="H20" i="11"/>
  <c r="H20" i="5" s="1"/>
  <c r="F20" i="7" s="1"/>
  <c r="G21" i="3"/>
  <c r="Q21" i="36"/>
  <c r="U30" i="32"/>
  <c r="E21" i="15"/>
  <c r="H22" i="17"/>
  <c r="E22" i="15"/>
  <c r="Q23" i="36"/>
  <c r="U32" i="32"/>
  <c r="I23" i="15"/>
  <c r="H24" i="11"/>
  <c r="H35" i="29" s="1"/>
  <c r="G25" i="3"/>
  <c r="C25" i="36"/>
  <c r="C34" i="32"/>
  <c r="R72" i="36"/>
  <c r="V81" i="32"/>
  <c r="H73" i="17"/>
  <c r="L73" i="14"/>
  <c r="N73" i="36"/>
  <c r="D73" i="25"/>
  <c r="E74" i="18"/>
  <c r="D74" i="20" s="1"/>
  <c r="Y74" i="36"/>
  <c r="G74" i="14"/>
  <c r="H75" i="17"/>
  <c r="L75" i="14"/>
  <c r="N75" i="36"/>
  <c r="V85" i="32"/>
  <c r="R76" i="36"/>
  <c r="L77" i="14"/>
  <c r="D77" i="25"/>
  <c r="I80" i="14"/>
  <c r="Q80" i="36"/>
  <c r="U89" i="32"/>
  <c r="G89" i="32"/>
  <c r="U80" i="36" s="1"/>
  <c r="M80" i="11"/>
  <c r="I80" i="15"/>
  <c r="T81" i="36"/>
  <c r="H90" i="32"/>
  <c r="I82" i="14"/>
  <c r="Q82" i="36"/>
  <c r="U91" i="32"/>
  <c r="G91" i="32"/>
  <c r="U82" i="36" s="1"/>
  <c r="I82" i="15"/>
  <c r="M82" i="11"/>
  <c r="E82" i="15"/>
  <c r="P84" i="36"/>
  <c r="T93" i="32"/>
  <c r="I86" i="14"/>
  <c r="T87" i="36"/>
  <c r="H96" i="32"/>
  <c r="C97" i="32"/>
  <c r="C88" i="36"/>
  <c r="N88" i="14"/>
  <c r="P88" i="36"/>
  <c r="T97" i="32"/>
  <c r="T89" i="36"/>
  <c r="H98" i="32"/>
  <c r="C92" i="36"/>
  <c r="C101" i="32"/>
  <c r="N92" i="14"/>
  <c r="T101" i="32"/>
  <c r="P92" i="36"/>
  <c r="T97" i="1"/>
  <c r="B97" i="15"/>
  <c r="K80" i="18"/>
  <c r="F62" i="16"/>
  <c r="E78" i="16"/>
  <c r="F78" i="16"/>
  <c r="BQ97" i="1"/>
  <c r="P87" i="32"/>
  <c r="H18" i="17"/>
  <c r="N18" i="36"/>
  <c r="E21" i="18"/>
  <c r="D21" i="20" s="1"/>
  <c r="Z21" i="36" s="1"/>
  <c r="Y21" i="36"/>
  <c r="H66" i="17"/>
  <c r="L66" i="14"/>
  <c r="N66" i="36"/>
  <c r="P69" i="36"/>
  <c r="T78" i="32"/>
  <c r="C71" i="36"/>
  <c r="C80" i="32"/>
  <c r="O71" i="36"/>
  <c r="S80" i="32"/>
  <c r="E72" i="18"/>
  <c r="D72" i="20" s="1"/>
  <c r="Z72" i="36" s="1"/>
  <c r="Y72" i="36"/>
  <c r="S82" i="32"/>
  <c r="O73" i="36"/>
  <c r="C75" i="36"/>
  <c r="C84" i="32"/>
  <c r="S88" i="32"/>
  <c r="O79" i="36"/>
  <c r="E75" i="29"/>
  <c r="J75" i="29" s="1"/>
  <c r="L64" i="36"/>
  <c r="C80" i="29"/>
  <c r="C78" i="37" s="1"/>
  <c r="D69" i="23"/>
  <c r="C69" i="23" s="1"/>
  <c r="E83" i="29"/>
  <c r="J83" i="29" s="1"/>
  <c r="F81" i="37" s="1"/>
  <c r="L72" i="36"/>
  <c r="D77" i="23"/>
  <c r="C77" i="23" s="1"/>
  <c r="H77" i="36"/>
  <c r="F91" i="29"/>
  <c r="G91" i="29" s="1"/>
  <c r="C85" i="27"/>
  <c r="N89" i="32" s="1"/>
  <c r="P42" i="32"/>
  <c r="H11" i="17"/>
  <c r="N11" i="36"/>
  <c r="E17" i="18"/>
  <c r="D17" i="20" s="1"/>
  <c r="Y17" i="36"/>
  <c r="R56" i="36"/>
  <c r="V65" i="32"/>
  <c r="C64" i="36"/>
  <c r="C73" i="32"/>
  <c r="E65" i="18"/>
  <c r="D65" i="20" s="1"/>
  <c r="Y65" i="36"/>
  <c r="F28" i="29"/>
  <c r="G28" i="29" s="1"/>
  <c r="C22" i="27"/>
  <c r="J20" i="2" s="1"/>
  <c r="F36" i="29"/>
  <c r="G36" i="29" s="1"/>
  <c r="C30" i="27"/>
  <c r="N34" i="32" s="1"/>
  <c r="E57" i="29"/>
  <c r="J57" i="29" s="1"/>
  <c r="F55" i="37" s="1"/>
  <c r="L46" i="36"/>
  <c r="F60" i="29"/>
  <c r="C54" i="27"/>
  <c r="J49" i="36" s="1"/>
  <c r="E70" i="29"/>
  <c r="J70" i="29" s="1"/>
  <c r="F68" i="37" s="1"/>
  <c r="L59" i="36"/>
  <c r="I28" i="6"/>
  <c r="N6" i="36"/>
  <c r="E8" i="18"/>
  <c r="D8" i="20" s="1"/>
  <c r="Y8" i="36"/>
  <c r="H13" i="17"/>
  <c r="N13" i="36"/>
  <c r="E41" i="18"/>
  <c r="D41" i="20" s="1"/>
  <c r="Z41" i="36" s="1"/>
  <c r="Y41" i="36"/>
  <c r="H42" i="17"/>
  <c r="N42" i="36"/>
  <c r="O49" i="36"/>
  <c r="S58" i="32"/>
  <c r="C60" i="32"/>
  <c r="C51" i="36"/>
  <c r="C53" i="36"/>
  <c r="C62" i="32"/>
  <c r="P53" i="36"/>
  <c r="T62" i="32"/>
  <c r="S64" i="32"/>
  <c r="O55" i="36"/>
  <c r="E56" i="18"/>
  <c r="D56" i="20" s="1"/>
  <c r="Y56" i="36"/>
  <c r="H57" i="17"/>
  <c r="N57" i="36"/>
  <c r="R60" i="36"/>
  <c r="T73" i="32"/>
  <c r="P64" i="36"/>
  <c r="E15" i="29"/>
  <c r="J15" i="29" s="1"/>
  <c r="F13" i="37" s="1"/>
  <c r="L4" i="36"/>
  <c r="F18" i="29"/>
  <c r="G18" i="29" s="1"/>
  <c r="K7" i="36" s="1"/>
  <c r="C12" i="27"/>
  <c r="N16" i="32" s="1"/>
  <c r="C25" i="29"/>
  <c r="C23" i="37" s="1"/>
  <c r="H14" i="36"/>
  <c r="E28" i="29"/>
  <c r="J28" i="29" s="1"/>
  <c r="F26" i="37" s="1"/>
  <c r="L17" i="36"/>
  <c r="D33" i="29"/>
  <c r="C31" i="37"/>
  <c r="E36" i="29"/>
  <c r="J36" i="29" s="1"/>
  <c r="F34" i="37" s="1"/>
  <c r="L25" i="36"/>
  <c r="F39" i="29"/>
  <c r="G39" i="29" s="1"/>
  <c r="C33" i="27"/>
  <c r="J28" i="36" s="1"/>
  <c r="E44" i="29"/>
  <c r="J44" i="29" s="1"/>
  <c r="F42" i="37" s="1"/>
  <c r="L33" i="36"/>
  <c r="E60" i="29"/>
  <c r="J60" i="29" s="1"/>
  <c r="F58" i="37" s="1"/>
  <c r="L49" i="36"/>
  <c r="C65" i="29"/>
  <c r="D65" i="29" s="1"/>
  <c r="I54" i="36" s="1"/>
  <c r="H54" i="36"/>
  <c r="E68" i="29"/>
  <c r="J68" i="29" s="1"/>
  <c r="F66" i="37" s="1"/>
  <c r="L57" i="36"/>
  <c r="C70" i="29"/>
  <c r="D70" i="29" s="1"/>
  <c r="I59" i="36" s="1"/>
  <c r="D59" i="23"/>
  <c r="C59" i="23" s="1"/>
  <c r="M10" i="18"/>
  <c r="M73" i="18"/>
  <c r="H39" i="5"/>
  <c r="K39" i="14" s="1"/>
  <c r="G40" i="28"/>
  <c r="C39" i="26" s="1"/>
  <c r="E45" i="18"/>
  <c r="D45" i="20" s="1"/>
  <c r="Z45" i="36" s="1"/>
  <c r="Y45" i="36"/>
  <c r="C49" i="36"/>
  <c r="I56" i="35"/>
  <c r="K69" i="35"/>
  <c r="L6" i="14"/>
  <c r="H4" i="17"/>
  <c r="N4" i="36"/>
  <c r="H33" i="5"/>
  <c r="E33" i="36" s="1"/>
  <c r="G34" i="28"/>
  <c r="C33" i="26" s="1"/>
  <c r="H25" i="17"/>
  <c r="N25" i="36"/>
  <c r="H94" i="17"/>
  <c r="N94" i="36"/>
  <c r="G97" i="15"/>
  <c r="I97" i="15" s="1"/>
  <c r="H98" i="3"/>
  <c r="F97" i="8" s="1"/>
  <c r="E98" i="9"/>
  <c r="Q97" i="36" s="1"/>
  <c r="L97" i="31"/>
  <c r="P97" i="31" s="1"/>
  <c r="C97" i="12"/>
  <c r="C97" i="18"/>
  <c r="C97" i="10"/>
  <c r="E97" i="34"/>
  <c r="I40" i="18"/>
  <c r="J40" i="18" s="1"/>
  <c r="L40" i="18" s="1"/>
  <c r="G40" i="18"/>
  <c r="Y20" i="36"/>
  <c r="E81" i="29"/>
  <c r="J81" i="29" s="1"/>
  <c r="F79" i="37" s="1"/>
  <c r="Y6" i="36"/>
  <c r="H22" i="15"/>
  <c r="E39" i="15"/>
  <c r="I46" i="15"/>
  <c r="E48" i="15"/>
  <c r="E50" i="15"/>
  <c r="M2" i="18"/>
  <c r="M16" i="18"/>
  <c r="M24" i="18"/>
  <c r="M32" i="18"/>
  <c r="M40" i="18"/>
  <c r="M48" i="18"/>
  <c r="M56" i="18"/>
  <c r="M87" i="18"/>
  <c r="I20" i="15"/>
  <c r="I72" i="15"/>
  <c r="G16" i="18"/>
  <c r="G24" i="18"/>
  <c r="M9" i="18"/>
  <c r="M17" i="18"/>
  <c r="M25" i="18"/>
  <c r="M33" i="18"/>
  <c r="M41" i="18"/>
  <c r="M49" i="18"/>
  <c r="M57" i="18"/>
  <c r="M64" i="18"/>
  <c r="M72" i="18"/>
  <c r="M80" i="18"/>
  <c r="N38" i="36"/>
  <c r="G48" i="18"/>
  <c r="G56" i="18"/>
  <c r="G64" i="18"/>
  <c r="G72" i="18"/>
  <c r="G80" i="18"/>
  <c r="F98" i="9"/>
  <c r="G10" i="18"/>
  <c r="G49" i="18"/>
  <c r="G57" i="18"/>
  <c r="L97" i="11"/>
  <c r="M3" i="18"/>
  <c r="G3" i="18"/>
  <c r="E97" i="12"/>
  <c r="E97" i="7"/>
  <c r="D98" i="9"/>
  <c r="T106" i="32" s="1"/>
  <c r="F6" i="28"/>
  <c r="F22" i="28"/>
  <c r="F30" i="28"/>
  <c r="F38" i="28"/>
  <c r="F46" i="28"/>
  <c r="F54" i="28"/>
  <c r="F62" i="28"/>
  <c r="F70" i="28"/>
  <c r="F78" i="28"/>
  <c r="F86" i="28"/>
  <c r="F2" i="31"/>
  <c r="J2" i="31"/>
  <c r="W87" i="32"/>
  <c r="C5" i="20"/>
  <c r="J5" i="14"/>
  <c r="C9" i="20"/>
  <c r="X9" i="36" s="1"/>
  <c r="D20" i="19"/>
  <c r="H9" i="12"/>
  <c r="D24" i="19"/>
  <c r="F24" i="19" s="1"/>
  <c r="H24" i="19" s="1"/>
  <c r="J13" i="14"/>
  <c r="C13" i="20"/>
  <c r="X13" i="36" s="1"/>
  <c r="C17" i="20"/>
  <c r="D28" i="19"/>
  <c r="J17" i="14"/>
  <c r="C21" i="20"/>
  <c r="X21" i="36" s="1"/>
  <c r="J21" i="14"/>
  <c r="C25" i="20"/>
  <c r="X25" i="36" s="1"/>
  <c r="H25" i="12"/>
  <c r="D36" i="19"/>
  <c r="J25" i="14"/>
  <c r="C29" i="20"/>
  <c r="X29" i="36" s="1"/>
  <c r="J29" i="14"/>
  <c r="C33" i="20"/>
  <c r="X33" i="36" s="1"/>
  <c r="H33" i="12"/>
  <c r="D44" i="19"/>
  <c r="F44" i="19" s="1"/>
  <c r="J33" i="14"/>
  <c r="C37" i="20"/>
  <c r="J37" i="14"/>
  <c r="C41" i="20"/>
  <c r="H41" i="12"/>
  <c r="D52" i="19"/>
  <c r="J41" i="14"/>
  <c r="C49" i="20"/>
  <c r="X49" i="36" s="1"/>
  <c r="H49" i="12"/>
  <c r="D60" i="19"/>
  <c r="C57" i="20"/>
  <c r="H57" i="12"/>
  <c r="D68" i="19"/>
  <c r="F68" i="19" s="1"/>
  <c r="H68" i="19" s="1"/>
  <c r="C61" i="20"/>
  <c r="X61" i="36" s="1"/>
  <c r="J61" i="14"/>
  <c r="C65" i="20"/>
  <c r="X65" i="36" s="1"/>
  <c r="H65" i="12"/>
  <c r="D76" i="19"/>
  <c r="J65" i="14"/>
  <c r="C73" i="20"/>
  <c r="X73" i="36" s="1"/>
  <c r="D84" i="19"/>
  <c r="F84" i="19" s="1"/>
  <c r="J73" i="14"/>
  <c r="H73" i="12"/>
  <c r="C77" i="20"/>
  <c r="X77" i="36" s="1"/>
  <c r="J77" i="14"/>
  <c r="C81" i="20"/>
  <c r="X81" i="36" s="1"/>
  <c r="D92" i="19"/>
  <c r="H81" i="12"/>
  <c r="C85" i="20"/>
  <c r="X85" i="36" s="1"/>
  <c r="J85" i="14"/>
  <c r="C89" i="20"/>
  <c r="X89" i="36" s="1"/>
  <c r="H89" i="12"/>
  <c r="D100" i="19"/>
  <c r="J89" i="14"/>
  <c r="J9" i="14"/>
  <c r="G94" i="31"/>
  <c r="E76" i="16"/>
  <c r="F76" i="16"/>
  <c r="G46" i="31"/>
  <c r="C83" i="29"/>
  <c r="D72" i="23"/>
  <c r="C72" i="23" s="1"/>
  <c r="H72" i="36"/>
  <c r="L81" i="32"/>
  <c r="F17" i="16"/>
  <c r="H31" i="14"/>
  <c r="O92" i="14"/>
  <c r="I92" i="6"/>
  <c r="H17" i="12"/>
  <c r="Q22" i="36"/>
  <c r="U31" i="32"/>
  <c r="N39" i="36"/>
  <c r="L39" i="14"/>
  <c r="U49" i="32"/>
  <c r="Q40" i="36"/>
  <c r="G49" i="32"/>
  <c r="U40" i="36" s="1"/>
  <c r="E40" i="15"/>
  <c r="H41" i="11"/>
  <c r="G42" i="3"/>
  <c r="E42" i="15"/>
  <c r="I42" i="15"/>
  <c r="H43" i="11"/>
  <c r="Q54" i="19" s="1"/>
  <c r="G44" i="3"/>
  <c r="I44" i="14"/>
  <c r="Q44" i="36"/>
  <c r="U53" i="32"/>
  <c r="U55" i="32"/>
  <c r="R47" i="36"/>
  <c r="V56" i="32"/>
  <c r="H48" i="17"/>
  <c r="D48" i="25"/>
  <c r="Q49" i="36"/>
  <c r="U58" i="32"/>
  <c r="G58" i="32"/>
  <c r="U49" i="36" s="1"/>
  <c r="E49" i="15"/>
  <c r="L50" i="14"/>
  <c r="D50" i="25"/>
  <c r="I73" i="14"/>
  <c r="G82" i="32"/>
  <c r="U73" i="36" s="1"/>
  <c r="E73" i="15"/>
  <c r="I74" i="15"/>
  <c r="E74" i="15"/>
  <c r="D9" i="7"/>
  <c r="D17" i="7"/>
  <c r="D25" i="7"/>
  <c r="D33" i="7"/>
  <c r="D41" i="7"/>
  <c r="D49" i="7"/>
  <c r="D57" i="7"/>
  <c r="D65" i="7"/>
  <c r="D73" i="7"/>
  <c r="D81" i="7"/>
  <c r="D89" i="7"/>
  <c r="J57" i="14"/>
  <c r="J69" i="14"/>
  <c r="E79" i="25"/>
  <c r="F43" i="16"/>
  <c r="E43" i="16"/>
  <c r="J49" i="14"/>
  <c r="J53" i="14"/>
  <c r="G20" i="31"/>
  <c r="C66" i="26"/>
  <c r="F66" i="14"/>
  <c r="I75" i="32"/>
  <c r="D61" i="8"/>
  <c r="K64" i="18"/>
  <c r="J81" i="14"/>
  <c r="K3" i="35"/>
  <c r="P70" i="36"/>
  <c r="T79" i="32"/>
  <c r="E71" i="18"/>
  <c r="D71" i="20" s="1"/>
  <c r="Z71" i="36" s="1"/>
  <c r="Y71" i="36"/>
  <c r="H72" i="17"/>
  <c r="N72" i="36"/>
  <c r="L72" i="14"/>
  <c r="F84" i="29"/>
  <c r="G84" i="29" s="1"/>
  <c r="C78" i="27"/>
  <c r="M39" i="14"/>
  <c r="J93" i="14"/>
  <c r="G73" i="31"/>
  <c r="H32" i="32"/>
  <c r="K19" i="35"/>
  <c r="E72" i="15"/>
  <c r="I41" i="15"/>
  <c r="L3" i="14"/>
  <c r="L19" i="14"/>
  <c r="V33" i="32"/>
  <c r="Q26" i="36"/>
  <c r="H7" i="17"/>
  <c r="N7" i="36"/>
  <c r="E18" i="18"/>
  <c r="D18" i="20" s="1"/>
  <c r="Z18" i="36" s="1"/>
  <c r="Y18" i="36"/>
  <c r="H21" i="17"/>
  <c r="N21" i="36"/>
  <c r="S76" i="32"/>
  <c r="O67" i="36"/>
  <c r="Q70" i="36"/>
  <c r="U79" i="32"/>
  <c r="H86" i="5"/>
  <c r="F86" i="7" s="1"/>
  <c r="G87" i="28"/>
  <c r="C86" i="26" s="1"/>
  <c r="E79" i="29"/>
  <c r="J79" i="29" s="1"/>
  <c r="F77" i="37" s="1"/>
  <c r="L68" i="36"/>
  <c r="I81" i="18"/>
  <c r="J81" i="18" s="1"/>
  <c r="L81" i="18" s="1"/>
  <c r="G81" i="18"/>
  <c r="F75" i="27"/>
  <c r="E75" i="27" s="1"/>
  <c r="K65" i="35"/>
  <c r="K22" i="3"/>
  <c r="C21" i="25" s="1"/>
  <c r="W14" i="32"/>
  <c r="T37" i="32"/>
  <c r="V53" i="32"/>
  <c r="T69" i="32"/>
  <c r="M88" i="18"/>
  <c r="H32" i="17"/>
  <c r="N32" i="36"/>
  <c r="R61" i="36"/>
  <c r="V70" i="32"/>
  <c r="O62" i="36"/>
  <c r="S71" i="32"/>
  <c r="C65" i="36"/>
  <c r="C74" i="32"/>
  <c r="C67" i="36"/>
  <c r="C76" i="32"/>
  <c r="E68" i="18"/>
  <c r="D68" i="20" s="1"/>
  <c r="Y68" i="36"/>
  <c r="Q91" i="36"/>
  <c r="U100" i="32"/>
  <c r="C93" i="36"/>
  <c r="C102" i="32"/>
  <c r="E94" i="18"/>
  <c r="D94" i="20" s="1"/>
  <c r="Z94" i="36" s="1"/>
  <c r="Y94" i="36"/>
  <c r="P96" i="36"/>
  <c r="T105" i="32"/>
  <c r="F62" i="29"/>
  <c r="G62" i="29" s="1"/>
  <c r="E64" i="29"/>
  <c r="L53" i="36"/>
  <c r="F67" i="29"/>
  <c r="G67" i="29" s="1"/>
  <c r="C61" i="27"/>
  <c r="D61" i="27" s="1"/>
  <c r="R65" i="32" s="1"/>
  <c r="C69" i="29"/>
  <c r="H58" i="36"/>
  <c r="D58" i="23"/>
  <c r="C58" i="23" s="1"/>
  <c r="C71" i="29"/>
  <c r="H60" i="36"/>
  <c r="E74" i="29"/>
  <c r="J74" i="29" s="1"/>
  <c r="F72" i="37" s="1"/>
  <c r="L63" i="36"/>
  <c r="F77" i="29"/>
  <c r="C71" i="27"/>
  <c r="H32" i="29"/>
  <c r="M12" i="14"/>
  <c r="G71" i="14"/>
  <c r="I43" i="15"/>
  <c r="L41" i="14"/>
  <c r="H27" i="5"/>
  <c r="F27" i="7" s="1"/>
  <c r="G28" i="28"/>
  <c r="F27" i="14" s="1"/>
  <c r="Q56" i="36"/>
  <c r="U65" i="32"/>
  <c r="P62" i="36"/>
  <c r="T71" i="32"/>
  <c r="H64" i="17"/>
  <c r="N64" i="36"/>
  <c r="U74" i="32"/>
  <c r="Q65" i="36"/>
  <c r="E83" i="18"/>
  <c r="D83" i="20" s="1"/>
  <c r="Z83" i="36" s="1"/>
  <c r="Y83" i="36"/>
  <c r="H84" i="17"/>
  <c r="N84" i="36"/>
  <c r="H86" i="17"/>
  <c r="L86" i="14"/>
  <c r="R89" i="36"/>
  <c r="V98" i="32"/>
  <c r="E89" i="18"/>
  <c r="D89" i="20" s="1"/>
  <c r="Y89" i="36"/>
  <c r="H90" i="17"/>
  <c r="L90" i="14"/>
  <c r="R91" i="36"/>
  <c r="V100" i="32"/>
  <c r="H92" i="17"/>
  <c r="N92" i="36"/>
  <c r="C27" i="29"/>
  <c r="H16" i="36"/>
  <c r="D16" i="23"/>
  <c r="C16" i="23" s="1"/>
  <c r="F33" i="29"/>
  <c r="G33" i="29" s="1"/>
  <c r="K22" i="36" s="1"/>
  <c r="C27" i="27"/>
  <c r="D27" i="27" s="1"/>
  <c r="R31" i="32" s="1"/>
  <c r="E38" i="29"/>
  <c r="J38" i="29" s="1"/>
  <c r="F36" i="37" s="1"/>
  <c r="L27" i="36"/>
  <c r="C43" i="29"/>
  <c r="C41" i="37" s="1"/>
  <c r="D32" i="23"/>
  <c r="C32" i="23" s="1"/>
  <c r="F49" i="29"/>
  <c r="G49" i="29" s="1"/>
  <c r="K38" i="36" s="1"/>
  <c r="C43" i="27"/>
  <c r="J41" i="2" s="1"/>
  <c r="C59" i="29"/>
  <c r="D48" i="23"/>
  <c r="C48" i="23" s="1"/>
  <c r="H48" i="36"/>
  <c r="D53" i="23"/>
  <c r="C53" i="23" s="1"/>
  <c r="H53" i="36"/>
  <c r="E67" i="29"/>
  <c r="J67" i="29" s="1"/>
  <c r="F65" i="37" s="1"/>
  <c r="L56" i="36"/>
  <c r="F72" i="29"/>
  <c r="G72" i="29" s="1"/>
  <c r="C66" i="27"/>
  <c r="H95" i="5"/>
  <c r="E95" i="36" s="1"/>
  <c r="I96" i="3"/>
  <c r="K96" i="3"/>
  <c r="C95" i="25" s="1"/>
  <c r="G95" i="5"/>
  <c r="D43" i="25"/>
  <c r="H25" i="32"/>
  <c r="J10" i="35"/>
  <c r="J12" i="35"/>
  <c r="J22" i="35"/>
  <c r="J34" i="35"/>
  <c r="I8" i="14"/>
  <c r="V27" i="32"/>
  <c r="R58" i="36"/>
  <c r="V67" i="32"/>
  <c r="T89" i="32"/>
  <c r="P80" i="36"/>
  <c r="C82" i="36"/>
  <c r="C91" i="32"/>
  <c r="C84" i="36"/>
  <c r="C93" i="32"/>
  <c r="C86" i="36"/>
  <c r="C95" i="32"/>
  <c r="C17" i="29"/>
  <c r="H6" i="36"/>
  <c r="C22" i="29"/>
  <c r="H11" i="36"/>
  <c r="C30" i="29"/>
  <c r="C28" i="37" s="1"/>
  <c r="H19" i="36"/>
  <c r="E41" i="29"/>
  <c r="J41" i="29" s="1"/>
  <c r="F39" i="37" s="1"/>
  <c r="L30" i="36"/>
  <c r="C46" i="29"/>
  <c r="C44" i="37" s="1"/>
  <c r="D35" i="23"/>
  <c r="C35" i="23" s="1"/>
  <c r="H35" i="36"/>
  <c r="E49" i="29"/>
  <c r="J49" i="29" s="1"/>
  <c r="F47" i="37" s="1"/>
  <c r="L38" i="36"/>
  <c r="F88" i="29"/>
  <c r="C82" i="27"/>
  <c r="J77" i="36" s="1"/>
  <c r="F93" i="29"/>
  <c r="C87" i="27"/>
  <c r="C95" i="29"/>
  <c r="D95" i="29" s="1"/>
  <c r="I84" i="36" s="1"/>
  <c r="D84" i="23"/>
  <c r="C84" i="23" s="1"/>
  <c r="F107" i="29"/>
  <c r="G107" i="29" s="1"/>
  <c r="H96" i="5"/>
  <c r="F95" i="7" s="1"/>
  <c r="G96" i="5"/>
  <c r="E42" i="20"/>
  <c r="D3" i="25"/>
  <c r="P25" i="32"/>
  <c r="G28" i="3"/>
  <c r="G70" i="3"/>
  <c r="V22" i="32"/>
  <c r="P8" i="36"/>
  <c r="R40" i="36"/>
  <c r="O77" i="36"/>
  <c r="S86" i="32"/>
  <c r="C79" i="36"/>
  <c r="C88" i="32"/>
  <c r="D74" i="23"/>
  <c r="C74" i="23" s="1"/>
  <c r="C85" i="29"/>
  <c r="D85" i="29" s="1"/>
  <c r="D83" i="37" s="1"/>
  <c r="H83" i="37" s="1"/>
  <c r="I83" i="37" s="1"/>
  <c r="C90" i="29"/>
  <c r="D90" i="29" s="1"/>
  <c r="D88" i="37" s="1"/>
  <c r="H88" i="37" s="1"/>
  <c r="I88" i="37" s="1"/>
  <c r="D79" i="23"/>
  <c r="C79" i="23" s="1"/>
  <c r="H79" i="36"/>
  <c r="F104" i="29"/>
  <c r="G104" i="29" s="1"/>
  <c r="C98" i="27"/>
  <c r="J96" i="2" s="1"/>
  <c r="C97" i="7"/>
  <c r="V106" i="32" s="1"/>
  <c r="C97" i="11"/>
  <c r="I97" i="31" s="1"/>
  <c r="K98" i="28"/>
  <c r="I98" i="28"/>
  <c r="H70" i="31"/>
  <c r="H78" i="32"/>
  <c r="I9" i="35"/>
  <c r="I25" i="35"/>
  <c r="I29" i="35"/>
  <c r="I37" i="35"/>
  <c r="I39" i="35"/>
  <c r="I45" i="35"/>
  <c r="I47" i="35"/>
  <c r="I49" i="35"/>
  <c r="I51" i="35"/>
  <c r="I78" i="35"/>
  <c r="H52" i="5"/>
  <c r="I63" i="19" s="1"/>
  <c r="C52" i="21" s="1"/>
  <c r="G53" i="28"/>
  <c r="I61" i="32" s="1"/>
  <c r="P73" i="36"/>
  <c r="T82" i="32"/>
  <c r="H74" i="5"/>
  <c r="E74" i="36" s="1"/>
  <c r="G75" i="28"/>
  <c r="I83" i="32" s="1"/>
  <c r="T84" i="32"/>
  <c r="P75" i="36"/>
  <c r="C77" i="36"/>
  <c r="C86" i="32"/>
  <c r="F86" i="29"/>
  <c r="C80" i="27"/>
  <c r="J78" i="2" s="1"/>
  <c r="J98" i="2"/>
  <c r="J99" i="2"/>
  <c r="J96" i="36"/>
  <c r="P95" i="36"/>
  <c r="T104" i="32"/>
  <c r="M27" i="18"/>
  <c r="M35" i="18"/>
  <c r="M43" i="18"/>
  <c r="M51" i="18"/>
  <c r="M74" i="18"/>
  <c r="M82" i="18"/>
  <c r="D8" i="26"/>
  <c r="D8" i="21" s="1"/>
  <c r="W8" i="36" s="1"/>
  <c r="E37" i="18"/>
  <c r="D37" i="20" s="1"/>
  <c r="Z37" i="36" s="1"/>
  <c r="H39" i="15"/>
  <c r="V39" i="36" s="1"/>
  <c r="F100" i="27"/>
  <c r="E100" i="27" s="1"/>
  <c r="D100" i="27" s="1"/>
  <c r="R104" i="32" s="1"/>
  <c r="G96" i="18"/>
  <c r="G96" i="30"/>
  <c r="M20" i="18"/>
  <c r="M28" i="18"/>
  <c r="M36" i="18"/>
  <c r="M44" i="18"/>
  <c r="M52" i="18"/>
  <c r="M67" i="18"/>
  <c r="M75" i="18"/>
  <c r="I48" i="15"/>
  <c r="I59" i="15"/>
  <c r="C104" i="29"/>
  <c r="D104" i="29" s="1"/>
  <c r="C20" i="30"/>
  <c r="Q20" i="31" s="1"/>
  <c r="F55" i="31"/>
  <c r="M60" i="18"/>
  <c r="G27" i="18"/>
  <c r="G35" i="18"/>
  <c r="G66" i="18"/>
  <c r="M14" i="18"/>
  <c r="I9" i="15"/>
  <c r="E35" i="15"/>
  <c r="D34" i="23"/>
  <c r="C34" i="23" s="1"/>
  <c r="C50" i="29"/>
  <c r="D50" i="29" s="1"/>
  <c r="G20" i="18"/>
  <c r="G43" i="18"/>
  <c r="G59" i="18"/>
  <c r="G67" i="18"/>
  <c r="G74" i="18"/>
  <c r="G88" i="18"/>
  <c r="G79" i="30"/>
  <c r="G87" i="30"/>
  <c r="F89" i="31"/>
  <c r="G21" i="18"/>
  <c r="G52" i="18"/>
  <c r="G75" i="18"/>
  <c r="G89" i="18"/>
  <c r="D18" i="23"/>
  <c r="C18" i="23" s="1"/>
  <c r="E97" i="8"/>
  <c r="G41" i="30"/>
  <c r="G89" i="30"/>
  <c r="G31" i="13"/>
  <c r="G85" i="31"/>
  <c r="I27" i="6"/>
  <c r="F4" i="16"/>
  <c r="I75" i="6"/>
  <c r="G76" i="13"/>
  <c r="G27" i="31"/>
  <c r="I48" i="35"/>
  <c r="K85" i="35"/>
  <c r="D16" i="8"/>
  <c r="D60" i="8"/>
  <c r="D93" i="8"/>
  <c r="F49" i="16"/>
  <c r="G23" i="31"/>
  <c r="J52" i="35"/>
  <c r="T73" i="36"/>
  <c r="H82" i="32"/>
  <c r="F35" i="16"/>
  <c r="F72" i="32"/>
  <c r="G9" i="13"/>
  <c r="G17" i="13"/>
  <c r="G21" i="13"/>
  <c r="G90" i="31"/>
  <c r="I13" i="35"/>
  <c r="I15" i="35"/>
  <c r="I17" i="35"/>
  <c r="D11" i="8"/>
  <c r="K72" i="18"/>
  <c r="I41" i="6"/>
  <c r="G30" i="13"/>
  <c r="G50" i="31"/>
  <c r="G88" i="31"/>
  <c r="E2" i="18"/>
  <c r="D2" i="20" s="1"/>
  <c r="Z2" i="36" s="1"/>
  <c r="Y2" i="36"/>
  <c r="H5" i="17"/>
  <c r="N5" i="36"/>
  <c r="H84" i="5"/>
  <c r="I95" i="19" s="1"/>
  <c r="C84" i="21" s="1"/>
  <c r="G85" i="28"/>
  <c r="F84" i="14" s="1"/>
  <c r="C19" i="29"/>
  <c r="H8" i="36"/>
  <c r="F22" i="29"/>
  <c r="G22" i="29" s="1"/>
  <c r="C16" i="27"/>
  <c r="J11" i="36" s="1"/>
  <c r="D13" i="23"/>
  <c r="C13" i="23" s="1"/>
  <c r="H13" i="36"/>
  <c r="E61" i="29"/>
  <c r="J61" i="29" s="1"/>
  <c r="F59" i="37" s="1"/>
  <c r="L50" i="36"/>
  <c r="C63" i="29"/>
  <c r="D52" i="23"/>
  <c r="C52" i="23" s="1"/>
  <c r="H52" i="36"/>
  <c r="I83" i="18"/>
  <c r="K83" i="18" s="1"/>
  <c r="G83" i="18"/>
  <c r="E11" i="18"/>
  <c r="D11" i="20" s="1"/>
  <c r="Z11" i="36" s="1"/>
  <c r="Y11" i="36"/>
  <c r="E76" i="18"/>
  <c r="D76" i="20" s="1"/>
  <c r="Y76" i="36"/>
  <c r="C14" i="29"/>
  <c r="H3" i="36"/>
  <c r="D3" i="23"/>
  <c r="C3" i="23" s="1"/>
  <c r="E17" i="29"/>
  <c r="J17" i="29" s="1"/>
  <c r="F15" i="37" s="1"/>
  <c r="L6" i="36"/>
  <c r="E22" i="29"/>
  <c r="J22" i="29" s="1"/>
  <c r="F20" i="37" s="1"/>
  <c r="L11" i="36"/>
  <c r="C61" i="29"/>
  <c r="C59" i="37" s="1"/>
  <c r="D50" i="23"/>
  <c r="C50" i="23" s="1"/>
  <c r="H50" i="36"/>
  <c r="L38" i="18"/>
  <c r="M46" i="18"/>
  <c r="P15" i="36"/>
  <c r="Y66" i="36"/>
  <c r="I12" i="15"/>
  <c r="E32" i="18"/>
  <c r="D32" i="20" s="1"/>
  <c r="Y32" i="36"/>
  <c r="E34" i="18"/>
  <c r="D34" i="20" s="1"/>
  <c r="Z34" i="36" s="1"/>
  <c r="Y34" i="36"/>
  <c r="D8" i="23"/>
  <c r="C8" i="23" s="1"/>
  <c r="E51" i="29"/>
  <c r="J51" i="29" s="1"/>
  <c r="F49" i="37" s="1"/>
  <c r="L40" i="36"/>
  <c r="D45" i="23"/>
  <c r="C45" i="23" s="1"/>
  <c r="H45" i="36"/>
  <c r="E59" i="29"/>
  <c r="J59" i="29" s="1"/>
  <c r="F57" i="37" s="1"/>
  <c r="L48" i="36"/>
  <c r="E103" i="29"/>
  <c r="J103" i="29" s="1"/>
  <c r="F101" i="37" s="1"/>
  <c r="L92" i="36"/>
  <c r="F101" i="32"/>
  <c r="I41" i="35"/>
  <c r="I71" i="35"/>
  <c r="I84" i="35"/>
  <c r="I86" i="35"/>
  <c r="I92" i="35"/>
  <c r="I2" i="14"/>
  <c r="S12" i="32"/>
  <c r="S68" i="32"/>
  <c r="M83" i="18"/>
  <c r="H5" i="12"/>
  <c r="H13" i="12"/>
  <c r="H21" i="12"/>
  <c r="H29" i="12"/>
  <c r="H37" i="12"/>
  <c r="H45" i="12"/>
  <c r="H53" i="12"/>
  <c r="H61" i="12"/>
  <c r="H69" i="12"/>
  <c r="H77" i="12"/>
  <c r="H85" i="12"/>
  <c r="H93" i="12"/>
  <c r="C14" i="27"/>
  <c r="J12" i="2" s="1"/>
  <c r="C45" i="20"/>
  <c r="X45" i="36" s="1"/>
  <c r="H56" i="17"/>
  <c r="N56" i="36"/>
  <c r="H93" i="17"/>
  <c r="N93" i="36"/>
  <c r="C51" i="29"/>
  <c r="D51" i="29" s="1"/>
  <c r="I40" i="36" s="1"/>
  <c r="D40" i="23"/>
  <c r="C40" i="23" s="1"/>
  <c r="J90" i="35"/>
  <c r="I62" i="14"/>
  <c r="G38" i="3"/>
  <c r="M69" i="18"/>
  <c r="M84" i="18"/>
  <c r="M91" i="18"/>
  <c r="H9" i="17"/>
  <c r="N9" i="36"/>
  <c r="E29" i="18"/>
  <c r="D29" i="20" s="1"/>
  <c r="Z29" i="36" s="1"/>
  <c r="E39" i="29"/>
  <c r="J39" i="29" s="1"/>
  <c r="F37" i="37" s="1"/>
  <c r="C41" i="29"/>
  <c r="H30" i="36"/>
  <c r="F47" i="29"/>
  <c r="G47" i="29" s="1"/>
  <c r="C41" i="27"/>
  <c r="J36" i="36" s="1"/>
  <c r="G90" i="18"/>
  <c r="I16" i="35"/>
  <c r="K21" i="35"/>
  <c r="I73" i="35"/>
  <c r="I15" i="14"/>
  <c r="C2" i="30"/>
  <c r="Q2" i="31" s="1"/>
  <c r="T94" i="32"/>
  <c r="M62" i="18"/>
  <c r="M77" i="18"/>
  <c r="D16" i="19"/>
  <c r="D32" i="19"/>
  <c r="F32" i="19" s="1"/>
  <c r="D40" i="19"/>
  <c r="D48" i="19"/>
  <c r="D64" i="19"/>
  <c r="D72" i="19"/>
  <c r="D80" i="19"/>
  <c r="D88" i="19"/>
  <c r="D96" i="19"/>
  <c r="D104" i="19"/>
  <c r="G8" i="28"/>
  <c r="I16" i="32" s="1"/>
  <c r="N3" i="36"/>
  <c r="Y69" i="36"/>
  <c r="E5" i="18"/>
  <c r="D5" i="20" s="1"/>
  <c r="E5" i="20" s="1"/>
  <c r="Y5" i="36"/>
  <c r="H29" i="5"/>
  <c r="I40" i="19" s="1"/>
  <c r="G30" i="28"/>
  <c r="C29" i="26" s="1"/>
  <c r="H41" i="17"/>
  <c r="N41" i="36"/>
  <c r="H43" i="17"/>
  <c r="N43" i="36"/>
  <c r="C72" i="27"/>
  <c r="J70" i="2" s="1"/>
  <c r="H81" i="17"/>
  <c r="N81" i="36"/>
  <c r="E106" i="32"/>
  <c r="F29" i="29"/>
  <c r="C23" i="27"/>
  <c r="J18" i="36" s="1"/>
  <c r="C31" i="29"/>
  <c r="D20" i="23"/>
  <c r="C20" i="23" s="1"/>
  <c r="E34" i="29"/>
  <c r="J34" i="29" s="1"/>
  <c r="F32" i="37" s="1"/>
  <c r="L23" i="36"/>
  <c r="F42" i="29"/>
  <c r="G42" i="29" s="1"/>
  <c r="K31" i="36" s="1"/>
  <c r="C36" i="27"/>
  <c r="J34" i="2" s="1"/>
  <c r="C84" i="29"/>
  <c r="C82" i="37" s="1"/>
  <c r="D73" i="23"/>
  <c r="C73" i="23" s="1"/>
  <c r="H73" i="36"/>
  <c r="F89" i="29"/>
  <c r="G89" i="29" s="1"/>
  <c r="C83" i="27"/>
  <c r="N87" i="32" s="1"/>
  <c r="E96" i="29"/>
  <c r="J96" i="29" s="1"/>
  <c r="F94" i="37" s="1"/>
  <c r="L85" i="36"/>
  <c r="F99" i="29"/>
  <c r="G99" i="29" s="1"/>
  <c r="C93" i="27"/>
  <c r="J91" i="2" s="1"/>
  <c r="G84" i="18"/>
  <c r="G91" i="18"/>
  <c r="C91" i="30"/>
  <c r="Q91" i="31" s="1"/>
  <c r="K49" i="35"/>
  <c r="I53" i="35"/>
  <c r="I83" i="35"/>
  <c r="I87" i="35"/>
  <c r="I89" i="35"/>
  <c r="V13" i="32"/>
  <c r="S21" i="32"/>
  <c r="C57" i="32"/>
  <c r="V92" i="32"/>
  <c r="Y49" i="36"/>
  <c r="E40" i="18"/>
  <c r="D40" i="20" s="1"/>
  <c r="Y40" i="36"/>
  <c r="D15" i="23"/>
  <c r="C15" i="23" s="1"/>
  <c r="C26" i="29"/>
  <c r="C24" i="37" s="1"/>
  <c r="H15" i="36"/>
  <c r="F32" i="29"/>
  <c r="G32" i="29" s="1"/>
  <c r="C26" i="27"/>
  <c r="N30" i="32" s="1"/>
  <c r="F73" i="29"/>
  <c r="G73" i="29" s="1"/>
  <c r="C67" i="27"/>
  <c r="J62" i="36" s="1"/>
  <c r="C75" i="29"/>
  <c r="D75" i="29" s="1"/>
  <c r="D64" i="23"/>
  <c r="C64" i="23" s="1"/>
  <c r="H64" i="36"/>
  <c r="F85" i="29"/>
  <c r="G85" i="29" s="1"/>
  <c r="C79" i="27"/>
  <c r="J77" i="2" s="1"/>
  <c r="F87" i="29"/>
  <c r="G87" i="29" s="1"/>
  <c r="C81" i="27"/>
  <c r="J76" i="36" s="1"/>
  <c r="I27" i="15"/>
  <c r="E47" i="18"/>
  <c r="D47" i="20" s="1"/>
  <c r="Z47" i="36" s="1"/>
  <c r="Y47" i="36"/>
  <c r="H50" i="17"/>
  <c r="N50" i="36"/>
  <c r="E63" i="18"/>
  <c r="D63" i="20" s="1"/>
  <c r="Z63" i="36" s="1"/>
  <c r="Y63" i="36"/>
  <c r="E73" i="29"/>
  <c r="J73" i="29" s="1"/>
  <c r="F71" i="37" s="1"/>
  <c r="L62" i="36"/>
  <c r="C82" i="29"/>
  <c r="C80" i="37" s="1"/>
  <c r="H71" i="36"/>
  <c r="D71" i="23"/>
  <c r="C71" i="23" s="1"/>
  <c r="F106" i="29"/>
  <c r="G106" i="29" s="1"/>
  <c r="M95" i="11"/>
  <c r="E95" i="15"/>
  <c r="D97" i="18"/>
  <c r="I97" i="18" s="1"/>
  <c r="D98" i="3"/>
  <c r="D97" i="8" s="1"/>
  <c r="H97" i="18"/>
  <c r="M97" i="18" s="1"/>
  <c r="C91" i="29"/>
  <c r="C89" i="37" s="1"/>
  <c r="G14" i="18"/>
  <c r="G5" i="30"/>
  <c r="G13" i="30"/>
  <c r="C50" i="30"/>
  <c r="Q50" i="31" s="1"/>
  <c r="F7" i="28"/>
  <c r="F15" i="28"/>
  <c r="F23" i="28"/>
  <c r="F39" i="28"/>
  <c r="F55" i="28"/>
  <c r="F79" i="28"/>
  <c r="H47" i="15"/>
  <c r="G47" i="17" s="1"/>
  <c r="H53" i="15"/>
  <c r="V53" i="36" s="1"/>
  <c r="I71" i="15"/>
  <c r="I77" i="15"/>
  <c r="I84" i="15"/>
  <c r="I93" i="15"/>
  <c r="G38" i="18"/>
  <c r="H7" i="15"/>
  <c r="G7" i="17" s="1"/>
  <c r="I49" i="15"/>
  <c r="I67" i="15"/>
  <c r="D70" i="26"/>
  <c r="D70" i="21" s="1"/>
  <c r="G31" i="18"/>
  <c r="G46" i="18"/>
  <c r="L95" i="36"/>
  <c r="G15" i="30"/>
  <c r="G23" i="30"/>
  <c r="G42" i="30"/>
  <c r="G50" i="30"/>
  <c r="G58" i="30"/>
  <c r="C76" i="30"/>
  <c r="Q76" i="31" s="1"/>
  <c r="G47" i="18"/>
  <c r="D40" i="26"/>
  <c r="D40" i="21" s="1"/>
  <c r="W40" i="36" s="1"/>
  <c r="G25" i="18"/>
  <c r="G54" i="18"/>
  <c r="G62" i="18"/>
  <c r="G69" i="18"/>
  <c r="G20" i="30"/>
  <c r="D57" i="26"/>
  <c r="D57" i="21" s="1"/>
  <c r="W57" i="36" s="1"/>
  <c r="G70" i="18"/>
  <c r="C98" i="3"/>
  <c r="O98" i="3" s="1"/>
  <c r="F43" i="31"/>
  <c r="G49" i="30"/>
  <c r="G57" i="30"/>
  <c r="E4" i="18"/>
  <c r="D4" i="20" s="1"/>
  <c r="E4" i="20" s="1"/>
  <c r="Y4" i="36"/>
  <c r="I6" i="14"/>
  <c r="E13" i="18"/>
  <c r="D13" i="20" s="1"/>
  <c r="Z13" i="36" s="1"/>
  <c r="Y13" i="36"/>
  <c r="G13" i="14"/>
  <c r="Q15" i="36"/>
  <c r="U24" i="32"/>
  <c r="I18" i="15"/>
  <c r="E18" i="15"/>
  <c r="T36" i="32"/>
  <c r="P27" i="36"/>
  <c r="E28" i="18"/>
  <c r="D28" i="20" s="1"/>
  <c r="Z28" i="36" s="1"/>
  <c r="Y28" i="36"/>
  <c r="O30" i="36"/>
  <c r="M30" i="14"/>
  <c r="S39" i="32"/>
  <c r="C53" i="29"/>
  <c r="C51" i="37" s="1"/>
  <c r="D42" i="23"/>
  <c r="C42" i="23" s="1"/>
  <c r="H42" i="36"/>
  <c r="L51" i="32"/>
  <c r="D42" i="13"/>
  <c r="F59" i="29"/>
  <c r="C53" i="27"/>
  <c r="F71" i="29"/>
  <c r="G71" i="29" s="1"/>
  <c r="K60" i="36" s="1"/>
  <c r="C65" i="27"/>
  <c r="N69" i="32" s="1"/>
  <c r="E82" i="29"/>
  <c r="J82" i="29" s="1"/>
  <c r="F80" i="37" s="1"/>
  <c r="L71" i="36"/>
  <c r="F76" i="27"/>
  <c r="E76" i="27" s="1"/>
  <c r="E93" i="29"/>
  <c r="J93" i="29" s="1"/>
  <c r="F91" i="37" s="1"/>
  <c r="L82" i="36"/>
  <c r="H82" i="31"/>
  <c r="F87" i="27"/>
  <c r="E87" i="27" s="1"/>
  <c r="F103" i="29"/>
  <c r="C97" i="27"/>
  <c r="N101" i="32" s="1"/>
  <c r="R6" i="36"/>
  <c r="V15" i="32"/>
  <c r="I12" i="14"/>
  <c r="C14" i="36"/>
  <c r="N14" i="14"/>
  <c r="C23" i="32"/>
  <c r="R15" i="36"/>
  <c r="V24" i="32"/>
  <c r="S105" i="32"/>
  <c r="O96" i="36"/>
  <c r="M96" i="14"/>
  <c r="E47" i="29"/>
  <c r="J47" i="29" s="1"/>
  <c r="F45" i="37" s="1"/>
  <c r="L36" i="36"/>
  <c r="H36" i="31"/>
  <c r="C48" i="27"/>
  <c r="N52" i="32" s="1"/>
  <c r="F54" i="29"/>
  <c r="G54" i="29" s="1"/>
  <c r="F64" i="29"/>
  <c r="G64" i="29" s="1"/>
  <c r="C58" i="27"/>
  <c r="J56" i="2" s="1"/>
  <c r="F69" i="29"/>
  <c r="G69" i="29" s="1"/>
  <c r="C63" i="27"/>
  <c r="J58" i="36" s="1"/>
  <c r="I44" i="6"/>
  <c r="H45" i="31"/>
  <c r="J64" i="35"/>
  <c r="H2" i="11"/>
  <c r="H2" i="5" s="1"/>
  <c r="K2" i="14" s="1"/>
  <c r="G3" i="3"/>
  <c r="I2" i="15"/>
  <c r="E2" i="15"/>
  <c r="Q3" i="36"/>
  <c r="U12" i="32"/>
  <c r="G12" i="32"/>
  <c r="U3" i="36" s="1"/>
  <c r="E3" i="15"/>
  <c r="I3" i="15"/>
  <c r="H4" i="5"/>
  <c r="E4" i="36" s="1"/>
  <c r="G5" i="28"/>
  <c r="C4" i="26" s="1"/>
  <c r="H15" i="29"/>
  <c r="Q5" i="36"/>
  <c r="U14" i="32"/>
  <c r="I5" i="15"/>
  <c r="H72" i="11"/>
  <c r="G73" i="28" s="1"/>
  <c r="G73" i="3"/>
  <c r="H77" i="5"/>
  <c r="E77" i="36" s="1"/>
  <c r="G78" i="28"/>
  <c r="C77" i="26" s="1"/>
  <c r="H88" i="29"/>
  <c r="K78" i="3"/>
  <c r="C77" i="25" s="1"/>
  <c r="G77" i="5"/>
  <c r="N77" i="31" s="1"/>
  <c r="P77" i="36"/>
  <c r="T86" i="32"/>
  <c r="E78" i="18"/>
  <c r="D78" i="20" s="1"/>
  <c r="Z78" i="36" s="1"/>
  <c r="Y78" i="36"/>
  <c r="G78" i="14"/>
  <c r="H79" i="17"/>
  <c r="N79" i="36"/>
  <c r="L79" i="14"/>
  <c r="H83" i="11"/>
  <c r="G84" i="3"/>
  <c r="I84" i="14"/>
  <c r="E85" i="18"/>
  <c r="D85" i="20" s="1"/>
  <c r="Z85" i="36" s="1"/>
  <c r="Y85" i="36"/>
  <c r="G85" i="14"/>
  <c r="U97" i="32"/>
  <c r="Q88" i="36"/>
  <c r="H88" i="15"/>
  <c r="G88" i="17" s="1"/>
  <c r="I88" i="15"/>
  <c r="H89" i="11"/>
  <c r="H100" i="29" s="1"/>
  <c r="G90" i="3"/>
  <c r="I90" i="14"/>
  <c r="P90" i="36"/>
  <c r="T99" i="32"/>
  <c r="O92" i="36"/>
  <c r="S101" i="32"/>
  <c r="M92" i="14"/>
  <c r="I92" i="15"/>
  <c r="E92" i="15"/>
  <c r="Q93" i="36"/>
  <c r="U102" i="32"/>
  <c r="T94" i="36"/>
  <c r="H103" i="32"/>
  <c r="C46" i="27"/>
  <c r="J41" i="36" s="1"/>
  <c r="F52" i="29"/>
  <c r="G52" i="29" s="1"/>
  <c r="H62" i="36"/>
  <c r="L71" i="32"/>
  <c r="E99" i="29"/>
  <c r="J99" i="29" s="1"/>
  <c r="F97" i="37" s="1"/>
  <c r="L88" i="36"/>
  <c r="F93" i="27"/>
  <c r="E93" i="27" s="1"/>
  <c r="H88" i="31"/>
  <c r="C103" i="29"/>
  <c r="C101" i="37" s="1"/>
  <c r="H92" i="36"/>
  <c r="D92" i="23"/>
  <c r="C92" i="23" s="1"/>
  <c r="D92" i="13"/>
  <c r="C105" i="29"/>
  <c r="D94" i="23"/>
  <c r="C94" i="23" s="1"/>
  <c r="H94" i="36"/>
  <c r="L103" i="32"/>
  <c r="D94" i="13"/>
  <c r="O4" i="14"/>
  <c r="I4" i="6"/>
  <c r="E82" i="14"/>
  <c r="S47" i="19"/>
  <c r="N47" i="19" s="1"/>
  <c r="I5" i="3"/>
  <c r="I21" i="6"/>
  <c r="I71" i="6"/>
  <c r="G4" i="14"/>
  <c r="M5" i="14"/>
  <c r="G28" i="14"/>
  <c r="F50" i="27"/>
  <c r="E50" i="27" s="1"/>
  <c r="H81" i="32"/>
  <c r="K60" i="35"/>
  <c r="K62" i="35"/>
  <c r="J68" i="35"/>
  <c r="K5" i="3"/>
  <c r="C4" i="25" s="1"/>
  <c r="D90" i="8"/>
  <c r="M18" i="11"/>
  <c r="M88" i="11"/>
  <c r="S93" i="19"/>
  <c r="N93" i="19" s="1"/>
  <c r="E36" i="14"/>
  <c r="F12" i="32"/>
  <c r="F21" i="32"/>
  <c r="D21" i="32" s="1"/>
  <c r="D15" i="36"/>
  <c r="P34" i="32"/>
  <c r="G5" i="3"/>
  <c r="O5" i="36"/>
  <c r="T21" i="32"/>
  <c r="P12" i="36"/>
  <c r="H14" i="17"/>
  <c r="L14" i="14"/>
  <c r="N14" i="36"/>
  <c r="H16" i="11"/>
  <c r="H16" i="5" s="1"/>
  <c r="K16" i="14" s="1"/>
  <c r="G17" i="3"/>
  <c r="H19" i="11"/>
  <c r="H19" i="5" s="1"/>
  <c r="G20" i="3"/>
  <c r="C49" i="29"/>
  <c r="D49" i="29" s="1"/>
  <c r="D38" i="23"/>
  <c r="C38" i="23" s="1"/>
  <c r="L47" i="32"/>
  <c r="D38" i="13"/>
  <c r="E56" i="29"/>
  <c r="J56" i="29" s="1"/>
  <c r="F54" i="37" s="1"/>
  <c r="L45" i="36"/>
  <c r="E45" i="14"/>
  <c r="F96" i="29"/>
  <c r="G96" i="29" s="1"/>
  <c r="C90" i="27"/>
  <c r="D90" i="27" s="1"/>
  <c r="R94" i="32" s="1"/>
  <c r="P41" i="32"/>
  <c r="G32" i="31"/>
  <c r="K75" i="35"/>
  <c r="C5" i="36"/>
  <c r="C14" i="32"/>
  <c r="N5" i="14"/>
  <c r="O8" i="36"/>
  <c r="S17" i="32"/>
  <c r="P9" i="36"/>
  <c r="T18" i="32"/>
  <c r="E10" i="18"/>
  <c r="D10" i="20" s="1"/>
  <c r="E10" i="20" s="1"/>
  <c r="Y10" i="36"/>
  <c r="G10" i="14"/>
  <c r="O14" i="36"/>
  <c r="S23" i="32"/>
  <c r="M14" i="14"/>
  <c r="E42" i="29"/>
  <c r="J42" i="29" s="1"/>
  <c r="F40" i="37" s="1"/>
  <c r="L31" i="36"/>
  <c r="E31" i="14"/>
  <c r="F36" i="27"/>
  <c r="E36" i="27" s="1"/>
  <c r="H31" i="31"/>
  <c r="D55" i="23"/>
  <c r="C55" i="23" s="1"/>
  <c r="C66" i="29"/>
  <c r="C64" i="37" s="1"/>
  <c r="H55" i="36"/>
  <c r="C93" i="29"/>
  <c r="C91" i="37" s="1"/>
  <c r="D82" i="23"/>
  <c r="C82" i="23" s="1"/>
  <c r="L91" i="32"/>
  <c r="D82" i="13"/>
  <c r="J95" i="36"/>
  <c r="H71" i="31"/>
  <c r="D73" i="36"/>
  <c r="F82" i="32"/>
  <c r="D82" i="32" s="1"/>
  <c r="I68" i="35"/>
  <c r="D74" i="8"/>
  <c r="K56" i="18"/>
  <c r="S99" i="19"/>
  <c r="N99" i="19" s="1"/>
  <c r="C73" i="19"/>
  <c r="E73" i="19" s="1"/>
  <c r="E88" i="14"/>
  <c r="H22" i="32"/>
  <c r="F45" i="32"/>
  <c r="D45" i="32" s="1"/>
  <c r="F41" i="27"/>
  <c r="E41" i="27" s="1"/>
  <c r="D41" i="27" s="1"/>
  <c r="R45" i="32" s="1"/>
  <c r="J3" i="35"/>
  <c r="J27" i="35"/>
  <c r="I31" i="35"/>
  <c r="I33" i="35"/>
  <c r="K31" i="18"/>
  <c r="T4" i="36"/>
  <c r="H13" i="32"/>
  <c r="I14" i="15"/>
  <c r="F2" i="16"/>
  <c r="F69" i="16"/>
  <c r="C53" i="19"/>
  <c r="E53" i="19" s="1"/>
  <c r="C93" i="19"/>
  <c r="E93" i="19" s="1"/>
  <c r="C105" i="19"/>
  <c r="E105" i="19" s="1"/>
  <c r="O24" i="14"/>
  <c r="I24" i="6"/>
  <c r="G86" i="31"/>
  <c r="I69" i="6"/>
  <c r="C8" i="36"/>
  <c r="C17" i="32"/>
  <c r="I9" i="14"/>
  <c r="F45" i="29"/>
  <c r="G45" i="29" s="1"/>
  <c r="C39" i="27"/>
  <c r="J34" i="36" s="1"/>
  <c r="F74" i="16"/>
  <c r="Q15" i="19"/>
  <c r="N42" i="19"/>
  <c r="Q88" i="19"/>
  <c r="C49" i="19"/>
  <c r="E49" i="19" s="1"/>
  <c r="D14" i="25"/>
  <c r="E71" i="14"/>
  <c r="D62" i="13"/>
  <c r="D35" i="36"/>
  <c r="F44" i="32"/>
  <c r="D44" i="32" s="1"/>
  <c r="L101" i="32"/>
  <c r="K92" i="35"/>
  <c r="E71" i="15"/>
  <c r="S93" i="32"/>
  <c r="G68" i="31"/>
  <c r="P77" i="32"/>
  <c r="J16" i="35"/>
  <c r="J48" i="35"/>
  <c r="J50" i="35"/>
  <c r="K66" i="35"/>
  <c r="K46" i="35"/>
  <c r="K50" i="35"/>
  <c r="I35" i="6"/>
  <c r="G11" i="13"/>
  <c r="G13" i="31"/>
  <c r="P101" i="32"/>
  <c r="I34" i="35"/>
  <c r="K35" i="35"/>
  <c r="K37" i="35"/>
  <c r="M38" i="18"/>
  <c r="I25" i="6"/>
  <c r="G61" i="31"/>
  <c r="F87" i="32"/>
  <c r="D87" i="32" s="1"/>
  <c r="I38" i="35"/>
  <c r="I42" i="35"/>
  <c r="J82" i="35"/>
  <c r="I88" i="35"/>
  <c r="I90" i="35"/>
  <c r="I94" i="35"/>
  <c r="G72" i="31"/>
  <c r="D67" i="36"/>
  <c r="F76" i="32"/>
  <c r="D76" i="32" s="1"/>
  <c r="D72" i="36"/>
  <c r="F81" i="32"/>
  <c r="J19" i="35"/>
  <c r="I23" i="35"/>
  <c r="I66" i="35"/>
  <c r="K73" i="35"/>
  <c r="I79" i="35"/>
  <c r="Y59" i="36"/>
  <c r="E59" i="18"/>
  <c r="D59" i="20" s="1"/>
  <c r="G79" i="28"/>
  <c r="C78" i="26" s="1"/>
  <c r="H91" i="5"/>
  <c r="I102" i="19" s="1"/>
  <c r="C91" i="21" s="1"/>
  <c r="G92" i="28"/>
  <c r="F91" i="14" s="1"/>
  <c r="E13" i="29"/>
  <c r="J13" i="29" s="1"/>
  <c r="F11" i="37" s="1"/>
  <c r="F7" i="27"/>
  <c r="E7" i="27" s="1"/>
  <c r="D7" i="27" s="1"/>
  <c r="R11" i="32" s="1"/>
  <c r="F38" i="29"/>
  <c r="G38" i="29" s="1"/>
  <c r="C32" i="27"/>
  <c r="E40" i="29"/>
  <c r="J40" i="29" s="1"/>
  <c r="F38" i="37" s="1"/>
  <c r="L29" i="36"/>
  <c r="F43" i="29"/>
  <c r="G43" i="29" s="1"/>
  <c r="K32" i="36" s="1"/>
  <c r="C37" i="27"/>
  <c r="J32" i="36" s="1"/>
  <c r="F69" i="32"/>
  <c r="D69" i="32" s="1"/>
  <c r="K36" i="35"/>
  <c r="K47" i="35"/>
  <c r="J51" i="35"/>
  <c r="J54" i="35"/>
  <c r="J56" i="35"/>
  <c r="K59" i="35"/>
  <c r="J74" i="35"/>
  <c r="K81" i="35"/>
  <c r="J83" i="35"/>
  <c r="U56" i="32"/>
  <c r="E35" i="18"/>
  <c r="D35" i="20" s="1"/>
  <c r="Z35" i="36" s="1"/>
  <c r="Y35" i="36"/>
  <c r="H36" i="17"/>
  <c r="N36" i="36"/>
  <c r="H46" i="15"/>
  <c r="G46" i="17" s="1"/>
  <c r="R77" i="36"/>
  <c r="V86" i="32"/>
  <c r="H85" i="5"/>
  <c r="G86" i="28"/>
  <c r="F16" i="29"/>
  <c r="G16" i="29" s="1"/>
  <c r="C10" i="27"/>
  <c r="J8" i="2" s="1"/>
  <c r="C35" i="29"/>
  <c r="C33" i="37" s="1"/>
  <c r="D24" i="23"/>
  <c r="C24" i="23" s="1"/>
  <c r="F48" i="32"/>
  <c r="D48" i="32" s="1"/>
  <c r="K42" i="35"/>
  <c r="I44" i="35"/>
  <c r="I76" i="35"/>
  <c r="V80" i="32"/>
  <c r="S85" i="32"/>
  <c r="L2" i="36"/>
  <c r="H44" i="5"/>
  <c r="G45" i="28"/>
  <c r="F44" i="14" s="1"/>
  <c r="E50" i="18"/>
  <c r="D50" i="20" s="1"/>
  <c r="E50" i="20" s="1"/>
  <c r="Y50" i="36"/>
  <c r="H51" i="17"/>
  <c r="N51" i="36"/>
  <c r="D55" i="26"/>
  <c r="D55" i="21" s="1"/>
  <c r="W55" i="36" s="1"/>
  <c r="F24" i="29"/>
  <c r="G24" i="29" s="1"/>
  <c r="K13" i="36" s="1"/>
  <c r="C18" i="27"/>
  <c r="J16" i="2" s="1"/>
  <c r="E26" i="29"/>
  <c r="J26" i="29" s="1"/>
  <c r="F24" i="37" s="1"/>
  <c r="L15" i="36"/>
  <c r="C38" i="29"/>
  <c r="D27" i="23"/>
  <c r="C27" i="23" s="1"/>
  <c r="H27" i="36"/>
  <c r="I10" i="35"/>
  <c r="I19" i="35"/>
  <c r="I21" i="35"/>
  <c r="I50" i="35"/>
  <c r="I55" i="35"/>
  <c r="J71" i="35"/>
  <c r="E19" i="18"/>
  <c r="D19" i="20" s="1"/>
  <c r="Z19" i="36" s="1"/>
  <c r="Y19" i="36"/>
  <c r="H20" i="17"/>
  <c r="N20" i="36"/>
  <c r="H38" i="5"/>
  <c r="E38" i="36" s="1"/>
  <c r="G39" i="28"/>
  <c r="Y54" i="36"/>
  <c r="H15" i="15"/>
  <c r="G15" i="17" s="1"/>
  <c r="E23" i="18"/>
  <c r="D23" i="20" s="1"/>
  <c r="Z23" i="36" s="1"/>
  <c r="Y23" i="36"/>
  <c r="H24" i="17"/>
  <c r="N24" i="36"/>
  <c r="E26" i="18"/>
  <c r="D26" i="20" s="1"/>
  <c r="Y26" i="36"/>
  <c r="H31" i="15"/>
  <c r="D31" i="26"/>
  <c r="D31" i="21" s="1"/>
  <c r="W31" i="36" s="1"/>
  <c r="C21" i="29"/>
  <c r="D21" i="29" s="1"/>
  <c r="D19" i="37" s="1"/>
  <c r="H19" i="37" s="1"/>
  <c r="I19" i="37" s="1"/>
  <c r="D10" i="23"/>
  <c r="C10" i="23" s="1"/>
  <c r="F41" i="29"/>
  <c r="G41" i="29" s="1"/>
  <c r="K30" i="36" s="1"/>
  <c r="C35" i="27"/>
  <c r="N39" i="32" s="1"/>
  <c r="C89" i="29"/>
  <c r="C87" i="37" s="1"/>
  <c r="H78" i="36"/>
  <c r="Y15" i="36"/>
  <c r="E15" i="18"/>
  <c r="D15" i="20" s="1"/>
  <c r="H30" i="15"/>
  <c r="G30" i="17" s="1"/>
  <c r="E81" i="18"/>
  <c r="D81" i="20" s="1"/>
  <c r="Z81" i="36" s="1"/>
  <c r="Y81" i="36"/>
  <c r="H82" i="17"/>
  <c r="N82" i="36"/>
  <c r="H86" i="15"/>
  <c r="V86" i="36" s="1"/>
  <c r="D60" i="23"/>
  <c r="C60" i="23" s="1"/>
  <c r="F17" i="29"/>
  <c r="G17" i="29" s="1"/>
  <c r="K6" i="36" s="1"/>
  <c r="C11" i="27"/>
  <c r="N15" i="32" s="1"/>
  <c r="F55" i="29"/>
  <c r="G55" i="29" s="1"/>
  <c r="C49" i="27"/>
  <c r="J44" i="36" s="1"/>
  <c r="F79" i="29"/>
  <c r="G79" i="29" s="1"/>
  <c r="C73" i="27"/>
  <c r="N77" i="32" s="1"/>
  <c r="C87" i="29"/>
  <c r="D87" i="29" s="1"/>
  <c r="I76" i="36" s="1"/>
  <c r="D76" i="23"/>
  <c r="C76" i="23" s="1"/>
  <c r="D90" i="23"/>
  <c r="C90" i="23" s="1"/>
  <c r="C101" i="29"/>
  <c r="C99" i="37" s="1"/>
  <c r="E104" i="29"/>
  <c r="J104" i="29" s="1"/>
  <c r="F102" i="37" s="1"/>
  <c r="L93" i="36"/>
  <c r="D39" i="26"/>
  <c r="G48" i="32"/>
  <c r="U39" i="36" s="1"/>
  <c r="D79" i="26"/>
  <c r="D79" i="21" s="1"/>
  <c r="H88" i="17"/>
  <c r="N88" i="36"/>
  <c r="D6" i="23"/>
  <c r="C6" i="23" s="1"/>
  <c r="D22" i="23"/>
  <c r="C22" i="23" s="1"/>
  <c r="F27" i="29"/>
  <c r="G27" i="29" s="1"/>
  <c r="C21" i="27"/>
  <c r="J19" i="2" s="1"/>
  <c r="F46" i="29"/>
  <c r="G46" i="29" s="1"/>
  <c r="K35" i="36" s="1"/>
  <c r="C40" i="27"/>
  <c r="C62" i="29"/>
  <c r="D51" i="23"/>
  <c r="C51" i="23" s="1"/>
  <c r="E90" i="29"/>
  <c r="J90" i="29" s="1"/>
  <c r="F88" i="37" s="1"/>
  <c r="L79" i="36"/>
  <c r="C97" i="29"/>
  <c r="C95" i="37" s="1"/>
  <c r="D86" i="23"/>
  <c r="C86" i="23" s="1"/>
  <c r="G40" i="32"/>
  <c r="U31" i="36" s="1"/>
  <c r="G74" i="32"/>
  <c r="U65" i="36" s="1"/>
  <c r="D65" i="26"/>
  <c r="D65" i="21" s="1"/>
  <c r="W65" i="36" s="1"/>
  <c r="D78" i="26"/>
  <c r="D78" i="21" s="1"/>
  <c r="H78" i="15"/>
  <c r="V78" i="36" s="1"/>
  <c r="G87" i="32"/>
  <c r="U78" i="36" s="1"/>
  <c r="D78" i="23"/>
  <c r="C78" i="23" s="1"/>
  <c r="D23" i="23"/>
  <c r="C23" i="23" s="1"/>
  <c r="C34" i="29"/>
  <c r="C79" i="29"/>
  <c r="D79" i="29" s="1"/>
  <c r="I68" i="36" s="1"/>
  <c r="D68" i="23"/>
  <c r="C68" i="23" s="1"/>
  <c r="C107" i="29"/>
  <c r="D96" i="23"/>
  <c r="C96" i="23" s="1"/>
  <c r="H87" i="17"/>
  <c r="N87" i="36"/>
  <c r="H93" i="15"/>
  <c r="G93" i="17" s="1"/>
  <c r="F23" i="29"/>
  <c r="G23" i="29" s="1"/>
  <c r="C17" i="27"/>
  <c r="F30" i="29"/>
  <c r="G30" i="29" s="1"/>
  <c r="C24" i="27"/>
  <c r="N28" i="32" s="1"/>
  <c r="F61" i="29"/>
  <c r="C55" i="27"/>
  <c r="J53" i="2" s="1"/>
  <c r="F66" i="29"/>
  <c r="C60" i="27"/>
  <c r="D64" i="26"/>
  <c r="D64" i="21" s="1"/>
  <c r="W64" i="36" s="1"/>
  <c r="H79" i="15"/>
  <c r="G79" i="17" s="1"/>
  <c r="D14" i="23"/>
  <c r="C14" i="23" s="1"/>
  <c r="D87" i="23"/>
  <c r="C87" i="23" s="1"/>
  <c r="H106" i="29"/>
  <c r="M95" i="14"/>
  <c r="S104" i="32"/>
  <c r="E106" i="29"/>
  <c r="J106" i="29" s="1"/>
  <c r="F104" i="37" s="1"/>
  <c r="G39" i="30"/>
  <c r="F94" i="28"/>
  <c r="G6" i="30"/>
  <c r="G14" i="30"/>
  <c r="G26" i="30"/>
  <c r="C29" i="30"/>
  <c r="Q29" i="31" s="1"/>
  <c r="G36" i="30"/>
  <c r="G61" i="30"/>
  <c r="G66" i="30"/>
  <c r="G93" i="30"/>
  <c r="J6" i="28"/>
  <c r="J78" i="28"/>
  <c r="F9" i="28"/>
  <c r="F17" i="28"/>
  <c r="F25" i="28"/>
  <c r="F33" i="28"/>
  <c r="F41" i="28"/>
  <c r="F49" i="28"/>
  <c r="F57" i="28"/>
  <c r="F65" i="28"/>
  <c r="F73" i="28"/>
  <c r="F81" i="28"/>
  <c r="F89" i="28"/>
  <c r="F97" i="28"/>
  <c r="H32" i="15"/>
  <c r="G32" i="17" s="1"/>
  <c r="H40" i="15"/>
  <c r="G40" i="17" s="1"/>
  <c r="H89" i="15"/>
  <c r="G89" i="17" s="1"/>
  <c r="M98" i="3"/>
  <c r="E97" i="15"/>
  <c r="G78" i="30"/>
  <c r="G81" i="30"/>
  <c r="G90" i="30"/>
  <c r="J17" i="28"/>
  <c r="J22" i="28"/>
  <c r="F14" i="28"/>
  <c r="H8" i="15"/>
  <c r="I95" i="6"/>
  <c r="G95" i="14"/>
  <c r="C4" i="30"/>
  <c r="F10" i="31"/>
  <c r="G22" i="30"/>
  <c r="C25" i="30"/>
  <c r="Q25" i="31" s="1"/>
  <c r="G38" i="30"/>
  <c r="G46" i="30"/>
  <c r="F51" i="31"/>
  <c r="G77" i="30"/>
  <c r="C83" i="30"/>
  <c r="E25" i="31"/>
  <c r="J25" i="31" s="1"/>
  <c r="J38" i="28"/>
  <c r="F31" i="28"/>
  <c r="F47" i="28"/>
  <c r="F63" i="28"/>
  <c r="F71" i="28"/>
  <c r="F87" i="28"/>
  <c r="F95" i="28"/>
  <c r="R98" i="3"/>
  <c r="G92" i="30"/>
  <c r="G28" i="18"/>
  <c r="J23" i="28"/>
  <c r="J49" i="28"/>
  <c r="J54" i="28"/>
  <c r="J70" i="28"/>
  <c r="F10" i="28"/>
  <c r="F26" i="28"/>
  <c r="F34" i="28"/>
  <c r="F42" i="28"/>
  <c r="F50" i="28"/>
  <c r="D63" i="26"/>
  <c r="D63" i="21" s="1"/>
  <c r="W63" i="36" s="1"/>
  <c r="D96" i="26"/>
  <c r="D96" i="21" s="1"/>
  <c r="W96" i="36" s="1"/>
  <c r="G10" i="30"/>
  <c r="G25" i="30"/>
  <c r="G48" i="30"/>
  <c r="G65" i="30"/>
  <c r="G80" i="30"/>
  <c r="J86" i="28"/>
  <c r="F24" i="28"/>
  <c r="F64" i="28"/>
  <c r="F88" i="28"/>
  <c r="D9" i="26"/>
  <c r="D9" i="21"/>
  <c r="W9" i="36" s="1"/>
  <c r="D34" i="26"/>
  <c r="D34" i="21" s="1"/>
  <c r="W34" i="36" s="1"/>
  <c r="H55" i="15"/>
  <c r="V55" i="36" s="1"/>
  <c r="D72" i="26"/>
  <c r="D72" i="21" s="1"/>
  <c r="W72" i="36" s="1"/>
  <c r="I2" i="35"/>
  <c r="G96" i="28"/>
  <c r="I104" i="32" s="1"/>
  <c r="C98" i="9"/>
  <c r="G4" i="30"/>
  <c r="C27" i="30"/>
  <c r="Q27" i="31" s="1"/>
  <c r="G34" i="30"/>
  <c r="C36" i="30"/>
  <c r="Q36" i="31" s="1"/>
  <c r="G45" i="30"/>
  <c r="C47" i="30"/>
  <c r="F47" i="5" s="1"/>
  <c r="M47" i="31" s="1"/>
  <c r="G62" i="30"/>
  <c r="E91" i="31"/>
  <c r="J91" i="31" s="1"/>
  <c r="J30" i="28"/>
  <c r="J97" i="28"/>
  <c r="G47" i="30"/>
  <c r="F58" i="31"/>
  <c r="F61" i="31"/>
  <c r="G76" i="30"/>
  <c r="J15" i="28"/>
  <c r="J46" i="28"/>
  <c r="P74" i="32"/>
  <c r="G65" i="31"/>
  <c r="D79" i="36"/>
  <c r="K5" i="35"/>
  <c r="K12" i="35"/>
  <c r="J35" i="35"/>
  <c r="J26" i="35"/>
  <c r="K90" i="35"/>
  <c r="I30" i="6"/>
  <c r="J32" i="35"/>
  <c r="K44" i="35"/>
  <c r="K53" i="35"/>
  <c r="J67" i="35"/>
  <c r="K83" i="35"/>
  <c r="D64" i="8"/>
  <c r="I31" i="6"/>
  <c r="G66" i="31"/>
  <c r="D23" i="36"/>
  <c r="F32" i="32"/>
  <c r="P60" i="32"/>
  <c r="G51" i="31"/>
  <c r="D36" i="8"/>
  <c r="D52" i="8"/>
  <c r="I80" i="6"/>
  <c r="I88" i="6"/>
  <c r="D20" i="36"/>
  <c r="F29" i="32"/>
  <c r="G67" i="31"/>
  <c r="D84" i="36"/>
  <c r="F93" i="32"/>
  <c r="D93" i="32" s="1"/>
  <c r="J40" i="35"/>
  <c r="I40" i="35"/>
  <c r="J43" i="35"/>
  <c r="P92" i="32"/>
  <c r="G83" i="31"/>
  <c r="D40" i="36"/>
  <c r="F49" i="32"/>
  <c r="D49" i="32" s="1"/>
  <c r="P52" i="32"/>
  <c r="G43" i="31"/>
  <c r="K56" i="35"/>
  <c r="D21" i="8"/>
  <c r="F12" i="16"/>
  <c r="F16" i="16"/>
  <c r="F48" i="16"/>
  <c r="F52" i="16"/>
  <c r="F80" i="16"/>
  <c r="F84" i="16"/>
  <c r="G44" i="31"/>
  <c r="F90" i="32"/>
  <c r="K4" i="35"/>
  <c r="K13" i="35"/>
  <c r="K93" i="35"/>
  <c r="F56" i="32"/>
  <c r="D56" i="32" s="1"/>
  <c r="D51" i="36"/>
  <c r="F60" i="32"/>
  <c r="K77" i="35"/>
  <c r="N52" i="19"/>
  <c r="G2" i="31"/>
  <c r="P11" i="32"/>
  <c r="F83" i="32"/>
  <c r="D83" i="32" s="1"/>
  <c r="J24" i="35"/>
  <c r="K45" i="35"/>
  <c r="K61" i="35"/>
  <c r="K70" i="35"/>
  <c r="I81" i="35"/>
  <c r="J92" i="35"/>
  <c r="O75" i="36"/>
  <c r="S84" i="32"/>
  <c r="Q76" i="36"/>
  <c r="U85" i="32"/>
  <c r="Q85" i="36"/>
  <c r="U94" i="32"/>
  <c r="D85" i="26"/>
  <c r="D85" i="21" s="1"/>
  <c r="W85" i="36" s="1"/>
  <c r="H85" i="15"/>
  <c r="V85" i="36" s="1"/>
  <c r="G94" i="32"/>
  <c r="U85" i="36" s="1"/>
  <c r="R86" i="36"/>
  <c r="V95" i="32"/>
  <c r="E88" i="18"/>
  <c r="D88" i="20" s="1"/>
  <c r="Z88" i="36" s="1"/>
  <c r="Y88" i="36"/>
  <c r="K26" i="35"/>
  <c r="I28" i="35"/>
  <c r="K32" i="35"/>
  <c r="K40" i="35"/>
  <c r="J55" i="35"/>
  <c r="K64" i="35"/>
  <c r="K67" i="35"/>
  <c r="I77" i="35"/>
  <c r="J81" i="35"/>
  <c r="K89" i="35"/>
  <c r="I91" i="35"/>
  <c r="F25" i="32"/>
  <c r="D25" i="32" s="1"/>
  <c r="F57" i="32"/>
  <c r="D57" i="32" s="1"/>
  <c r="F94" i="32"/>
  <c r="D94" i="32" s="1"/>
  <c r="J8" i="35"/>
  <c r="K11" i="35"/>
  <c r="J14" i="35"/>
  <c r="I27" i="35"/>
  <c r="J31" i="35"/>
  <c r="J46" i="35"/>
  <c r="K58" i="35"/>
  <c r="J63" i="35"/>
  <c r="J78" i="35"/>
  <c r="H30" i="17"/>
  <c r="N30" i="36"/>
  <c r="H37" i="5"/>
  <c r="K37" i="14" s="1"/>
  <c r="G38" i="28"/>
  <c r="F37" i="14" s="1"/>
  <c r="I7" i="35"/>
  <c r="J37" i="35"/>
  <c r="I59" i="35"/>
  <c r="K72" i="35"/>
  <c r="I82" i="35"/>
  <c r="J88" i="35"/>
  <c r="I75" i="14"/>
  <c r="G55" i="3"/>
  <c r="C19" i="32"/>
  <c r="C10" i="36"/>
  <c r="S19" i="32"/>
  <c r="O10" i="36"/>
  <c r="I3" i="35"/>
  <c r="J7" i="35"/>
  <c r="K10" i="35"/>
  <c r="K16" i="35"/>
  <c r="I35" i="35"/>
  <c r="I43" i="35"/>
  <c r="K48" i="35"/>
  <c r="K51" i="35"/>
  <c r="I67" i="35"/>
  <c r="K71" i="35"/>
  <c r="K74" i="35"/>
  <c r="K80" i="35"/>
  <c r="K88" i="35"/>
  <c r="K91" i="35"/>
  <c r="H8" i="17"/>
  <c r="N8" i="36"/>
  <c r="L8" i="14"/>
  <c r="C18" i="32"/>
  <c r="C9" i="36"/>
  <c r="S18" i="32"/>
  <c r="O9" i="36"/>
  <c r="I11" i="35"/>
  <c r="J15" i="35"/>
  <c r="K24" i="35"/>
  <c r="J30" i="35"/>
  <c r="J47" i="35"/>
  <c r="I58" i="35"/>
  <c r="J62" i="35"/>
  <c r="I75" i="35"/>
  <c r="J79" i="35"/>
  <c r="J85" i="35"/>
  <c r="I85" i="15"/>
  <c r="E73" i="18"/>
  <c r="D73" i="20" s="1"/>
  <c r="Z73" i="36" s="1"/>
  <c r="Y73" i="36"/>
  <c r="H74" i="17"/>
  <c r="N74" i="36"/>
  <c r="E77" i="18"/>
  <c r="D77" i="20" s="1"/>
  <c r="Z77" i="36" s="1"/>
  <c r="Y77" i="36"/>
  <c r="H79" i="5"/>
  <c r="E79" i="36" s="1"/>
  <c r="G80" i="28"/>
  <c r="I88" i="32" s="1"/>
  <c r="U29" i="32"/>
  <c r="E48" i="18"/>
  <c r="D48" i="20" s="1"/>
  <c r="Z48" i="36" s="1"/>
  <c r="Y48" i="36"/>
  <c r="H49" i="17"/>
  <c r="N49" i="36"/>
  <c r="I9" i="18"/>
  <c r="K9" i="18" s="1"/>
  <c r="G9" i="18"/>
  <c r="H25" i="15"/>
  <c r="G25" i="17" s="1"/>
  <c r="D25" i="26"/>
  <c r="D25" i="21" s="1"/>
  <c r="W25" i="36" s="1"/>
  <c r="H46" i="17"/>
  <c r="N46" i="36"/>
  <c r="E86" i="29"/>
  <c r="J86" i="29" s="1"/>
  <c r="F84" i="37" s="1"/>
  <c r="L75" i="36"/>
  <c r="G16" i="30"/>
  <c r="C34" i="30"/>
  <c r="Q34" i="31" s="1"/>
  <c r="E34" i="31"/>
  <c r="J34" i="31" s="1"/>
  <c r="D54" i="31"/>
  <c r="G54" i="30"/>
  <c r="L74" i="14"/>
  <c r="M66" i="18"/>
  <c r="H12" i="15"/>
  <c r="V12" i="36" s="1"/>
  <c r="G21" i="32"/>
  <c r="U12" i="36" s="1"/>
  <c r="G33" i="32"/>
  <c r="U24" i="36" s="1"/>
  <c r="D24" i="26"/>
  <c r="H54" i="15"/>
  <c r="G54" i="17" s="1"/>
  <c r="D54" i="26"/>
  <c r="D54" i="21" s="1"/>
  <c r="W54" i="36" s="1"/>
  <c r="G63" i="32"/>
  <c r="U54" i="36" s="1"/>
  <c r="E92" i="18"/>
  <c r="D92" i="20" s="1"/>
  <c r="Y92" i="36"/>
  <c r="D7" i="23"/>
  <c r="C7" i="23" s="1"/>
  <c r="C18" i="29"/>
  <c r="D18" i="29" s="1"/>
  <c r="D16" i="37" s="1"/>
  <c r="H16" i="37" s="1"/>
  <c r="I16" i="37" s="1"/>
  <c r="E23" i="29"/>
  <c r="J23" i="29" s="1"/>
  <c r="F21" i="37" s="1"/>
  <c r="L12" i="36"/>
  <c r="F44" i="29"/>
  <c r="G44" i="29" s="1"/>
  <c r="K33" i="36" s="1"/>
  <c r="C38" i="27"/>
  <c r="J33" i="36" s="1"/>
  <c r="E66" i="29"/>
  <c r="J66" i="29" s="1"/>
  <c r="F64" i="37" s="1"/>
  <c r="L55" i="36"/>
  <c r="F76" i="29"/>
  <c r="G76" i="29" s="1"/>
  <c r="C70" i="27"/>
  <c r="D70" i="27" s="1"/>
  <c r="R74" i="32" s="1"/>
  <c r="E38" i="18"/>
  <c r="D38" i="20" s="1"/>
  <c r="Y38" i="36"/>
  <c r="H60" i="17"/>
  <c r="N60" i="36"/>
  <c r="E91" i="18"/>
  <c r="D91" i="20" s="1"/>
  <c r="E91" i="20" s="1"/>
  <c r="Y91" i="36"/>
  <c r="E14" i="29"/>
  <c r="J14" i="29" s="1"/>
  <c r="F12" i="37" s="1"/>
  <c r="L3" i="36"/>
  <c r="Y27" i="36"/>
  <c r="H31" i="17"/>
  <c r="N31" i="36"/>
  <c r="E39" i="18"/>
  <c r="D39" i="20" s="1"/>
  <c r="Y39" i="36"/>
  <c r="H40" i="17"/>
  <c r="N40" i="36"/>
  <c r="D87" i="26"/>
  <c r="D87" i="21" s="1"/>
  <c r="W87" i="36" s="1"/>
  <c r="G96" i="32"/>
  <c r="U87" i="36" s="1"/>
  <c r="H87" i="15"/>
  <c r="G87" i="17" s="1"/>
  <c r="H89" i="17"/>
  <c r="N89" i="36"/>
  <c r="H23" i="15"/>
  <c r="G23" i="17" s="1"/>
  <c r="D62" i="26"/>
  <c r="D62" i="21" s="1"/>
  <c r="W62" i="36" s="1"/>
  <c r="G71" i="32"/>
  <c r="U62" i="36" s="1"/>
  <c r="H63" i="15"/>
  <c r="V63" i="36" s="1"/>
  <c r="H70" i="15"/>
  <c r="G70" i="17" s="1"/>
  <c r="H94" i="15"/>
  <c r="V94" i="36" s="1"/>
  <c r="P106" i="32"/>
  <c r="G97" i="31"/>
  <c r="D37" i="31"/>
  <c r="G37" i="30"/>
  <c r="L86" i="18"/>
  <c r="L93" i="18"/>
  <c r="D50" i="26"/>
  <c r="D50" i="21" s="1"/>
  <c r="D71" i="26"/>
  <c r="D71" i="21" s="1"/>
  <c r="W71" i="36" s="1"/>
  <c r="G80" i="32"/>
  <c r="U71" i="36" s="1"/>
  <c r="D94" i="26"/>
  <c r="D94" i="21" s="1"/>
  <c r="W94" i="36" s="1"/>
  <c r="F56" i="29"/>
  <c r="G56" i="29" s="1"/>
  <c r="K45" i="36" s="1"/>
  <c r="C50" i="27"/>
  <c r="J48" i="2" s="1"/>
  <c r="F100" i="29"/>
  <c r="G100" i="29" s="1"/>
  <c r="K89" i="36" s="1"/>
  <c r="C94" i="27"/>
  <c r="J89" i="36" s="1"/>
  <c r="D12" i="31"/>
  <c r="C12" i="30"/>
  <c r="Q12" i="31" s="1"/>
  <c r="I41" i="18"/>
  <c r="G41" i="18"/>
  <c r="I53" i="18"/>
  <c r="J53" i="18" s="1"/>
  <c r="L53" i="18" s="1"/>
  <c r="G53" i="18"/>
  <c r="G60" i="18"/>
  <c r="I60" i="18"/>
  <c r="J60" i="18" s="1"/>
  <c r="L60" i="18" s="1"/>
  <c r="L73" i="18"/>
  <c r="I87" i="18"/>
  <c r="G87" i="18"/>
  <c r="D7" i="26"/>
  <c r="D7" i="21" s="1"/>
  <c r="W7" i="36" s="1"/>
  <c r="G32" i="32"/>
  <c r="U23" i="36" s="1"/>
  <c r="D46" i="26"/>
  <c r="D46" i="21" s="1"/>
  <c r="W46" i="36" s="1"/>
  <c r="H49" i="15"/>
  <c r="G49" i="17" s="1"/>
  <c r="E90" i="18"/>
  <c r="D90" i="20" s="1"/>
  <c r="Z90" i="36" s="1"/>
  <c r="Y90" i="36"/>
  <c r="F95" i="16"/>
  <c r="E95" i="16"/>
  <c r="I95" i="14"/>
  <c r="I95" i="15"/>
  <c r="D95" i="26"/>
  <c r="D95" i="21" s="1"/>
  <c r="W95" i="36" s="1"/>
  <c r="K97" i="11"/>
  <c r="D97" i="34"/>
  <c r="J97" i="15"/>
  <c r="L108" i="19"/>
  <c r="D97" i="5"/>
  <c r="I61" i="18"/>
  <c r="J61" i="18" s="1"/>
  <c r="L61" i="18" s="1"/>
  <c r="G61" i="18"/>
  <c r="F18" i="28"/>
  <c r="J18" i="28"/>
  <c r="F58" i="28"/>
  <c r="J58" i="28"/>
  <c r="F66" i="28"/>
  <c r="J66" i="28"/>
  <c r="F74" i="28"/>
  <c r="J74" i="28"/>
  <c r="F82" i="28"/>
  <c r="J82" i="28"/>
  <c r="F90" i="28"/>
  <c r="J90" i="28"/>
  <c r="D10" i="26"/>
  <c r="D10" i="21" s="1"/>
  <c r="W10" i="36" s="1"/>
  <c r="D2" i="26"/>
  <c r="D2" i="21" s="1"/>
  <c r="W2" i="36" s="1"/>
  <c r="D15" i="26"/>
  <c r="D15" i="21" s="1"/>
  <c r="W15" i="36" s="1"/>
  <c r="H17" i="15"/>
  <c r="V17" i="36" s="1"/>
  <c r="D30" i="26"/>
  <c r="D30" i="21" s="1"/>
  <c r="W30" i="36" s="1"/>
  <c r="G39" i="32"/>
  <c r="U30" i="36" s="1"/>
  <c r="D49" i="26"/>
  <c r="H62" i="15"/>
  <c r="G62" i="17" s="1"/>
  <c r="H76" i="17"/>
  <c r="N76" i="36"/>
  <c r="G106" i="32"/>
  <c r="U97" i="36" s="1"/>
  <c r="M97" i="11"/>
  <c r="D70" i="23"/>
  <c r="C70" i="23" s="1"/>
  <c r="C81" i="29"/>
  <c r="C79" i="37" s="1"/>
  <c r="G73" i="18"/>
  <c r="E93" i="31"/>
  <c r="C93" i="30"/>
  <c r="Q93" i="31" s="1"/>
  <c r="G7" i="18"/>
  <c r="I7" i="18"/>
  <c r="J7" i="18" s="1"/>
  <c r="L7" i="18" s="1"/>
  <c r="I36" i="18"/>
  <c r="K36" i="18" s="1"/>
  <c r="G36" i="18"/>
  <c r="N17" i="36"/>
  <c r="G26" i="32"/>
  <c r="U17" i="36" s="1"/>
  <c r="D17" i="26"/>
  <c r="D17" i="21" s="1"/>
  <c r="W17" i="36" s="1"/>
  <c r="D23" i="26"/>
  <c r="D23" i="21" s="1"/>
  <c r="W23" i="36" s="1"/>
  <c r="H24" i="15"/>
  <c r="G24" i="17" s="1"/>
  <c r="D38" i="26"/>
  <c r="D38" i="21" s="1"/>
  <c r="W38" i="36" s="1"/>
  <c r="H38" i="15"/>
  <c r="G38" i="17" s="1"/>
  <c r="G47" i="32"/>
  <c r="U38" i="36" s="1"/>
  <c r="H71" i="15"/>
  <c r="G71" i="17" s="1"/>
  <c r="D81" i="26"/>
  <c r="D81" i="21" s="1"/>
  <c r="W81" i="36" s="1"/>
  <c r="G90" i="32"/>
  <c r="U81" i="36" s="1"/>
  <c r="F57" i="29"/>
  <c r="G57" i="29" s="1"/>
  <c r="C51" i="27"/>
  <c r="F94" i="29"/>
  <c r="G94" i="29" s="1"/>
  <c r="C88" i="27"/>
  <c r="D88" i="27" s="1"/>
  <c r="R92" i="32" s="1"/>
  <c r="D69" i="31"/>
  <c r="F69" i="31" s="1"/>
  <c r="C69" i="30"/>
  <c r="Q69" i="31" s="1"/>
  <c r="C84" i="30"/>
  <c r="Q84" i="31" s="1"/>
  <c r="I44" i="18"/>
  <c r="K44" i="18" s="1"/>
  <c r="G44" i="18"/>
  <c r="L56" i="18"/>
  <c r="G63" i="18"/>
  <c r="I63" i="18"/>
  <c r="H5" i="15"/>
  <c r="V5" i="36" s="1"/>
  <c r="D21" i="26"/>
  <c r="D21" i="21" s="1"/>
  <c r="W21" i="36" s="1"/>
  <c r="H26" i="15"/>
  <c r="G26" i="17" s="1"/>
  <c r="D45" i="26"/>
  <c r="H45" i="15"/>
  <c r="G45" i="17" s="1"/>
  <c r="D47" i="26"/>
  <c r="D47" i="21" s="1"/>
  <c r="W47" i="36" s="1"/>
  <c r="G56" i="32"/>
  <c r="U47" i="36" s="1"/>
  <c r="C73" i="29"/>
  <c r="D73" i="29" s="1"/>
  <c r="D71" i="37" s="1"/>
  <c r="H71" i="37" s="1"/>
  <c r="I71" i="37" s="1"/>
  <c r="D62" i="23"/>
  <c r="C62" i="23" s="1"/>
  <c r="C60" i="30"/>
  <c r="E60" i="31"/>
  <c r="J60" i="31" s="1"/>
  <c r="J26" i="28"/>
  <c r="D29" i="26"/>
  <c r="D29" i="21" s="1"/>
  <c r="W29" i="36" s="1"/>
  <c r="D42" i="26"/>
  <c r="D42" i="21" s="1"/>
  <c r="W42" i="36" s="1"/>
  <c r="D69" i="26"/>
  <c r="D69" i="21" s="1"/>
  <c r="W69" i="36" s="1"/>
  <c r="H81" i="15"/>
  <c r="C54" i="29"/>
  <c r="D54" i="29" s="1"/>
  <c r="D43" i="23"/>
  <c r="C43" i="23" s="1"/>
  <c r="E45" i="31"/>
  <c r="J45" i="31" s="1"/>
  <c r="C45" i="30"/>
  <c r="Q45" i="31" s="1"/>
  <c r="E68" i="31"/>
  <c r="C68" i="30"/>
  <c r="I19" i="18"/>
  <c r="J19" i="18" s="1"/>
  <c r="L19" i="18" s="1"/>
  <c r="G19" i="18"/>
  <c r="G55" i="18"/>
  <c r="I55" i="18"/>
  <c r="J55" i="18" s="1"/>
  <c r="L55" i="18" s="1"/>
  <c r="G68" i="18"/>
  <c r="I68" i="18"/>
  <c r="J68" i="18" s="1"/>
  <c r="L68" i="18" s="1"/>
  <c r="H65" i="15"/>
  <c r="G65" i="17" s="1"/>
  <c r="D77" i="26"/>
  <c r="D77" i="21" s="1"/>
  <c r="W77" i="36" s="1"/>
  <c r="C42" i="29"/>
  <c r="D42" i="29" s="1"/>
  <c r="D63" i="23"/>
  <c r="C63" i="23" s="1"/>
  <c r="C74" i="29"/>
  <c r="C72" i="37" s="1"/>
  <c r="C88" i="29"/>
  <c r="D88" i="29" s="1"/>
  <c r="I77" i="36" s="1"/>
  <c r="D85" i="23"/>
  <c r="C85" i="23" s="1"/>
  <c r="C96" i="29"/>
  <c r="C94" i="37" s="1"/>
  <c r="H95" i="36"/>
  <c r="D95" i="23"/>
  <c r="C95" i="23" s="1"/>
  <c r="D95" i="13"/>
  <c r="G95" i="13" s="1"/>
  <c r="C106" i="19"/>
  <c r="E106" i="19" s="1"/>
  <c r="F106" i="19" s="1"/>
  <c r="H106" i="19" s="1"/>
  <c r="C11" i="30"/>
  <c r="Q11" i="31" s="1"/>
  <c r="G12" i="30"/>
  <c r="G21" i="30"/>
  <c r="D92" i="31"/>
  <c r="F92" i="31" s="1"/>
  <c r="C92" i="30"/>
  <c r="Q92" i="31" s="1"/>
  <c r="I32" i="18"/>
  <c r="G32" i="18"/>
  <c r="I51" i="18"/>
  <c r="K51" i="18" s="1"/>
  <c r="G51" i="18"/>
  <c r="D13" i="26"/>
  <c r="D13" i="21" s="1"/>
  <c r="W13" i="36" s="1"/>
  <c r="H29" i="15"/>
  <c r="V29" i="36" s="1"/>
  <c r="D33" i="26"/>
  <c r="D48" i="26"/>
  <c r="D48" i="21" s="1"/>
  <c r="W48" i="36" s="1"/>
  <c r="D53" i="26"/>
  <c r="D53" i="21" s="1"/>
  <c r="W53" i="36" s="1"/>
  <c r="G64" i="32"/>
  <c r="U55" i="36" s="1"/>
  <c r="G72" i="32"/>
  <c r="U63" i="36" s="1"/>
  <c r="G78" i="32"/>
  <c r="U69" i="36" s="1"/>
  <c r="H72" i="15"/>
  <c r="G72" i="17" s="1"/>
  <c r="D88" i="26"/>
  <c r="D88" i="21" s="1"/>
  <c r="W88" i="36" s="1"/>
  <c r="C67" i="29"/>
  <c r="D67" i="29" s="1"/>
  <c r="I56" i="36" s="1"/>
  <c r="D56" i="23"/>
  <c r="C56" i="23" s="1"/>
  <c r="D81" i="23"/>
  <c r="C81" i="23" s="1"/>
  <c r="C92" i="29"/>
  <c r="M95" i="18"/>
  <c r="G39" i="18"/>
  <c r="I77" i="18"/>
  <c r="K77" i="18" s="1"/>
  <c r="G77" i="18"/>
  <c r="D18" i="26"/>
  <c r="D22" i="26"/>
  <c r="D22" i="21" s="1"/>
  <c r="W22" i="36" s="1"/>
  <c r="D56" i="26"/>
  <c r="D56" i="21" s="1"/>
  <c r="W56" i="36" s="1"/>
  <c r="D80" i="26"/>
  <c r="D80" i="21" s="1"/>
  <c r="W80" i="36" s="1"/>
  <c r="D86" i="26"/>
  <c r="D86" i="21" s="1"/>
  <c r="W86" i="36" s="1"/>
  <c r="C55" i="29"/>
  <c r="C53" i="37" s="1"/>
  <c r="D44" i="23"/>
  <c r="C44" i="23" s="1"/>
  <c r="D44" i="31"/>
  <c r="F44" i="31" s="1"/>
  <c r="C44" i="30"/>
  <c r="Q44" i="31" s="1"/>
  <c r="D67" i="31"/>
  <c r="F67" i="31" s="1"/>
  <c r="C67" i="30"/>
  <c r="C67" i="5" s="1"/>
  <c r="E75" i="31"/>
  <c r="J75" i="31" s="1"/>
  <c r="C75" i="30"/>
  <c r="F75" i="5" s="1"/>
  <c r="M75" i="31" s="1"/>
  <c r="D94" i="31"/>
  <c r="G94" i="30"/>
  <c r="I5" i="18"/>
  <c r="J5" i="18" s="1"/>
  <c r="L5" i="18" s="1"/>
  <c r="G5" i="18"/>
  <c r="I17" i="18"/>
  <c r="K17" i="18" s="1"/>
  <c r="G17" i="18"/>
  <c r="G71" i="18"/>
  <c r="H77" i="15"/>
  <c r="G77" i="17" s="1"/>
  <c r="D89" i="26"/>
  <c r="D89" i="21" s="1"/>
  <c r="W89" i="36" s="1"/>
  <c r="D93" i="26"/>
  <c r="D93" i="21" s="1"/>
  <c r="W93" i="36" s="1"/>
  <c r="C30" i="23"/>
  <c r="B97" i="30"/>
  <c r="DR97" i="1"/>
  <c r="I97" i="11" s="1"/>
  <c r="DQ97" i="1"/>
  <c r="E97" i="24" s="1"/>
  <c r="DO97" i="1"/>
  <c r="E13" i="31"/>
  <c r="F13" i="31" s="1"/>
  <c r="C13" i="30"/>
  <c r="F13" i="5" s="1"/>
  <c r="M13" i="31" s="1"/>
  <c r="E19" i="31"/>
  <c r="J19" i="31" s="1"/>
  <c r="C19" i="30"/>
  <c r="Q19" i="31" s="1"/>
  <c r="G44" i="30"/>
  <c r="I12" i="18"/>
  <c r="G12" i="18"/>
  <c r="G26" i="18"/>
  <c r="G65" i="18"/>
  <c r="F104" i="32"/>
  <c r="D104" i="32" s="1"/>
  <c r="N95" i="36"/>
  <c r="F97" i="18"/>
  <c r="C3" i="30"/>
  <c r="F21" i="31"/>
  <c r="C28" i="30"/>
  <c r="Q28" i="31" s="1"/>
  <c r="C35" i="30"/>
  <c r="Q35" i="31" s="1"/>
  <c r="G40" i="30"/>
  <c r="F42" i="31"/>
  <c r="F49" i="31"/>
  <c r="C52" i="30"/>
  <c r="C52" i="5" s="1"/>
  <c r="C65" i="30"/>
  <c r="G73" i="30"/>
  <c r="F76" i="31"/>
  <c r="G84" i="30"/>
  <c r="H97" i="30"/>
  <c r="J41" i="28"/>
  <c r="J89" i="28"/>
  <c r="F72" i="28"/>
  <c r="F96" i="28"/>
  <c r="G22" i="18"/>
  <c r="G95" i="18"/>
  <c r="G7" i="30"/>
  <c r="C17" i="30"/>
  <c r="Q17" i="31" s="1"/>
  <c r="J81" i="28"/>
  <c r="C58" i="29"/>
  <c r="D58" i="29" s="1"/>
  <c r="D56" i="37" s="1"/>
  <c r="H56" i="37" s="1"/>
  <c r="I56" i="37" s="1"/>
  <c r="G33" i="18"/>
  <c r="G86" i="18"/>
  <c r="G17" i="30"/>
  <c r="G28" i="30"/>
  <c r="G52" i="30"/>
  <c r="J25" i="28"/>
  <c r="J65" i="28"/>
  <c r="F4" i="28"/>
  <c r="F12" i="28"/>
  <c r="F20" i="28"/>
  <c r="F28" i="28"/>
  <c r="F36" i="28"/>
  <c r="F44" i="28"/>
  <c r="F52" i="28"/>
  <c r="F60" i="28"/>
  <c r="F68" i="28"/>
  <c r="F76" i="28"/>
  <c r="F84" i="28"/>
  <c r="F92" i="28"/>
  <c r="G58" i="18"/>
  <c r="G82" i="18"/>
  <c r="F5" i="31"/>
  <c r="G9" i="30"/>
  <c r="C37" i="30"/>
  <c r="Q37" i="31" s="1"/>
  <c r="F57" i="31"/>
  <c r="G68" i="30"/>
  <c r="E37" i="31"/>
  <c r="J37" i="31" s="1"/>
  <c r="J57" i="28"/>
  <c r="G2" i="18"/>
  <c r="G45" i="18"/>
  <c r="G50" i="18"/>
  <c r="G93" i="18"/>
  <c r="H95" i="15"/>
  <c r="V95" i="36" s="1"/>
  <c r="F97" i="6"/>
  <c r="D97" i="12"/>
  <c r="F4" i="31"/>
  <c r="G33" i="30"/>
  <c r="G60" i="30"/>
  <c r="J9" i="28"/>
  <c r="P14" i="32"/>
  <c r="D22" i="36"/>
  <c r="F31" i="32"/>
  <c r="D31" i="32" s="1"/>
  <c r="G68" i="13"/>
  <c r="E33" i="25"/>
  <c r="D62" i="36"/>
  <c r="F71" i="32"/>
  <c r="D71" i="32" s="1"/>
  <c r="D70" i="36"/>
  <c r="F79" i="32"/>
  <c r="F14" i="32"/>
  <c r="D14" i="32" s="1"/>
  <c r="G52" i="13"/>
  <c r="F34" i="32"/>
  <c r="D34" i="32" s="1"/>
  <c r="D46" i="36"/>
  <c r="F91" i="32"/>
  <c r="D91" i="32" s="1"/>
  <c r="I36" i="35"/>
  <c r="J36" i="35"/>
  <c r="K39" i="35"/>
  <c r="D14" i="36"/>
  <c r="F23" i="32"/>
  <c r="D23" i="32" s="1"/>
  <c r="F26" i="32"/>
  <c r="D26" i="32" s="1"/>
  <c r="D30" i="36"/>
  <c r="F39" i="32"/>
  <c r="F66" i="32"/>
  <c r="D66" i="32" s="1"/>
  <c r="I20" i="35"/>
  <c r="J20" i="35"/>
  <c r="J94" i="35"/>
  <c r="K94" i="35"/>
  <c r="D54" i="36"/>
  <c r="P90" i="32"/>
  <c r="G81" i="31"/>
  <c r="P96" i="32"/>
  <c r="G87" i="31"/>
  <c r="F50" i="32"/>
  <c r="D50" i="32" s="1"/>
  <c r="F74" i="32"/>
  <c r="D74" i="32" s="1"/>
  <c r="D89" i="36"/>
  <c r="F98" i="32"/>
  <c r="D98" i="32" s="1"/>
  <c r="J6" i="35"/>
  <c r="K6" i="35"/>
  <c r="J84" i="35"/>
  <c r="C75" i="26"/>
  <c r="I84" i="32"/>
  <c r="D13" i="36"/>
  <c r="F22" i="32"/>
  <c r="D22" i="32" s="1"/>
  <c r="D38" i="36"/>
  <c r="F47" i="32"/>
  <c r="D47" i="32" s="1"/>
  <c r="I60" i="35"/>
  <c r="J60" i="35"/>
  <c r="M65" i="18"/>
  <c r="J5" i="35"/>
  <c r="K23" i="35"/>
  <c r="K63" i="35"/>
  <c r="J69" i="35"/>
  <c r="J93" i="35"/>
  <c r="F19" i="32"/>
  <c r="D19" i="32" s="1"/>
  <c r="F27" i="32"/>
  <c r="D27" i="32" s="1"/>
  <c r="F35" i="32"/>
  <c r="D35" i="32" s="1"/>
  <c r="F43" i="32"/>
  <c r="D43" i="32" s="1"/>
  <c r="F59" i="32"/>
  <c r="D59" i="32" s="1"/>
  <c r="F67" i="32"/>
  <c r="D67" i="32" s="1"/>
  <c r="F95" i="32"/>
  <c r="D95" i="32" s="1"/>
  <c r="J28" i="35"/>
  <c r="J29" i="35"/>
  <c r="K38" i="35"/>
  <c r="K87" i="35"/>
  <c r="D51" i="26"/>
  <c r="D51" i="21" s="1"/>
  <c r="H51" i="15"/>
  <c r="G51" i="17" s="1"/>
  <c r="G60" i="32"/>
  <c r="U51" i="36" s="1"/>
  <c r="E51" i="15"/>
  <c r="E55" i="18"/>
  <c r="D55" i="20" s="1"/>
  <c r="Z55" i="36" s="1"/>
  <c r="Y55" i="36"/>
  <c r="D61" i="26"/>
  <c r="D61" i="21" s="1"/>
  <c r="W61" i="36" s="1"/>
  <c r="H61" i="15"/>
  <c r="V61" i="36" s="1"/>
  <c r="G70" i="32"/>
  <c r="U61" i="36" s="1"/>
  <c r="I61" i="15"/>
  <c r="F30" i="32"/>
  <c r="D30" i="32" s="1"/>
  <c r="F38" i="32"/>
  <c r="D38" i="32" s="1"/>
  <c r="F54" i="32"/>
  <c r="D54" i="32" s="1"/>
  <c r="F62" i="32"/>
  <c r="D62" i="32" s="1"/>
  <c r="F70" i="32"/>
  <c r="F78" i="32"/>
  <c r="D78" i="32" s="1"/>
  <c r="F85" i="32"/>
  <c r="D85" i="32" s="1"/>
  <c r="J13" i="35"/>
  <c r="J53" i="35"/>
  <c r="J77" i="35"/>
  <c r="R10" i="36"/>
  <c r="V19" i="32"/>
  <c r="H45" i="17"/>
  <c r="N45" i="36"/>
  <c r="K7" i="35"/>
  <c r="I85" i="35"/>
  <c r="K86" i="35"/>
  <c r="H9" i="11"/>
  <c r="Q20" i="19" s="1"/>
  <c r="G10" i="3"/>
  <c r="I5" i="35"/>
  <c r="K15" i="35"/>
  <c r="K55" i="35"/>
  <c r="I69" i="35"/>
  <c r="K79" i="35"/>
  <c r="I93" i="35"/>
  <c r="F99" i="32"/>
  <c r="D99" i="32" s="1"/>
  <c r="E33" i="18"/>
  <c r="D33" i="20" s="1"/>
  <c r="Z33" i="36" s="1"/>
  <c r="Y33" i="36"/>
  <c r="D37" i="26"/>
  <c r="D37" i="21" s="1"/>
  <c r="W37" i="36" s="1"/>
  <c r="H37" i="15"/>
  <c r="G37" i="17" s="1"/>
  <c r="G46" i="32"/>
  <c r="U37" i="36" s="1"/>
  <c r="J9" i="35"/>
  <c r="J17" i="35"/>
  <c r="J25" i="35"/>
  <c r="J33" i="35"/>
  <c r="J41" i="35"/>
  <c r="J49" i="35"/>
  <c r="J57" i="35"/>
  <c r="J65" i="35"/>
  <c r="J73" i="35"/>
  <c r="J89" i="35"/>
  <c r="F15" i="29"/>
  <c r="G15" i="29" s="1"/>
  <c r="K4" i="36" s="1"/>
  <c r="C9" i="27"/>
  <c r="C20" i="29"/>
  <c r="D20" i="29" s="1"/>
  <c r="D9" i="23"/>
  <c r="C9" i="23" s="1"/>
  <c r="E25" i="29"/>
  <c r="J25" i="29" s="1"/>
  <c r="F23" i="37" s="1"/>
  <c r="L14" i="36"/>
  <c r="H21" i="5"/>
  <c r="K21" i="14" s="1"/>
  <c r="G22" i="28"/>
  <c r="C21" i="26" s="1"/>
  <c r="D82" i="26"/>
  <c r="D82" i="21" s="1"/>
  <c r="W82" i="36" s="1"/>
  <c r="H82" i="15"/>
  <c r="G82" i="17" s="1"/>
  <c r="F100" i="32"/>
  <c r="D100" i="32" s="1"/>
  <c r="D20" i="26"/>
  <c r="D20" i="21" s="1"/>
  <c r="W20" i="36" s="1"/>
  <c r="H20" i="15"/>
  <c r="G20" i="17" s="1"/>
  <c r="G29" i="32"/>
  <c r="U20" i="36" s="1"/>
  <c r="H82" i="5"/>
  <c r="E82" i="36" s="1"/>
  <c r="G83" i="28"/>
  <c r="F82" i="14" s="1"/>
  <c r="F103" i="32"/>
  <c r="D103" i="32" s="1"/>
  <c r="M21" i="18"/>
  <c r="D16" i="26"/>
  <c r="D16" i="21" s="1"/>
  <c r="H16" i="15"/>
  <c r="D32" i="26"/>
  <c r="D32" i="21" s="1"/>
  <c r="W32" i="36" s="1"/>
  <c r="D60" i="26"/>
  <c r="D60" i="21" s="1"/>
  <c r="W60" i="36" s="1"/>
  <c r="H60" i="15"/>
  <c r="G60" i="17" s="1"/>
  <c r="G69" i="32"/>
  <c r="U60" i="36" s="1"/>
  <c r="H68" i="17"/>
  <c r="N68" i="36"/>
  <c r="D73" i="26"/>
  <c r="D73" i="21" s="1"/>
  <c r="W73" i="36" s="1"/>
  <c r="H19" i="17"/>
  <c r="N19" i="36"/>
  <c r="D41" i="26"/>
  <c r="D41" i="21" s="1"/>
  <c r="W41" i="36" s="1"/>
  <c r="H64" i="15"/>
  <c r="G64" i="17" s="1"/>
  <c r="D89" i="23"/>
  <c r="C89" i="23" s="1"/>
  <c r="H89" i="36"/>
  <c r="H59" i="17"/>
  <c r="N59" i="36"/>
  <c r="F63" i="29"/>
  <c r="G63" i="29" s="1"/>
  <c r="C57" i="27"/>
  <c r="D57" i="27" s="1"/>
  <c r="R61" i="32" s="1"/>
  <c r="C68" i="29"/>
  <c r="D68" i="29" s="1"/>
  <c r="D57" i="23"/>
  <c r="C57" i="23" s="1"/>
  <c r="H35" i="17"/>
  <c r="N35" i="36"/>
  <c r="H77" i="17"/>
  <c r="N77" i="36"/>
  <c r="C52" i="29"/>
  <c r="C50" i="37" s="1"/>
  <c r="D41" i="23"/>
  <c r="C41" i="23" s="1"/>
  <c r="H4" i="15"/>
  <c r="D14" i="26"/>
  <c r="D14" i="21" s="1"/>
  <c r="W14" i="36" s="1"/>
  <c r="H14" i="15"/>
  <c r="V14" i="36" s="1"/>
  <c r="G23" i="32"/>
  <c r="U14" i="36" s="1"/>
  <c r="D27" i="26"/>
  <c r="D27" i="21" s="1"/>
  <c r="W27" i="36" s="1"/>
  <c r="H27" i="15"/>
  <c r="G36" i="32"/>
  <c r="U27" i="36" s="1"/>
  <c r="F31" i="29"/>
  <c r="G31" i="29" s="1"/>
  <c r="C25" i="27"/>
  <c r="J23" i="2" s="1"/>
  <c r="C36" i="29"/>
  <c r="C34" i="37" s="1"/>
  <c r="D25" i="23"/>
  <c r="C25" i="23" s="1"/>
  <c r="D4" i="26"/>
  <c r="H10" i="15"/>
  <c r="G10" i="17" s="1"/>
  <c r="G19" i="32"/>
  <c r="U10" i="36" s="1"/>
  <c r="D28" i="26"/>
  <c r="D28" i="21" s="1"/>
  <c r="W28" i="36" s="1"/>
  <c r="H28" i="15"/>
  <c r="G28" i="17" s="1"/>
  <c r="H41" i="15"/>
  <c r="V41" i="36" s="1"/>
  <c r="H42" i="15"/>
  <c r="V42" i="36" s="1"/>
  <c r="D43" i="26"/>
  <c r="D43" i="21" s="1"/>
  <c r="W43" i="36" s="1"/>
  <c r="H43" i="15"/>
  <c r="G43" i="17" s="1"/>
  <c r="G52" i="32"/>
  <c r="U43" i="36" s="1"/>
  <c r="D52" i="26"/>
  <c r="D52" i="21" s="1"/>
  <c r="W52" i="36" s="1"/>
  <c r="H52" i="15"/>
  <c r="H69" i="15"/>
  <c r="G69" i="17" s="1"/>
  <c r="H73" i="15"/>
  <c r="G73" i="17" s="1"/>
  <c r="D74" i="26"/>
  <c r="D74" i="21" s="1"/>
  <c r="W74" i="36" s="1"/>
  <c r="D75" i="26"/>
  <c r="H75" i="15"/>
  <c r="V75" i="36" s="1"/>
  <c r="G84" i="32"/>
  <c r="U75" i="36" s="1"/>
  <c r="H56" i="15"/>
  <c r="C86" i="29"/>
  <c r="D86" i="29" s="1"/>
  <c r="D84" i="37" s="1"/>
  <c r="H84" i="37" s="1"/>
  <c r="I84" i="37" s="1"/>
  <c r="D75" i="23"/>
  <c r="C75" i="23" s="1"/>
  <c r="D11" i="26"/>
  <c r="D11" i="21" s="1"/>
  <c r="W11" i="36" s="1"/>
  <c r="H11" i="15"/>
  <c r="G11" i="17" s="1"/>
  <c r="D44" i="26"/>
  <c r="D44" i="21" s="1"/>
  <c r="W44" i="36" s="1"/>
  <c r="H44" i="15"/>
  <c r="V44" i="36" s="1"/>
  <c r="D66" i="26"/>
  <c r="D66" i="21" s="1"/>
  <c r="W66" i="36" s="1"/>
  <c r="D67" i="26"/>
  <c r="D67" i="21" s="1"/>
  <c r="W67" i="36" s="1"/>
  <c r="H67" i="15"/>
  <c r="G67" i="17" s="1"/>
  <c r="G76" i="32"/>
  <c r="U67" i="36" s="1"/>
  <c r="D76" i="26"/>
  <c r="D76" i="21" s="1"/>
  <c r="W76" i="36" s="1"/>
  <c r="H76" i="15"/>
  <c r="G76" i="17" s="1"/>
  <c r="D91" i="26"/>
  <c r="D91" i="21" s="1"/>
  <c r="H91" i="15"/>
  <c r="V91" i="36" s="1"/>
  <c r="G100" i="32"/>
  <c r="U91" i="36" s="1"/>
  <c r="C44" i="29"/>
  <c r="D33" i="23"/>
  <c r="C33" i="23" s="1"/>
  <c r="C60" i="29"/>
  <c r="C58" i="37" s="1"/>
  <c r="D49" i="23"/>
  <c r="C49" i="23" s="1"/>
  <c r="C76" i="29"/>
  <c r="D76" i="29" s="1"/>
  <c r="I65" i="36" s="1"/>
  <c r="D65" i="23"/>
  <c r="C65" i="23" s="1"/>
  <c r="H2" i="15"/>
  <c r="G2" i="17" s="1"/>
  <c r="G15" i="32"/>
  <c r="U6" i="36" s="1"/>
  <c r="H33" i="15"/>
  <c r="V33" i="36" s="1"/>
  <c r="H34" i="15"/>
  <c r="V34" i="36" s="1"/>
  <c r="D35" i="26"/>
  <c r="D35" i="21" s="1"/>
  <c r="W35" i="36" s="1"/>
  <c r="H35" i="15"/>
  <c r="G35" i="17" s="1"/>
  <c r="G44" i="32"/>
  <c r="U35" i="36" s="1"/>
  <c r="H48" i="15"/>
  <c r="H80" i="15"/>
  <c r="G80" i="17" s="1"/>
  <c r="I97" i="5"/>
  <c r="T95" i="36"/>
  <c r="H104" i="32"/>
  <c r="G22" i="32"/>
  <c r="U13" i="36" s="1"/>
  <c r="H18" i="15"/>
  <c r="D19" i="26"/>
  <c r="D19" i="21" s="1"/>
  <c r="W19" i="36" s="1"/>
  <c r="H19" i="15"/>
  <c r="V19" i="36" s="1"/>
  <c r="G28" i="32"/>
  <c r="U19" i="36" s="1"/>
  <c r="G30" i="32"/>
  <c r="U21" i="36" s="1"/>
  <c r="H57" i="15"/>
  <c r="G57" i="17" s="1"/>
  <c r="D58" i="26"/>
  <c r="D58" i="21" s="1"/>
  <c r="W58" i="36" s="1"/>
  <c r="D59" i="26"/>
  <c r="D59" i="21" s="1"/>
  <c r="W59" i="36" s="1"/>
  <c r="H59" i="15"/>
  <c r="G59" i="17" s="1"/>
  <c r="G68" i="32"/>
  <c r="U59" i="36" s="1"/>
  <c r="D68" i="26"/>
  <c r="D68" i="21" s="1"/>
  <c r="W68" i="36" s="1"/>
  <c r="H68" i="15"/>
  <c r="G68" i="17" s="1"/>
  <c r="C95" i="36"/>
  <c r="C104" i="32"/>
  <c r="N95" i="14"/>
  <c r="G11" i="32"/>
  <c r="U2" i="36" s="1"/>
  <c r="D3" i="26"/>
  <c r="D3" i="21" s="1"/>
  <c r="W3" i="36" s="1"/>
  <c r="H3" i="15"/>
  <c r="V3" i="36" s="1"/>
  <c r="D5" i="26"/>
  <c r="D5" i="21" s="1"/>
  <c r="W5" i="36" s="1"/>
  <c r="H9" i="15"/>
  <c r="G9" i="17" s="1"/>
  <c r="G20" i="32"/>
  <c r="U11" i="36" s="1"/>
  <c r="D12" i="26"/>
  <c r="D12" i="21" s="1"/>
  <c r="W12" i="36" s="1"/>
  <c r="H13" i="15"/>
  <c r="G13" i="17" s="1"/>
  <c r="H21" i="15"/>
  <c r="V21" i="36" s="1"/>
  <c r="D26" i="26"/>
  <c r="D26" i="21" s="1"/>
  <c r="W26" i="36" s="1"/>
  <c r="D36" i="26"/>
  <c r="D36" i="21" s="1"/>
  <c r="W36" i="36" s="1"/>
  <c r="H36" i="15"/>
  <c r="G36" i="17" s="1"/>
  <c r="G53" i="32"/>
  <c r="U44" i="36" s="1"/>
  <c r="G54" i="32"/>
  <c r="U45" i="36" s="1"/>
  <c r="G85" i="32"/>
  <c r="U76" i="36" s="1"/>
  <c r="G86" i="32"/>
  <c r="U77" i="36" s="1"/>
  <c r="D90" i="26"/>
  <c r="D90" i="21" s="1"/>
  <c r="W90" i="36" s="1"/>
  <c r="H90" i="15"/>
  <c r="D83" i="26"/>
  <c r="D83" i="21" s="1"/>
  <c r="W83" i="36" s="1"/>
  <c r="H83" i="15"/>
  <c r="G92" i="32"/>
  <c r="U83" i="36" s="1"/>
  <c r="G27" i="32"/>
  <c r="U18" i="36" s="1"/>
  <c r="G35" i="32"/>
  <c r="U26" i="36" s="1"/>
  <c r="G43" i="32"/>
  <c r="U34" i="36" s="1"/>
  <c r="G51" i="32"/>
  <c r="U42" i="36" s="1"/>
  <c r="G59" i="32"/>
  <c r="U50" i="36" s="1"/>
  <c r="G67" i="32"/>
  <c r="U58" i="36" s="1"/>
  <c r="G75" i="32"/>
  <c r="U66" i="36" s="1"/>
  <c r="G83" i="32"/>
  <c r="U74" i="36" s="1"/>
  <c r="C96" i="27"/>
  <c r="N100" i="32" s="1"/>
  <c r="D92" i="26"/>
  <c r="D92" i="21" s="1"/>
  <c r="W92" i="36" s="1"/>
  <c r="H92" i="15"/>
  <c r="G92" i="17" s="1"/>
  <c r="D11" i="23"/>
  <c r="C11" i="23" s="1"/>
  <c r="C24" i="29"/>
  <c r="D24" i="29" s="1"/>
  <c r="I13" i="36" s="1"/>
  <c r="C32" i="29"/>
  <c r="D32" i="29" s="1"/>
  <c r="I21" i="36" s="1"/>
  <c r="C40" i="29"/>
  <c r="D40" i="29" s="1"/>
  <c r="D38" i="37" s="1"/>
  <c r="H38" i="37" s="1"/>
  <c r="I38" i="37" s="1"/>
  <c r="C48" i="29"/>
  <c r="D48" i="29" s="1"/>
  <c r="C56" i="29"/>
  <c r="C64" i="29"/>
  <c r="C62" i="37" s="1"/>
  <c r="C72" i="29"/>
  <c r="D72" i="29" s="1"/>
  <c r="G34" i="32"/>
  <c r="U25" i="36" s="1"/>
  <c r="H50" i="15"/>
  <c r="G50" i="17" s="1"/>
  <c r="H58" i="15"/>
  <c r="V58" i="36" s="1"/>
  <c r="H66" i="15"/>
  <c r="H74" i="15"/>
  <c r="G74" i="17" s="1"/>
  <c r="D84" i="26"/>
  <c r="D84" i="21" s="1"/>
  <c r="W84" i="36" s="1"/>
  <c r="H84" i="15"/>
  <c r="G84" i="17" s="1"/>
  <c r="D5" i="23"/>
  <c r="C5" i="23" s="1"/>
  <c r="E77" i="31"/>
  <c r="F77" i="31" s="1"/>
  <c r="C77" i="30"/>
  <c r="G63" i="30"/>
  <c r="E70" i="31"/>
  <c r="F70" i="31" s="1"/>
  <c r="C70" i="30"/>
  <c r="Q70" i="31" s="1"/>
  <c r="F98" i="29"/>
  <c r="G98" i="29" s="1"/>
  <c r="K87" i="36" s="1"/>
  <c r="C92" i="27"/>
  <c r="E95" i="18"/>
  <c r="D95" i="20" s="1"/>
  <c r="Z95" i="36" s="1"/>
  <c r="E96" i="18"/>
  <c r="D96" i="20" s="1"/>
  <c r="Z96" i="36" s="1"/>
  <c r="D56" i="31"/>
  <c r="F56" i="31" s="1"/>
  <c r="C56" i="30"/>
  <c r="C56" i="5" s="1"/>
  <c r="E62" i="31"/>
  <c r="F62" i="31" s="1"/>
  <c r="C62" i="30"/>
  <c r="Q62" i="31" s="1"/>
  <c r="G83" i="29"/>
  <c r="K72" i="36" s="1"/>
  <c r="G56" i="30"/>
  <c r="G93" i="29"/>
  <c r="K82" i="36" s="1"/>
  <c r="G102" i="29"/>
  <c r="K91" i="36" s="1"/>
  <c r="G92" i="29"/>
  <c r="G88" i="29"/>
  <c r="D31" i="31"/>
  <c r="G31" i="30"/>
  <c r="L75" i="18"/>
  <c r="E30" i="31"/>
  <c r="J30" i="31" s="1"/>
  <c r="C30" i="30"/>
  <c r="Q30" i="31" s="1"/>
  <c r="L71" i="18"/>
  <c r="I76" i="18"/>
  <c r="K76" i="18" s="1"/>
  <c r="G76" i="18"/>
  <c r="G97" i="32"/>
  <c r="U88" i="36" s="1"/>
  <c r="D8" i="31"/>
  <c r="F8" i="31" s="1"/>
  <c r="C8" i="30"/>
  <c r="F8" i="5" s="1"/>
  <c r="M8" i="31" s="1"/>
  <c r="E22" i="31"/>
  <c r="C22" i="30"/>
  <c r="Q22" i="31" s="1"/>
  <c r="D23" i="31"/>
  <c r="F23" i="31" s="1"/>
  <c r="C23" i="30"/>
  <c r="E85" i="31"/>
  <c r="F85" i="31" s="1"/>
  <c r="C85" i="30"/>
  <c r="Q85" i="31" s="1"/>
  <c r="L45" i="18"/>
  <c r="G8" i="30"/>
  <c r="D71" i="31"/>
  <c r="F71" i="31" s="1"/>
  <c r="G71" i="30"/>
  <c r="I6" i="18"/>
  <c r="G6" i="18"/>
  <c r="L20" i="18"/>
  <c r="L29" i="18"/>
  <c r="G97" i="28"/>
  <c r="F96" i="14" s="1"/>
  <c r="H95" i="14"/>
  <c r="U104" i="32"/>
  <c r="C106" i="29"/>
  <c r="C104" i="37" s="1"/>
  <c r="E14" i="31"/>
  <c r="F14" i="31" s="1"/>
  <c r="C14" i="30"/>
  <c r="Q14" i="31" s="1"/>
  <c r="D15" i="31"/>
  <c r="C15" i="30"/>
  <c r="Q15" i="31" s="1"/>
  <c r="C21" i="30"/>
  <c r="Q21" i="31" s="1"/>
  <c r="D48" i="31"/>
  <c r="F48" i="31" s="1"/>
  <c r="C48" i="30"/>
  <c r="Q48" i="31" s="1"/>
  <c r="G55" i="30"/>
  <c r="C61" i="30"/>
  <c r="F61" i="5" s="1"/>
  <c r="M61" i="31" s="1"/>
  <c r="D96" i="31"/>
  <c r="C96" i="30"/>
  <c r="Q96" i="31" s="1"/>
  <c r="L30" i="18"/>
  <c r="L46" i="18"/>
  <c r="F47" i="31"/>
  <c r="E6" i="31"/>
  <c r="C6" i="30"/>
  <c r="C6" i="5" s="1"/>
  <c r="D7" i="31"/>
  <c r="F7" i="31" s="1"/>
  <c r="C7" i="30"/>
  <c r="Q7" i="31" s="1"/>
  <c r="E54" i="31"/>
  <c r="J54" i="31" s="1"/>
  <c r="C54" i="30"/>
  <c r="Q54" i="31" s="1"/>
  <c r="D88" i="31"/>
  <c r="F88" i="31" s="1"/>
  <c r="C88" i="30"/>
  <c r="L31" i="18"/>
  <c r="L88" i="18"/>
  <c r="K2" i="18"/>
  <c r="J2" i="18"/>
  <c r="L2" i="18" s="1"/>
  <c r="C5" i="30"/>
  <c r="D40" i="31"/>
  <c r="F40" i="31" s="1"/>
  <c r="C40" i="30"/>
  <c r="Q40" i="31" s="1"/>
  <c r="C53" i="30"/>
  <c r="Q53" i="31" s="1"/>
  <c r="D80" i="31"/>
  <c r="F80" i="31" s="1"/>
  <c r="C80" i="30"/>
  <c r="G88" i="30"/>
  <c r="G95" i="30"/>
  <c r="L22" i="18"/>
  <c r="L79" i="18"/>
  <c r="D32" i="31"/>
  <c r="F32" i="31" s="1"/>
  <c r="C32" i="30"/>
  <c r="Q32" i="31" s="1"/>
  <c r="E46" i="31"/>
  <c r="J46" i="31" s="1"/>
  <c r="C46" i="30"/>
  <c r="D72" i="31"/>
  <c r="F72" i="31" s="1"/>
  <c r="C72" i="30"/>
  <c r="E94" i="31"/>
  <c r="J94" i="31" s="1"/>
  <c r="C94" i="30"/>
  <c r="L89" i="18"/>
  <c r="J98" i="9"/>
  <c r="D24" i="31"/>
  <c r="F24" i="31" s="1"/>
  <c r="C24" i="30"/>
  <c r="Q24" i="31" s="1"/>
  <c r="G32" i="30"/>
  <c r="D64" i="31"/>
  <c r="F64" i="31" s="1"/>
  <c r="C64" i="30"/>
  <c r="Q64" i="31" s="1"/>
  <c r="G72" i="30"/>
  <c r="E86" i="31"/>
  <c r="F86" i="31" s="1"/>
  <c r="C86" i="30"/>
  <c r="Q86" i="31" s="1"/>
  <c r="L42" i="18"/>
  <c r="L85" i="18"/>
  <c r="L90" i="18"/>
  <c r="G97" i="6"/>
  <c r="W106" i="32" s="1"/>
  <c r="C16" i="30"/>
  <c r="C16" i="5" s="1"/>
  <c r="D16" i="31"/>
  <c r="F16" i="31" s="1"/>
  <c r="G24" i="30"/>
  <c r="E38" i="31"/>
  <c r="J38" i="31" s="1"/>
  <c r="C38" i="30"/>
  <c r="Q38" i="31" s="1"/>
  <c r="G64" i="30"/>
  <c r="E78" i="31"/>
  <c r="F78" i="31" s="1"/>
  <c r="C78" i="30"/>
  <c r="L28" i="18"/>
  <c r="L64" i="18"/>
  <c r="F98" i="28"/>
  <c r="J98" i="28"/>
  <c r="C43" i="30"/>
  <c r="C51" i="30"/>
  <c r="Q51" i="31" s="1"/>
  <c r="C59" i="30"/>
  <c r="Q59" i="31" s="1"/>
  <c r="L27" i="18"/>
  <c r="L69" i="18"/>
  <c r="L78" i="18"/>
  <c r="E50" i="31"/>
  <c r="F50" i="31" s="1"/>
  <c r="I98" i="9"/>
  <c r="F3" i="31"/>
  <c r="C10" i="30"/>
  <c r="F11" i="31"/>
  <c r="C18" i="30"/>
  <c r="Q18" i="31" s="1"/>
  <c r="C26" i="30"/>
  <c r="Q26" i="31" s="1"/>
  <c r="F35" i="31"/>
  <c r="C42" i="30"/>
  <c r="Q42" i="31" s="1"/>
  <c r="C58" i="30"/>
  <c r="C66" i="30"/>
  <c r="Q66" i="31" s="1"/>
  <c r="C74" i="30"/>
  <c r="Q74" i="31" s="1"/>
  <c r="C82" i="30"/>
  <c r="Q82" i="31" s="1"/>
  <c r="F83" i="31"/>
  <c r="C90" i="30"/>
  <c r="Q90" i="31" s="1"/>
  <c r="E17" i="31"/>
  <c r="J17" i="31" s="1"/>
  <c r="E65" i="31"/>
  <c r="F65" i="31" s="1"/>
  <c r="G104" i="32"/>
  <c r="U95" i="36" s="1"/>
  <c r="C97" i="31"/>
  <c r="S98" i="3" s="1"/>
  <c r="G3" i="30"/>
  <c r="C9" i="30"/>
  <c r="Q9" i="31" s="1"/>
  <c r="G11" i="30"/>
  <c r="G19" i="30"/>
  <c r="G27" i="30"/>
  <c r="C33" i="30"/>
  <c r="Q33" i="31" s="1"/>
  <c r="G35" i="30"/>
  <c r="C41" i="30"/>
  <c r="Q41" i="31" s="1"/>
  <c r="G43" i="30"/>
  <c r="C49" i="30"/>
  <c r="Q49" i="31" s="1"/>
  <c r="G51" i="30"/>
  <c r="C57" i="30"/>
  <c r="Q57" i="31" s="1"/>
  <c r="G59" i="30"/>
  <c r="G67" i="30"/>
  <c r="C73" i="30"/>
  <c r="Q73" i="31" s="1"/>
  <c r="G75" i="30"/>
  <c r="C81" i="30"/>
  <c r="Q81" i="31" s="1"/>
  <c r="G83" i="30"/>
  <c r="C89" i="30"/>
  <c r="Q89" i="31" s="1"/>
  <c r="G91" i="30"/>
  <c r="L8" i="18"/>
  <c r="L16" i="18"/>
  <c r="L24" i="18"/>
  <c r="H98" i="9"/>
  <c r="G98" i="9"/>
  <c r="D97" i="4"/>
  <c r="C97" i="4"/>
  <c r="D97" i="7" s="1"/>
  <c r="C31" i="30"/>
  <c r="Q31" i="31" s="1"/>
  <c r="C39" i="30"/>
  <c r="Q39" i="31" s="1"/>
  <c r="C55" i="30"/>
  <c r="C63" i="30"/>
  <c r="Q63" i="31" s="1"/>
  <c r="C71" i="30"/>
  <c r="C79" i="30"/>
  <c r="Q79" i="31" s="1"/>
  <c r="C87" i="30"/>
  <c r="Q87" i="31" s="1"/>
  <c r="C95" i="30"/>
  <c r="C95" i="5" s="1"/>
  <c r="L67" i="18"/>
  <c r="L80" i="18"/>
  <c r="P98" i="3"/>
  <c r="E98" i="3"/>
  <c r="CH97" i="1"/>
  <c r="CA97" i="1"/>
  <c r="F79" i="31"/>
  <c r="F87" i="31"/>
  <c r="F95" i="31"/>
  <c r="L59" i="18"/>
  <c r="L72" i="18"/>
  <c r="J10" i="28"/>
  <c r="F48" i="28"/>
  <c r="F3" i="28"/>
  <c r="F32" i="28"/>
  <c r="J50" i="28"/>
  <c r="F5" i="28"/>
  <c r="F13" i="28"/>
  <c r="F21" i="28"/>
  <c r="F29" i="28"/>
  <c r="F37" i="28"/>
  <c r="F45" i="28"/>
  <c r="F53" i="28"/>
  <c r="F61" i="28"/>
  <c r="F69" i="28"/>
  <c r="F77" i="28"/>
  <c r="F85" i="28"/>
  <c r="F93" i="28"/>
  <c r="F56" i="28"/>
  <c r="J42" i="28"/>
  <c r="F16" i="28"/>
  <c r="F80" i="28"/>
  <c r="J21" i="28"/>
  <c r="J34" i="28"/>
  <c r="F11" i="28"/>
  <c r="F19" i="28"/>
  <c r="F27" i="28"/>
  <c r="F35" i="28"/>
  <c r="F43" i="28"/>
  <c r="F51" i="28"/>
  <c r="F59" i="28"/>
  <c r="F67" i="28"/>
  <c r="F75" i="28"/>
  <c r="F83" i="28"/>
  <c r="F91" i="28"/>
  <c r="F40" i="28"/>
  <c r="G21" i="28"/>
  <c r="F20" i="14" s="1"/>
  <c r="J63" i="36"/>
  <c r="K25" i="14"/>
  <c r="J72" i="36"/>
  <c r="F39" i="7"/>
  <c r="H97" i="15"/>
  <c r="V97" i="36" s="1"/>
  <c r="K25" i="3"/>
  <c r="C24" i="25" s="1"/>
  <c r="G55" i="17"/>
  <c r="I21" i="3"/>
  <c r="Q31" i="19"/>
  <c r="C102" i="37"/>
  <c r="E83" i="20"/>
  <c r="X37" i="36"/>
  <c r="N95" i="31"/>
  <c r="N96" i="31"/>
  <c r="J73" i="36"/>
  <c r="J76" i="2"/>
  <c r="N82" i="32"/>
  <c r="G86" i="17"/>
  <c r="D71" i="29"/>
  <c r="I60" i="36" s="1"/>
  <c r="C69" i="37"/>
  <c r="D30" i="29"/>
  <c r="I19" i="36" s="1"/>
  <c r="C74" i="26"/>
  <c r="C93" i="37"/>
  <c r="J79" i="2"/>
  <c r="D81" i="27"/>
  <c r="R85" i="32" s="1"/>
  <c r="J9" i="36"/>
  <c r="V7" i="36"/>
  <c r="J39" i="2"/>
  <c r="N45" i="32"/>
  <c r="D83" i="27"/>
  <c r="R87" i="32" s="1"/>
  <c r="C85" i="37"/>
  <c r="J13" i="36"/>
  <c r="I53" i="32"/>
  <c r="F25" i="5"/>
  <c r="M25" i="31" s="1"/>
  <c r="C77" i="37"/>
  <c r="K5" i="36"/>
  <c r="J30" i="2"/>
  <c r="D73" i="27"/>
  <c r="R77" i="32" s="1"/>
  <c r="V32" i="36"/>
  <c r="D62" i="29"/>
  <c r="D60" i="37" s="1"/>
  <c r="H60" i="37" s="1"/>
  <c r="I60" i="37" s="1"/>
  <c r="C60" i="37"/>
  <c r="V26" i="36"/>
  <c r="V15" i="36"/>
  <c r="D38" i="29"/>
  <c r="D36" i="37" s="1"/>
  <c r="H36" i="37" s="1"/>
  <c r="I36" i="37" s="1"/>
  <c r="C36" i="37"/>
  <c r="I96" i="19"/>
  <c r="C85" i="21" s="1"/>
  <c r="D40" i="27"/>
  <c r="R44" i="32" s="1"/>
  <c r="Z4" i="36"/>
  <c r="D32" i="27"/>
  <c r="R36" i="32" s="1"/>
  <c r="D101" i="29"/>
  <c r="D99" i="37" s="1"/>
  <c r="H99" i="37" s="1"/>
  <c r="I99" i="37" s="1"/>
  <c r="C38" i="26"/>
  <c r="I47" i="32"/>
  <c r="F38" i="14"/>
  <c r="G20" i="28"/>
  <c r="G19" i="5"/>
  <c r="N19" i="31" s="1"/>
  <c r="H30" i="29"/>
  <c r="K77" i="14"/>
  <c r="K38" i="14"/>
  <c r="I49" i="19"/>
  <c r="C38" i="21" s="1"/>
  <c r="F38" i="7"/>
  <c r="C27" i="5"/>
  <c r="V89" i="36"/>
  <c r="J15" i="2"/>
  <c r="G31" i="17"/>
  <c r="V31" i="36"/>
  <c r="Q27" i="19"/>
  <c r="I73" i="3"/>
  <c r="I47" i="36"/>
  <c r="G63" i="17"/>
  <c r="J65" i="36"/>
  <c r="N74" i="32"/>
  <c r="D24" i="21"/>
  <c r="W24" i="36" s="1"/>
  <c r="J9" i="18"/>
  <c r="L9" i="18" s="1"/>
  <c r="F79" i="7"/>
  <c r="D18" i="21"/>
  <c r="W18" i="36" s="1"/>
  <c r="V62" i="36"/>
  <c r="J87" i="18"/>
  <c r="L87" i="18" s="1"/>
  <c r="K87" i="18"/>
  <c r="C65" i="37"/>
  <c r="C93" i="5"/>
  <c r="F93" i="5"/>
  <c r="M93" i="31" s="1"/>
  <c r="D49" i="21"/>
  <c r="W49" i="36" s="1"/>
  <c r="F45" i="5"/>
  <c r="M45" i="31" s="1"/>
  <c r="D45" i="21"/>
  <c r="W45" i="36" s="1"/>
  <c r="J93" i="31"/>
  <c r="J92" i="2"/>
  <c r="F45" i="31"/>
  <c r="W70" i="36"/>
  <c r="C66" i="5"/>
  <c r="K93" i="36"/>
  <c r="D36" i="29"/>
  <c r="J6" i="31"/>
  <c r="C42" i="5"/>
  <c r="C22" i="5"/>
  <c r="D4" i="21"/>
  <c r="W4" i="36" s="1"/>
  <c r="J22" i="31"/>
  <c r="K80" i="36"/>
  <c r="G90" i="17"/>
  <c r="V90" i="36"/>
  <c r="G42" i="17"/>
  <c r="D77" i="37"/>
  <c r="H77" i="37" s="1"/>
  <c r="I77" i="37" s="1"/>
  <c r="W50" i="36"/>
  <c r="F102" i="27"/>
  <c r="E102" i="27" s="1"/>
  <c r="E108" i="29"/>
  <c r="J108" i="29" s="1"/>
  <c r="F106" i="37" s="1"/>
  <c r="S108" i="19"/>
  <c r="N108" i="19" s="1"/>
  <c r="L97" i="36"/>
  <c r="I96" i="14"/>
  <c r="G97" i="12"/>
  <c r="B97" i="35"/>
  <c r="E97" i="30"/>
  <c r="E97" i="31" s="1"/>
  <c r="J97" i="31" s="1"/>
  <c r="C97" i="35"/>
  <c r="D86" i="37"/>
  <c r="H86" i="37" s="1"/>
  <c r="I86" i="37" s="1"/>
  <c r="K36" i="36"/>
  <c r="F100" i="19"/>
  <c r="I93" i="32"/>
  <c r="J83" i="2"/>
  <c r="C36" i="5"/>
  <c r="N67" i="32"/>
  <c r="X17" i="36"/>
  <c r="X5" i="36"/>
  <c r="O79" i="14"/>
  <c r="I79" i="6"/>
  <c r="E49" i="23"/>
  <c r="G49" i="13"/>
  <c r="D80" i="36"/>
  <c r="F89" i="32"/>
  <c r="D89" i="32" s="1"/>
  <c r="E79" i="16"/>
  <c r="F79" i="16"/>
  <c r="Z76" i="36"/>
  <c r="D22" i="29"/>
  <c r="D20" i="37" s="1"/>
  <c r="H20" i="37" s="1"/>
  <c r="I20" i="37" s="1"/>
  <c r="C20" i="37"/>
  <c r="C84" i="26"/>
  <c r="D17" i="27"/>
  <c r="R21" i="32" s="1"/>
  <c r="J12" i="36"/>
  <c r="N21" i="32"/>
  <c r="J38" i="2"/>
  <c r="J35" i="36"/>
  <c r="N44" i="32"/>
  <c r="K78" i="36"/>
  <c r="H22" i="14"/>
  <c r="D22" i="8"/>
  <c r="E65" i="16"/>
  <c r="F65" i="16"/>
  <c r="H26" i="17"/>
  <c r="L26" i="14"/>
  <c r="D26" i="25"/>
  <c r="E26" i="25" s="1"/>
  <c r="R27" i="36"/>
  <c r="V36" i="32"/>
  <c r="E27" i="18"/>
  <c r="D27" i="20" s="1"/>
  <c r="Z27" i="36" s="1"/>
  <c r="G27" i="14"/>
  <c r="O89" i="36"/>
  <c r="S98" i="32"/>
  <c r="M89" i="14"/>
  <c r="T90" i="36"/>
  <c r="H99" i="32"/>
  <c r="I91" i="14"/>
  <c r="H51" i="36"/>
  <c r="D51" i="13"/>
  <c r="G51" i="13" s="1"/>
  <c r="C62" i="19"/>
  <c r="E62" i="19" s="1"/>
  <c r="F62" i="19" s="1"/>
  <c r="H62" i="19" s="1"/>
  <c r="L60" i="32"/>
  <c r="E65" i="29"/>
  <c r="J65" i="29" s="1"/>
  <c r="S65" i="19"/>
  <c r="N65" i="19" s="1"/>
  <c r="E54" i="14"/>
  <c r="F59" i="27"/>
  <c r="E59" i="27" s="1"/>
  <c r="H54" i="31"/>
  <c r="L54" i="36"/>
  <c r="H59" i="36"/>
  <c r="D59" i="13"/>
  <c r="G59" i="13" s="1"/>
  <c r="L68" i="32"/>
  <c r="F67" i="27"/>
  <c r="E67" i="27" s="1"/>
  <c r="E62" i="14"/>
  <c r="H62" i="31"/>
  <c r="S73" i="19"/>
  <c r="N73" i="19" s="1"/>
  <c r="C78" i="29"/>
  <c r="D78" i="29" s="1"/>
  <c r="D76" i="37" s="1"/>
  <c r="H76" i="37" s="1"/>
  <c r="I76" i="37" s="1"/>
  <c r="C78" i="19"/>
  <c r="E78" i="19" s="1"/>
  <c r="H67" i="36"/>
  <c r="D67" i="13"/>
  <c r="G67" i="13" s="1"/>
  <c r="L76" i="32"/>
  <c r="L70" i="36"/>
  <c r="S81" i="19"/>
  <c r="E70" i="14"/>
  <c r="C82" i="20"/>
  <c r="X82" i="36" s="1"/>
  <c r="D93" i="19"/>
  <c r="D82" i="7"/>
  <c r="P63" i="32"/>
  <c r="G54" i="31"/>
  <c r="E20" i="16"/>
  <c r="F20" i="16"/>
  <c r="E50" i="16"/>
  <c r="F50" i="16"/>
  <c r="E58" i="16"/>
  <c r="F58" i="16"/>
  <c r="P22" i="36"/>
  <c r="T31" i="32"/>
  <c r="O24" i="36"/>
  <c r="S33" i="32"/>
  <c r="M24" i="14"/>
  <c r="I39" i="14"/>
  <c r="Q39" i="36"/>
  <c r="U48" i="32"/>
  <c r="D40" i="25"/>
  <c r="L40" i="14"/>
  <c r="G50" i="32"/>
  <c r="U41" i="36" s="1"/>
  <c r="M41" i="11"/>
  <c r="L42" i="14"/>
  <c r="D42" i="25"/>
  <c r="C44" i="36"/>
  <c r="N44" i="14"/>
  <c r="C53" i="32"/>
  <c r="K46" i="3"/>
  <c r="C45" i="25" s="1"/>
  <c r="Q56" i="19"/>
  <c r="I46" i="3"/>
  <c r="H56" i="29"/>
  <c r="E46" i="18"/>
  <c r="D46" i="20" s="1"/>
  <c r="Z46" i="36" s="1"/>
  <c r="Y46" i="36"/>
  <c r="G46" i="14"/>
  <c r="H50" i="5"/>
  <c r="K50" i="14" s="1"/>
  <c r="Q61" i="19"/>
  <c r="H85" i="17"/>
  <c r="L85" i="14"/>
  <c r="N85" i="36"/>
  <c r="D85" i="25"/>
  <c r="E85" i="25" s="1"/>
  <c r="C87" i="36"/>
  <c r="C96" i="32"/>
  <c r="N87" i="14"/>
  <c r="T88" i="36"/>
  <c r="H97" i="32"/>
  <c r="C44" i="27"/>
  <c r="D44" i="27" s="1"/>
  <c r="R48" i="32" s="1"/>
  <c r="F50" i="29"/>
  <c r="G50" i="29" s="1"/>
  <c r="H41" i="36"/>
  <c r="C52" i="19"/>
  <c r="E52" i="19" s="1"/>
  <c r="L50" i="32"/>
  <c r="D41" i="13"/>
  <c r="G41" i="13" s="1"/>
  <c r="C57" i="19"/>
  <c r="E57" i="19" s="1"/>
  <c r="D46" i="13"/>
  <c r="G46" i="13" s="1"/>
  <c r="L55" i="32"/>
  <c r="E13" i="16"/>
  <c r="F13" i="16"/>
  <c r="K90" i="18"/>
  <c r="M90" i="18"/>
  <c r="T19" i="36"/>
  <c r="H28" i="32"/>
  <c r="N76" i="14"/>
  <c r="C76" i="36"/>
  <c r="C85" i="32"/>
  <c r="T77" i="36"/>
  <c r="H86" i="32"/>
  <c r="I78" i="14"/>
  <c r="M78" i="11"/>
  <c r="E78" i="15"/>
  <c r="E80" i="18"/>
  <c r="D80" i="20" s="1"/>
  <c r="G80" i="14"/>
  <c r="L81" i="14"/>
  <c r="D81" i="25"/>
  <c r="E82" i="18"/>
  <c r="D82" i="20" s="1"/>
  <c r="Z82" i="36" s="1"/>
  <c r="G82" i="14"/>
  <c r="O83" i="36"/>
  <c r="S92" i="32"/>
  <c r="M83" i="14"/>
  <c r="E84" i="18"/>
  <c r="D84" i="20" s="1"/>
  <c r="Z84" i="36" s="1"/>
  <c r="G84" i="14"/>
  <c r="Y84" i="36"/>
  <c r="D10" i="13"/>
  <c r="G10" i="13" s="1"/>
  <c r="H10" i="36"/>
  <c r="L19" i="32"/>
  <c r="C21" i="19"/>
  <c r="E21" i="19" s="1"/>
  <c r="F21" i="19" s="1"/>
  <c r="H21" i="19" s="1"/>
  <c r="E24" i="29"/>
  <c r="J24" i="29" s="1"/>
  <c r="F22" i="37" s="1"/>
  <c r="L13" i="36"/>
  <c r="E13" i="14"/>
  <c r="S24" i="19"/>
  <c r="H13" i="31"/>
  <c r="F18" i="27"/>
  <c r="E18" i="27" s="1"/>
  <c r="C29" i="29"/>
  <c r="C27" i="37" s="1"/>
  <c r="C29" i="19"/>
  <c r="E29" i="19" s="1"/>
  <c r="F29" i="19" s="1"/>
  <c r="H29" i="19" s="1"/>
  <c r="E21" i="14"/>
  <c r="L21" i="36"/>
  <c r="F26" i="27"/>
  <c r="E26" i="27" s="1"/>
  <c r="H21" i="31"/>
  <c r="S32" i="19"/>
  <c r="N32" i="19" s="1"/>
  <c r="F35" i="29"/>
  <c r="C29" i="27"/>
  <c r="N33" i="32" s="1"/>
  <c r="L35" i="32"/>
  <c r="D26" i="13"/>
  <c r="G26" i="13" s="1"/>
  <c r="C37" i="19"/>
  <c r="E37" i="19" s="1"/>
  <c r="F40" i="29"/>
  <c r="G40" i="29" s="1"/>
  <c r="K29" i="36" s="1"/>
  <c r="C34" i="27"/>
  <c r="J32" i="2" s="1"/>
  <c r="H36" i="36"/>
  <c r="C47" i="29"/>
  <c r="D47" i="29" s="1"/>
  <c r="D36" i="23"/>
  <c r="C36" i="23" s="1"/>
  <c r="C47" i="19"/>
  <c r="E47" i="19" s="1"/>
  <c r="D36" i="13"/>
  <c r="G36" i="13" s="1"/>
  <c r="I11" i="18"/>
  <c r="K11" i="18" s="1"/>
  <c r="G11" i="18"/>
  <c r="I18" i="18"/>
  <c r="J18" i="18" s="1"/>
  <c r="L18" i="18" s="1"/>
  <c r="G18" i="18"/>
  <c r="J26" i="18"/>
  <c r="L26" i="18" s="1"/>
  <c r="K26" i="18"/>
  <c r="I34" i="18"/>
  <c r="J34" i="18" s="1"/>
  <c r="L34" i="18" s="1"/>
  <c r="G34" i="18"/>
  <c r="T11" i="32"/>
  <c r="P2" i="36"/>
  <c r="C3" i="20"/>
  <c r="X3" i="36" s="1"/>
  <c r="H3" i="12"/>
  <c r="D14" i="19"/>
  <c r="F14" i="19" s="1"/>
  <c r="H14" i="19" s="1"/>
  <c r="C7" i="20"/>
  <c r="X7" i="36" s="1"/>
  <c r="D7" i="7"/>
  <c r="H7" i="12"/>
  <c r="D18" i="19"/>
  <c r="C11" i="20"/>
  <c r="E11" i="20" s="1"/>
  <c r="J11" i="14"/>
  <c r="D11" i="7"/>
  <c r="H11" i="12"/>
  <c r="D22" i="19"/>
  <c r="J15" i="14"/>
  <c r="D15" i="7"/>
  <c r="J19" i="14"/>
  <c r="D19" i="7"/>
  <c r="J23" i="14"/>
  <c r="D34" i="19"/>
  <c r="J27" i="14"/>
  <c r="D27" i="7"/>
  <c r="D42" i="19"/>
  <c r="D31" i="7"/>
  <c r="J31" i="14"/>
  <c r="J35" i="14"/>
  <c r="D46" i="19"/>
  <c r="D35" i="7"/>
  <c r="H13" i="14"/>
  <c r="D13" i="8"/>
  <c r="D21" i="25"/>
  <c r="E21" i="25" s="1"/>
  <c r="L21" i="14"/>
  <c r="H75" i="5"/>
  <c r="F75" i="7" s="1"/>
  <c r="I76" i="3"/>
  <c r="Q86" i="19"/>
  <c r="G75" i="5"/>
  <c r="N75" i="31" s="1"/>
  <c r="H86" i="29"/>
  <c r="T75" i="36"/>
  <c r="H84" i="32"/>
  <c r="H3" i="31"/>
  <c r="E3" i="14"/>
  <c r="F8" i="27"/>
  <c r="E8" i="27" s="1"/>
  <c r="L17" i="32"/>
  <c r="D8" i="13"/>
  <c r="G8" i="13" s="1"/>
  <c r="W65" i="32"/>
  <c r="I56" i="6"/>
  <c r="V79" i="36"/>
  <c r="I10" i="15"/>
  <c r="E10" i="15"/>
  <c r="P14" i="36"/>
  <c r="T23" i="32"/>
  <c r="T15" i="36"/>
  <c r="H24" i="32"/>
  <c r="H17" i="11"/>
  <c r="G17" i="5" s="1"/>
  <c r="N17" i="31" s="1"/>
  <c r="G18" i="3"/>
  <c r="I33" i="14"/>
  <c r="G42" i="32"/>
  <c r="U33" i="36" s="1"/>
  <c r="M33" i="11"/>
  <c r="I33" i="15"/>
  <c r="R35" i="36"/>
  <c r="V44" i="32"/>
  <c r="O36" i="36"/>
  <c r="M36" i="14"/>
  <c r="S45" i="32"/>
  <c r="P38" i="36"/>
  <c r="T47" i="32"/>
  <c r="T62" i="36"/>
  <c r="H71" i="32"/>
  <c r="R67" i="36"/>
  <c r="V76" i="32"/>
  <c r="E67" i="18"/>
  <c r="D67" i="20" s="1"/>
  <c r="Z67" i="36" s="1"/>
  <c r="Y67" i="36"/>
  <c r="G67" i="14"/>
  <c r="O68" i="36"/>
  <c r="M68" i="14"/>
  <c r="R69" i="36"/>
  <c r="V78" i="32"/>
  <c r="E69" i="18"/>
  <c r="D69" i="20" s="1"/>
  <c r="G69" i="14"/>
  <c r="Q72" i="36"/>
  <c r="U81" i="32"/>
  <c r="G81" i="32"/>
  <c r="U72" i="36" s="1"/>
  <c r="M72" i="11"/>
  <c r="E73" i="36"/>
  <c r="I84" i="19"/>
  <c r="C73" i="21" s="1"/>
  <c r="K73" i="14"/>
  <c r="F73" i="7"/>
  <c r="I74" i="14"/>
  <c r="Q74" i="36"/>
  <c r="U83" i="32"/>
  <c r="R95" i="36"/>
  <c r="V104" i="32"/>
  <c r="F98" i="3"/>
  <c r="F106" i="32" s="1"/>
  <c r="C97" i="33"/>
  <c r="E97" i="10" s="1"/>
  <c r="F97" i="10" s="1"/>
  <c r="J98" i="3"/>
  <c r="AA97" i="36" s="1"/>
  <c r="D97" i="33"/>
  <c r="B97" i="12"/>
  <c r="EK97" i="1"/>
  <c r="B98" i="28"/>
  <c r="Q97" i="1"/>
  <c r="Y97" i="1"/>
  <c r="AG97" i="1"/>
  <c r="B97" i="22"/>
  <c r="B97" i="17"/>
  <c r="B97" i="20"/>
  <c r="B97" i="23"/>
  <c r="B97" i="8"/>
  <c r="P97" i="1"/>
  <c r="W97" i="1"/>
  <c r="BR97" i="1"/>
  <c r="B97" i="13"/>
  <c r="BN97" i="1"/>
  <c r="B97" i="11"/>
  <c r="B102" i="27"/>
  <c r="I97" i="1"/>
  <c r="C100" i="2" s="1"/>
  <c r="C108" i="29" s="1"/>
  <c r="C106" i="37" s="1"/>
  <c r="BO97" i="1"/>
  <c r="AK97" i="1"/>
  <c r="C27" i="26"/>
  <c r="H26" i="14"/>
  <c r="E3" i="18"/>
  <c r="D3" i="20" s="1"/>
  <c r="Y3" i="36"/>
  <c r="G3" i="14"/>
  <c r="O4" i="36"/>
  <c r="S13" i="32"/>
  <c r="M4" i="14"/>
  <c r="C15" i="32"/>
  <c r="N6" i="14"/>
  <c r="P6" i="36"/>
  <c r="T15" i="32"/>
  <c r="R31" i="36"/>
  <c r="V40" i="32"/>
  <c r="E31" i="18"/>
  <c r="D31" i="20" s="1"/>
  <c r="Z31" i="36" s="1"/>
  <c r="Y31" i="36"/>
  <c r="O64" i="36"/>
  <c r="S73" i="32"/>
  <c r="M64" i="14"/>
  <c r="E85" i="16"/>
  <c r="F85" i="16"/>
  <c r="V20" i="32"/>
  <c r="U38" i="32"/>
  <c r="Q29" i="36"/>
  <c r="G38" i="32"/>
  <c r="U29" i="36" s="1"/>
  <c r="M29" i="11"/>
  <c r="L30" i="14"/>
  <c r="D30" i="25"/>
  <c r="H62" i="17"/>
  <c r="D62" i="25"/>
  <c r="N62" i="36"/>
  <c r="L62" i="14"/>
  <c r="D97" i="17"/>
  <c r="E91" i="29"/>
  <c r="J91" i="29" s="1"/>
  <c r="L80" i="36"/>
  <c r="H80" i="31"/>
  <c r="E80" i="14"/>
  <c r="S91" i="19"/>
  <c r="N91" i="19" s="1"/>
  <c r="F85" i="27"/>
  <c r="E85" i="27" s="1"/>
  <c r="H85" i="36"/>
  <c r="D85" i="13"/>
  <c r="G85" i="13" s="1"/>
  <c r="C96" i="19"/>
  <c r="E96" i="19" s="1"/>
  <c r="L94" i="32"/>
  <c r="D93" i="23"/>
  <c r="C93" i="23" s="1"/>
  <c r="L102" i="32"/>
  <c r="D93" i="13"/>
  <c r="G93" i="13" s="1"/>
  <c r="C104" i="19"/>
  <c r="E104" i="19" s="1"/>
  <c r="H47" i="5"/>
  <c r="E47" i="36" s="1"/>
  <c r="I48" i="3"/>
  <c r="Q58" i="19"/>
  <c r="H58" i="29"/>
  <c r="Q65" i="19"/>
  <c r="I55" i="3"/>
  <c r="C55" i="36"/>
  <c r="C64" i="32"/>
  <c r="N55" i="14"/>
  <c r="T64" i="32"/>
  <c r="P55" i="36"/>
  <c r="T56" i="36"/>
  <c r="H65" i="32"/>
  <c r="E59" i="15"/>
  <c r="M59" i="11"/>
  <c r="L60" i="14"/>
  <c r="D60" i="25"/>
  <c r="P91" i="36"/>
  <c r="T100" i="32"/>
  <c r="H75" i="31"/>
  <c r="E75" i="14"/>
  <c r="S86" i="19"/>
  <c r="F80" i="27"/>
  <c r="E80" i="27" s="1"/>
  <c r="I87" i="15"/>
  <c r="E84" i="29"/>
  <c r="J84" i="29" s="1"/>
  <c r="F82" i="37" s="1"/>
  <c r="D97" i="10"/>
  <c r="I18" i="6"/>
  <c r="I26" i="15"/>
  <c r="L98" i="3"/>
  <c r="Q98" i="3"/>
  <c r="F9" i="31"/>
  <c r="E27" i="15"/>
  <c r="O97" i="31"/>
  <c r="F61" i="19"/>
  <c r="H61" i="19" s="1"/>
  <c r="E13" i="15"/>
  <c r="I16" i="15"/>
  <c r="I11" i="15"/>
  <c r="E44" i="15"/>
  <c r="I55" i="15"/>
  <c r="E61" i="15"/>
  <c r="H62" i="11"/>
  <c r="H73" i="29" s="1"/>
  <c r="E6" i="15"/>
  <c r="I38" i="15"/>
  <c r="E89" i="15"/>
  <c r="E39" i="36"/>
  <c r="K59" i="3"/>
  <c r="C58" i="25" s="1"/>
  <c r="E58" i="25" s="1"/>
  <c r="H58" i="5"/>
  <c r="I69" i="19" s="1"/>
  <c r="C58" i="21" s="1"/>
  <c r="G59" i="28"/>
  <c r="C58" i="26" s="1"/>
  <c r="Q69" i="19"/>
  <c r="H69" i="29"/>
  <c r="G58" i="5"/>
  <c r="N58" i="31" s="1"/>
  <c r="I59" i="3"/>
  <c r="G22" i="17"/>
  <c r="V22" i="36"/>
  <c r="X43" i="36"/>
  <c r="D39" i="29"/>
  <c r="I28" i="36" s="1"/>
  <c r="C37" i="37"/>
  <c r="G69" i="5"/>
  <c r="N69" i="31" s="1"/>
  <c r="Q80" i="19"/>
  <c r="I70" i="3"/>
  <c r="H69" i="5"/>
  <c r="E69" i="36" s="1"/>
  <c r="K70" i="3"/>
  <c r="C69" i="25" s="1"/>
  <c r="H80" i="29"/>
  <c r="G70" i="28"/>
  <c r="F69" i="14" s="1"/>
  <c r="J59" i="2"/>
  <c r="J56" i="36"/>
  <c r="N65" i="32"/>
  <c r="F102" i="19"/>
  <c r="H59" i="29"/>
  <c r="Q59" i="19"/>
  <c r="G48" i="5"/>
  <c r="N48" i="31" s="1"/>
  <c r="K49" i="3"/>
  <c r="C48" i="25" s="1"/>
  <c r="H48" i="5"/>
  <c r="E48" i="36" s="1"/>
  <c r="G49" i="28"/>
  <c r="I57" i="32" s="1"/>
  <c r="I49" i="3"/>
  <c r="C97" i="36"/>
  <c r="J6" i="2"/>
  <c r="I36" i="19"/>
  <c r="K9" i="3"/>
  <c r="C8" i="25" s="1"/>
  <c r="G8" i="5"/>
  <c r="N8" i="31" s="1"/>
  <c r="H19" i="29"/>
  <c r="G9" i="28"/>
  <c r="F8" i="14" s="1"/>
  <c r="I9" i="3"/>
  <c r="Q19" i="19"/>
  <c r="T44" i="36"/>
  <c r="H53" i="32"/>
  <c r="N70" i="32"/>
  <c r="J64" i="2"/>
  <c r="J61" i="36"/>
  <c r="T42" i="36"/>
  <c r="H51" i="32"/>
  <c r="X14" i="36"/>
  <c r="E14" i="20"/>
  <c r="J73" i="31"/>
  <c r="F73" i="31"/>
  <c r="H75" i="19"/>
  <c r="I61" i="14"/>
  <c r="I88" i="14"/>
  <c r="E9" i="15"/>
  <c r="E86" i="15"/>
  <c r="G46" i="3"/>
  <c r="G59" i="3"/>
  <c r="C20" i="32"/>
  <c r="S37" i="32"/>
  <c r="S41" i="32"/>
  <c r="U42" i="32"/>
  <c r="S47" i="32"/>
  <c r="Q13" i="36"/>
  <c r="R37" i="36"/>
  <c r="L66" i="36"/>
  <c r="I4" i="15"/>
  <c r="R21" i="36"/>
  <c r="I28" i="15"/>
  <c r="I50" i="15"/>
  <c r="I54" i="15"/>
  <c r="I67" i="6"/>
  <c r="D38" i="8"/>
  <c r="F60" i="19"/>
  <c r="H60" i="19" s="1"/>
  <c r="E88" i="25"/>
  <c r="I35" i="14"/>
  <c r="G45" i="5"/>
  <c r="N45" i="31" s="1"/>
  <c r="I13" i="15"/>
  <c r="I86" i="15"/>
  <c r="G88" i="3"/>
  <c r="V26" i="32"/>
  <c r="T35" i="32"/>
  <c r="V38" i="32"/>
  <c r="V55" i="32"/>
  <c r="C63" i="32"/>
  <c r="L83" i="14"/>
  <c r="L16" i="36"/>
  <c r="C26" i="36"/>
  <c r="R57" i="36"/>
  <c r="R82" i="36"/>
  <c r="Q84" i="36"/>
  <c r="I32" i="15"/>
  <c r="I45" i="15"/>
  <c r="C69" i="27"/>
  <c r="D69" i="27" s="1"/>
  <c r="R73" i="32" s="1"/>
  <c r="I75" i="15"/>
  <c r="H12" i="32"/>
  <c r="E70" i="15"/>
  <c r="T20" i="32"/>
  <c r="S63" i="32"/>
  <c r="M6" i="18"/>
  <c r="K21" i="18"/>
  <c r="G48" i="28"/>
  <c r="F47" i="14" s="1"/>
  <c r="Y57" i="36"/>
  <c r="Y82" i="36"/>
  <c r="G55" i="32"/>
  <c r="U46" i="36" s="1"/>
  <c r="I83" i="15"/>
  <c r="E93" i="15"/>
  <c r="G49" i="3"/>
  <c r="K48" i="3"/>
  <c r="C47" i="25" s="1"/>
  <c r="V14" i="32"/>
  <c r="V60" i="32"/>
  <c r="M29" i="18"/>
  <c r="C89" i="27"/>
  <c r="N93" i="32" s="1"/>
  <c r="G21" i="31"/>
  <c r="E38" i="15"/>
  <c r="G47" i="5"/>
  <c r="N47" i="31" s="1"/>
  <c r="G85" i="5"/>
  <c r="N85" i="31" s="1"/>
  <c r="U44" i="32"/>
  <c r="U51" i="32"/>
  <c r="I60" i="15"/>
  <c r="I62" i="15"/>
  <c r="I64" i="15"/>
  <c r="I66" i="15"/>
  <c r="E84" i="15"/>
  <c r="E88" i="15"/>
  <c r="G29" i="30"/>
  <c r="F6" i="31"/>
  <c r="E14" i="25"/>
  <c r="S27" i="32"/>
  <c r="V28" i="32"/>
  <c r="C90" i="36"/>
  <c r="E25" i="15"/>
  <c r="I78" i="15"/>
  <c r="I79" i="15"/>
  <c r="G2" i="13"/>
  <c r="I13" i="14"/>
  <c r="I59" i="14"/>
  <c r="E65" i="15"/>
  <c r="E81" i="15"/>
  <c r="T13" i="32"/>
  <c r="S15" i="32"/>
  <c r="T88" i="32"/>
  <c r="Y80" i="36"/>
  <c r="H83" i="17"/>
  <c r="W78" i="36"/>
  <c r="H23" i="14"/>
  <c r="D23" i="8"/>
  <c r="P16" i="32"/>
  <c r="G7" i="31"/>
  <c r="N72" i="19"/>
  <c r="P83" i="32"/>
  <c r="G74" i="31"/>
  <c r="F33" i="19"/>
  <c r="H46" i="14"/>
  <c r="D46" i="8"/>
  <c r="O10" i="14"/>
  <c r="I10" i="6"/>
  <c r="H12" i="14"/>
  <c r="D12" i="8"/>
  <c r="D68" i="36"/>
  <c r="F77" i="32"/>
  <c r="D77" i="32" s="1"/>
  <c r="H33" i="14"/>
  <c r="D33" i="8"/>
  <c r="E78" i="23"/>
  <c r="E90" i="23"/>
  <c r="G90" i="13"/>
  <c r="G29" i="31"/>
  <c r="P38" i="32"/>
  <c r="D32" i="36"/>
  <c r="F41" i="32"/>
  <c r="D41" i="32" s="1"/>
  <c r="E93" i="36"/>
  <c r="F93" i="7"/>
  <c r="K93" i="14"/>
  <c r="I104" i="19"/>
  <c r="C93" i="21" s="1"/>
  <c r="H73" i="14"/>
  <c r="D73" i="8"/>
  <c r="G14" i="13"/>
  <c r="P31" i="32"/>
  <c r="G22" i="31"/>
  <c r="D27" i="36"/>
  <c r="F36" i="32"/>
  <c r="D36" i="32" s="1"/>
  <c r="D59" i="36"/>
  <c r="F68" i="32"/>
  <c r="D68" i="32" s="1"/>
  <c r="O68" i="14"/>
  <c r="I68" i="6"/>
  <c r="E48" i="23"/>
  <c r="G48" i="13"/>
  <c r="N66" i="19"/>
  <c r="H30" i="14"/>
  <c r="D30" i="8"/>
  <c r="D89" i="8"/>
  <c r="H89" i="14"/>
  <c r="O91" i="14"/>
  <c r="I91" i="6"/>
  <c r="E40" i="23"/>
  <c r="G40" i="13"/>
  <c r="G48" i="31"/>
  <c r="P57" i="32"/>
  <c r="P16" i="36"/>
  <c r="T25" i="32"/>
  <c r="C30" i="36"/>
  <c r="C39" i="32"/>
  <c r="R33" i="36"/>
  <c r="V42" i="32"/>
  <c r="C38" i="36"/>
  <c r="C47" i="32"/>
  <c r="N48" i="36"/>
  <c r="L48" i="14"/>
  <c r="E51" i="18"/>
  <c r="D51" i="20" s="1"/>
  <c r="Z51" i="36" s="1"/>
  <c r="Y51" i="36"/>
  <c r="S65" i="32"/>
  <c r="O56" i="36"/>
  <c r="H60" i="11"/>
  <c r="G60" i="5" s="1"/>
  <c r="N60" i="31" s="1"/>
  <c r="G61" i="3"/>
  <c r="C73" i="36"/>
  <c r="C82" i="32"/>
  <c r="E25" i="25"/>
  <c r="C69" i="19"/>
  <c r="E69" i="19" s="1"/>
  <c r="N50" i="14"/>
  <c r="M56" i="14"/>
  <c r="H15" i="11"/>
  <c r="Q26" i="19" s="1"/>
  <c r="G16" i="3"/>
  <c r="E44" i="18"/>
  <c r="D44" i="20" s="1"/>
  <c r="Z44" i="36" s="1"/>
  <c r="Y44" i="36"/>
  <c r="S54" i="32"/>
  <c r="O45" i="36"/>
  <c r="C47" i="36"/>
  <c r="C56" i="32"/>
  <c r="O58" i="36"/>
  <c r="S67" i="32"/>
  <c r="K75" i="3"/>
  <c r="C74" i="25" s="1"/>
  <c r="E74" i="25" s="1"/>
  <c r="G74" i="5"/>
  <c r="N74" i="31" s="1"/>
  <c r="Q75" i="36"/>
  <c r="U84" i="32"/>
  <c r="R90" i="36"/>
  <c r="V99" i="32"/>
  <c r="D21" i="23"/>
  <c r="C21" i="23" s="1"/>
  <c r="H21" i="36"/>
  <c r="E35" i="29"/>
  <c r="J35" i="29" s="1"/>
  <c r="F33" i="37" s="1"/>
  <c r="L24" i="36"/>
  <c r="C37" i="29"/>
  <c r="C35" i="37" s="1"/>
  <c r="D26" i="23"/>
  <c r="C26" i="23" s="1"/>
  <c r="H26" i="36"/>
  <c r="J51" i="36"/>
  <c r="J54" i="2"/>
  <c r="C77" i="29"/>
  <c r="D77" i="29" s="1"/>
  <c r="D66" i="23"/>
  <c r="C66" i="23" s="1"/>
  <c r="J75" i="2"/>
  <c r="F8" i="16"/>
  <c r="D18" i="13"/>
  <c r="G18" i="13" s="1"/>
  <c r="G75" i="13"/>
  <c r="L27" i="32"/>
  <c r="I28" i="14"/>
  <c r="H18" i="36"/>
  <c r="H57" i="11"/>
  <c r="H57" i="5" s="1"/>
  <c r="F57" i="7" s="1"/>
  <c r="G58" i="3"/>
  <c r="U92" i="32"/>
  <c r="Q83" i="36"/>
  <c r="C89" i="36"/>
  <c r="C98" i="32"/>
  <c r="P94" i="36"/>
  <c r="T103" i="32"/>
  <c r="E80" i="29"/>
  <c r="J80" i="29" s="1"/>
  <c r="L69" i="36"/>
  <c r="D51" i="19"/>
  <c r="F51" i="19" s="1"/>
  <c r="H51" i="19" s="1"/>
  <c r="H40" i="12"/>
  <c r="D55" i="19"/>
  <c r="C44" i="20"/>
  <c r="X44" i="36" s="1"/>
  <c r="C48" i="20"/>
  <c r="X48" i="36" s="1"/>
  <c r="D59" i="19"/>
  <c r="C52" i="20"/>
  <c r="X52" i="36" s="1"/>
  <c r="D63" i="19"/>
  <c r="F63" i="19" s="1"/>
  <c r="H52" i="12"/>
  <c r="K8" i="18"/>
  <c r="C46" i="19"/>
  <c r="E46" i="19" s="1"/>
  <c r="F46" i="19" s="1"/>
  <c r="H46" i="19" s="1"/>
  <c r="N30" i="14"/>
  <c r="N73" i="14"/>
  <c r="G18" i="31"/>
  <c r="F11" i="32"/>
  <c r="D11" i="32" s="1"/>
  <c r="F38" i="27"/>
  <c r="E38" i="27" s="1"/>
  <c r="J21" i="35"/>
  <c r="I14" i="14"/>
  <c r="E90" i="15"/>
  <c r="C50" i="36"/>
  <c r="H66" i="36"/>
  <c r="R12" i="36"/>
  <c r="V21" i="32"/>
  <c r="H35" i="11"/>
  <c r="Q46" i="19" s="1"/>
  <c r="G36" i="3"/>
  <c r="U50" i="32"/>
  <c r="Q41" i="36"/>
  <c r="U57" i="32"/>
  <c r="Q48" i="36"/>
  <c r="V63" i="32"/>
  <c r="R54" i="36"/>
  <c r="H55" i="17"/>
  <c r="L55" i="14"/>
  <c r="H70" i="11"/>
  <c r="H81" i="29" s="1"/>
  <c r="G71" i="3"/>
  <c r="D46" i="23"/>
  <c r="C46" i="23" s="1"/>
  <c r="C57" i="29"/>
  <c r="D57" i="29" s="1"/>
  <c r="H46" i="36"/>
  <c r="C62" i="27"/>
  <c r="D62" i="27" s="1"/>
  <c r="R66" i="32" s="1"/>
  <c r="F68" i="29"/>
  <c r="G68" i="29" s="1"/>
  <c r="G55" i="31"/>
  <c r="I16" i="14"/>
  <c r="I79" i="14"/>
  <c r="C81" i="36"/>
  <c r="P5" i="36"/>
  <c r="T14" i="32"/>
  <c r="O13" i="36"/>
  <c r="S22" i="32"/>
  <c r="R34" i="36"/>
  <c r="V43" i="32"/>
  <c r="O46" i="36"/>
  <c r="S55" i="32"/>
  <c r="H61" i="17"/>
  <c r="N61" i="36"/>
  <c r="L61" i="14"/>
  <c r="H63" i="11"/>
  <c r="H74" i="29" s="1"/>
  <c r="G64" i="3"/>
  <c r="P66" i="36"/>
  <c r="T75" i="32"/>
  <c r="H70" i="17"/>
  <c r="N70" i="36"/>
  <c r="Q89" i="36"/>
  <c r="U98" i="32"/>
  <c r="H90" i="11"/>
  <c r="H101" i="29" s="1"/>
  <c r="G91" i="3"/>
  <c r="G94" i="28"/>
  <c r="F93" i="14" s="1"/>
  <c r="K94" i="3"/>
  <c r="C93" i="25" s="1"/>
  <c r="G93" i="5"/>
  <c r="N93" i="31" s="1"/>
  <c r="E16" i="29"/>
  <c r="J16" i="29" s="1"/>
  <c r="F14" i="37" s="1"/>
  <c r="L5" i="36"/>
  <c r="D28" i="29"/>
  <c r="I17" i="36" s="1"/>
  <c r="C26" i="37"/>
  <c r="C42" i="27"/>
  <c r="D42" i="27" s="1"/>
  <c r="R46" i="32" s="1"/>
  <c r="F48" i="29"/>
  <c r="G48" i="29" s="1"/>
  <c r="E55" i="29"/>
  <c r="J55" i="29" s="1"/>
  <c r="F53" i="37" s="1"/>
  <c r="L44" i="36"/>
  <c r="F81" i="29"/>
  <c r="G81" i="29" s="1"/>
  <c r="C75" i="27"/>
  <c r="N79" i="32" s="1"/>
  <c r="M52" i="14"/>
  <c r="H100" i="32"/>
  <c r="O42" i="36"/>
  <c r="S51" i="32"/>
  <c r="H81" i="11"/>
  <c r="F81" i="5" s="1"/>
  <c r="M81" i="31" s="1"/>
  <c r="G82" i="3"/>
  <c r="L32" i="36"/>
  <c r="E43" i="29"/>
  <c r="J43" i="29" s="1"/>
  <c r="S44" i="19"/>
  <c r="N44" i="19" s="1"/>
  <c r="E33" i="14"/>
  <c r="D35" i="13"/>
  <c r="G35" i="13" s="1"/>
  <c r="I14" i="35"/>
  <c r="M68" i="18"/>
  <c r="M92" i="18"/>
  <c r="O52" i="36"/>
  <c r="H12" i="11"/>
  <c r="G13" i="28" s="1"/>
  <c r="G13" i="3"/>
  <c r="H16" i="17"/>
  <c r="N16" i="36"/>
  <c r="L16" i="14"/>
  <c r="C33" i="36"/>
  <c r="C42" i="32"/>
  <c r="C59" i="36"/>
  <c r="C68" i="32"/>
  <c r="C70" i="36"/>
  <c r="C79" i="32"/>
  <c r="C54" i="20"/>
  <c r="X54" i="36" s="1"/>
  <c r="D65" i="19"/>
  <c r="F65" i="19" s="1"/>
  <c r="H65" i="19" s="1"/>
  <c r="H54" i="12"/>
  <c r="N38" i="14"/>
  <c r="H89" i="32"/>
  <c r="Q79" i="36"/>
  <c r="C18" i="36"/>
  <c r="C27" i="32"/>
  <c r="P18" i="36"/>
  <c r="T27" i="32"/>
  <c r="H34" i="11"/>
  <c r="K35" i="3" s="1"/>
  <c r="C34" i="25" s="1"/>
  <c r="G35" i="3"/>
  <c r="S48" i="32"/>
  <c r="O39" i="36"/>
  <c r="E64" i="18"/>
  <c r="D64" i="20" s="1"/>
  <c r="Z64" i="36" s="1"/>
  <c r="Y64" i="36"/>
  <c r="S74" i="32"/>
  <c r="O65" i="36"/>
  <c r="C15" i="20"/>
  <c r="X15" i="36" s="1"/>
  <c r="D26" i="19"/>
  <c r="H15" i="12"/>
  <c r="C19" i="20"/>
  <c r="H19" i="12"/>
  <c r="C23" i="20"/>
  <c r="X23" i="36" s="1"/>
  <c r="H23" i="12"/>
  <c r="C27" i="20"/>
  <c r="X27" i="36" s="1"/>
  <c r="H27" i="12"/>
  <c r="D38" i="19"/>
  <c r="C31" i="20"/>
  <c r="X31" i="36" s="1"/>
  <c r="H31" i="12"/>
  <c r="H35" i="12"/>
  <c r="C35" i="20"/>
  <c r="X35" i="36" s="1"/>
  <c r="M18" i="18"/>
  <c r="N98" i="3"/>
  <c r="E97" i="5"/>
  <c r="G69" i="30"/>
  <c r="Y30" i="36"/>
  <c r="M26" i="18"/>
  <c r="I31" i="15"/>
  <c r="N10" i="36"/>
  <c r="E19" i="15"/>
  <c r="E33" i="15"/>
  <c r="E56" i="15"/>
  <c r="G8" i="18"/>
  <c r="G30" i="30"/>
  <c r="M45" i="18"/>
  <c r="I8" i="15"/>
  <c r="I30" i="15"/>
  <c r="I76" i="15"/>
  <c r="F53" i="31"/>
  <c r="E44" i="36"/>
  <c r="K44" i="14"/>
  <c r="I55" i="19"/>
  <c r="C44" i="21" s="1"/>
  <c r="F44" i="7"/>
  <c r="K34" i="36"/>
  <c r="J21" i="2"/>
  <c r="N27" i="32"/>
  <c r="K2" i="36"/>
  <c r="D107" i="29"/>
  <c r="I96" i="36" s="1"/>
  <c r="C105" i="37"/>
  <c r="D46" i="29"/>
  <c r="I35" i="36" s="1"/>
  <c r="J55" i="36"/>
  <c r="N64" i="32"/>
  <c r="K27" i="36"/>
  <c r="K58" i="36"/>
  <c r="C85" i="5"/>
  <c r="F30" i="19"/>
  <c r="H30" i="19" s="1"/>
  <c r="O65" i="14"/>
  <c r="N107" i="19"/>
  <c r="H15" i="14"/>
  <c r="D15" i="8"/>
  <c r="T68" i="36"/>
  <c r="H77" i="32"/>
  <c r="F82" i="19"/>
  <c r="H53" i="14"/>
  <c r="D53" i="8"/>
  <c r="O76" i="14"/>
  <c r="I76" i="6"/>
  <c r="E50" i="23"/>
  <c r="G50" i="13"/>
  <c r="E66" i="23"/>
  <c r="G66" i="13"/>
  <c r="Q25" i="36"/>
  <c r="U34" i="32"/>
  <c r="T26" i="36"/>
  <c r="H35" i="32"/>
  <c r="C27" i="36"/>
  <c r="C36" i="32"/>
  <c r="H65" i="11"/>
  <c r="G65" i="5" s="1"/>
  <c r="N65" i="31" s="1"/>
  <c r="G66" i="3"/>
  <c r="C63" i="20"/>
  <c r="X63" i="36" s="1"/>
  <c r="D74" i="19"/>
  <c r="F74" i="19" s="1"/>
  <c r="H74" i="19" s="1"/>
  <c r="C67" i="20"/>
  <c r="X67" i="36" s="1"/>
  <c r="D78" i="19"/>
  <c r="H67" i="12"/>
  <c r="C78" i="20"/>
  <c r="X78" i="36" s="1"/>
  <c r="H78" i="12"/>
  <c r="D89" i="19"/>
  <c r="F89" i="19" s="1"/>
  <c r="H89" i="19" s="1"/>
  <c r="C86" i="20"/>
  <c r="X86" i="36" s="1"/>
  <c r="H86" i="12"/>
  <c r="D97" i="19"/>
  <c r="C90" i="20"/>
  <c r="H90" i="12"/>
  <c r="J90" i="14"/>
  <c r="G34" i="31"/>
  <c r="D86" i="7"/>
  <c r="J86" i="14"/>
  <c r="H23" i="11"/>
  <c r="G23" i="5" s="1"/>
  <c r="N23" i="31" s="1"/>
  <c r="G24" i="3"/>
  <c r="R25" i="36"/>
  <c r="V34" i="32"/>
  <c r="E25" i="18"/>
  <c r="D25" i="20" s="1"/>
  <c r="Y25" i="36"/>
  <c r="G25" i="14"/>
  <c r="I27" i="14"/>
  <c r="Q27" i="36"/>
  <c r="U36" i="32"/>
  <c r="E29" i="15"/>
  <c r="I29" i="15"/>
  <c r="R64" i="36"/>
  <c r="V73" i="32"/>
  <c r="D67" i="19"/>
  <c r="H56" i="12"/>
  <c r="C60" i="20"/>
  <c r="X60" i="36" s="1"/>
  <c r="H60" i="12"/>
  <c r="C71" i="20"/>
  <c r="H71" i="12"/>
  <c r="J71" i="14"/>
  <c r="C75" i="20"/>
  <c r="J75" i="14"/>
  <c r="D86" i="19"/>
  <c r="F86" i="19" s="1"/>
  <c r="H86" i="19" s="1"/>
  <c r="J67" i="14"/>
  <c r="P66" i="32"/>
  <c r="G57" i="31"/>
  <c r="K23" i="3"/>
  <c r="C22" i="25" s="1"/>
  <c r="G22" i="5"/>
  <c r="N22" i="31" s="1"/>
  <c r="Q61" i="36"/>
  <c r="U70" i="32"/>
  <c r="P63" i="36"/>
  <c r="T72" i="32"/>
  <c r="H64" i="11"/>
  <c r="Q75" i="19" s="1"/>
  <c r="G65" i="3"/>
  <c r="L61" i="36"/>
  <c r="E72" i="29"/>
  <c r="J72" i="29" s="1"/>
  <c r="F70" i="37" s="1"/>
  <c r="F66" i="27"/>
  <c r="E66" i="27" s="1"/>
  <c r="H61" i="31"/>
  <c r="E61" i="14"/>
  <c r="H63" i="36"/>
  <c r="D63" i="13"/>
  <c r="G63" i="13" s="1"/>
  <c r="K58" i="18"/>
  <c r="D67" i="7"/>
  <c r="D78" i="7"/>
  <c r="F90" i="16"/>
  <c r="M22" i="11"/>
  <c r="J82" i="14"/>
  <c r="E61" i="18"/>
  <c r="D61" i="20" s="1"/>
  <c r="Y61" i="36"/>
  <c r="G61" i="14"/>
  <c r="I63" i="14"/>
  <c r="I63" i="15"/>
  <c r="E63" i="15"/>
  <c r="C85" i="36"/>
  <c r="N85" i="14"/>
  <c r="E86" i="18"/>
  <c r="D86" i="20" s="1"/>
  <c r="Z86" i="36" s="1"/>
  <c r="Y86" i="36"/>
  <c r="H87" i="5"/>
  <c r="K87" i="14" s="1"/>
  <c r="G87" i="5"/>
  <c r="N87" i="31" s="1"/>
  <c r="G88" i="28"/>
  <c r="C87" i="26" s="1"/>
  <c r="K88" i="3"/>
  <c r="C87" i="25" s="1"/>
  <c r="F26" i="29"/>
  <c r="G26" i="29" s="1"/>
  <c r="H23" i="36"/>
  <c r="L32" i="32"/>
  <c r="F70" i="29"/>
  <c r="G70" i="29" s="1"/>
  <c r="C64" i="27"/>
  <c r="N68" i="32" s="1"/>
  <c r="L96" i="36"/>
  <c r="F101" i="27"/>
  <c r="E101" i="27" s="1"/>
  <c r="D101" i="27" s="1"/>
  <c r="R105" i="32" s="1"/>
  <c r="J84" i="18"/>
  <c r="L84" i="18" s="1"/>
  <c r="G12" i="31"/>
  <c r="G58" i="31"/>
  <c r="K42" i="18"/>
  <c r="D90" i="7"/>
  <c r="F72" i="16"/>
  <c r="H63" i="12"/>
  <c r="I17" i="15"/>
  <c r="E17" i="15"/>
  <c r="T78" i="36"/>
  <c r="H87" i="32"/>
  <c r="I85" i="14"/>
  <c r="D12" i="23"/>
  <c r="C12" i="23" s="1"/>
  <c r="D12" i="13"/>
  <c r="G12" i="13" s="1"/>
  <c r="J18" i="2"/>
  <c r="J15" i="36"/>
  <c r="N24" i="32"/>
  <c r="E30" i="29"/>
  <c r="J30" i="29" s="1"/>
  <c r="F28" i="37" s="1"/>
  <c r="L19" i="36"/>
  <c r="F24" i="27"/>
  <c r="E24" i="27" s="1"/>
  <c r="D24" i="27" s="1"/>
  <c r="R28" i="32" s="1"/>
  <c r="E19" i="14"/>
  <c r="H59" i="31"/>
  <c r="E59" i="14"/>
  <c r="H52" i="32"/>
  <c r="P72" i="32"/>
  <c r="G63" i="31"/>
  <c r="I26" i="35"/>
  <c r="I52" i="35"/>
  <c r="R3" i="36"/>
  <c r="V12" i="32"/>
  <c r="H11" i="11"/>
  <c r="Q22" i="19" s="1"/>
  <c r="G12" i="3"/>
  <c r="S60" i="32"/>
  <c r="M51" i="14"/>
  <c r="H53" i="11"/>
  <c r="G54" i="3"/>
  <c r="O70" i="36"/>
  <c r="S79" i="32"/>
  <c r="M70" i="14"/>
  <c r="T71" i="36"/>
  <c r="H80" i="32"/>
  <c r="C72" i="36"/>
  <c r="C81" i="32"/>
  <c r="T76" i="36"/>
  <c r="H85" i="32"/>
  <c r="M25" i="11"/>
  <c r="N27" i="14"/>
  <c r="J63" i="14"/>
  <c r="T10" i="36"/>
  <c r="H19" i="32"/>
  <c r="Q36" i="36"/>
  <c r="U45" i="32"/>
  <c r="H68" i="11"/>
  <c r="G68" i="5" s="1"/>
  <c r="N68" i="31" s="1"/>
  <c r="G69" i="3"/>
  <c r="I22" i="15"/>
  <c r="Q30" i="36"/>
  <c r="U39" i="32"/>
  <c r="G45" i="32"/>
  <c r="U36" i="36" s="1"/>
  <c r="E36" i="15"/>
  <c r="P39" i="36"/>
  <c r="T48" i="32"/>
  <c r="I40" i="15"/>
  <c r="T65" i="36"/>
  <c r="H74" i="32"/>
  <c r="C66" i="36"/>
  <c r="N66" i="14"/>
  <c r="M76" i="18"/>
  <c r="H47" i="17"/>
  <c r="N47" i="36"/>
  <c r="E63" i="29"/>
  <c r="J63" i="29" s="1"/>
  <c r="F61" i="37" s="1"/>
  <c r="L52" i="36"/>
  <c r="H30" i="12"/>
  <c r="C30" i="20"/>
  <c r="X30" i="36" s="1"/>
  <c r="G56" i="3"/>
  <c r="H55" i="11"/>
  <c r="G56" i="28" s="1"/>
  <c r="U87" i="32"/>
  <c r="Q78" i="36"/>
  <c r="D80" i="23"/>
  <c r="C80" i="23" s="1"/>
  <c r="H80" i="36"/>
  <c r="F97" i="29"/>
  <c r="G97" i="29" s="1"/>
  <c r="C91" i="27"/>
  <c r="N95" i="32" s="1"/>
  <c r="D97" i="16"/>
  <c r="N97" i="18" s="1"/>
  <c r="C98" i="28"/>
  <c r="H98" i="28"/>
  <c r="F97" i="36" s="1"/>
  <c r="G65" i="13"/>
  <c r="D20" i="27"/>
  <c r="R24" i="32" s="1"/>
  <c r="J45" i="35"/>
  <c r="J59" i="35"/>
  <c r="M47" i="18"/>
  <c r="E78" i="29"/>
  <c r="J78" i="29" s="1"/>
  <c r="F76" i="37" s="1"/>
  <c r="L67" i="36"/>
  <c r="E89" i="29"/>
  <c r="J89" i="29" s="1"/>
  <c r="F87" i="37" s="1"/>
  <c r="L78" i="36"/>
  <c r="E53" i="18"/>
  <c r="D53" i="20" s="1"/>
  <c r="Z53" i="36" s="1"/>
  <c r="Y53" i="36"/>
  <c r="H88" i="5"/>
  <c r="E88" i="36" s="1"/>
  <c r="G89" i="28"/>
  <c r="I97" i="32" s="1"/>
  <c r="C45" i="29"/>
  <c r="D45" i="29" s="1"/>
  <c r="H34" i="36"/>
  <c r="I58" i="15"/>
  <c r="D88" i="23"/>
  <c r="C88" i="23" s="1"/>
  <c r="I39" i="15"/>
  <c r="E54" i="15"/>
  <c r="G82" i="30"/>
  <c r="G70" i="30"/>
  <c r="G79" i="18"/>
  <c r="I36" i="15"/>
  <c r="Z15" i="36"/>
  <c r="W79" i="36"/>
  <c r="J97" i="18"/>
  <c r="Z50" i="36"/>
  <c r="Z26" i="36"/>
  <c r="E26" i="20"/>
  <c r="O5" i="14"/>
  <c r="I5" i="6"/>
  <c r="O40" i="14"/>
  <c r="I40" i="6"/>
  <c r="F19" i="5"/>
  <c r="M19" i="31" s="1"/>
  <c r="H14" i="14"/>
  <c r="D14" i="8"/>
  <c r="T6" i="36"/>
  <c r="H15" i="32"/>
  <c r="N12" i="36"/>
  <c r="H12" i="17"/>
  <c r="L12" i="14"/>
  <c r="D66" i="8"/>
  <c r="F76" i="19"/>
  <c r="H76" i="19" s="1"/>
  <c r="D71" i="8"/>
  <c r="D12" i="25"/>
  <c r="O72" i="14"/>
  <c r="O74" i="14"/>
  <c r="N51" i="32"/>
  <c r="D84" i="8"/>
  <c r="T12" i="36"/>
  <c r="H21" i="32"/>
  <c r="C20" i="36"/>
  <c r="C29" i="32"/>
  <c r="T34" i="32"/>
  <c r="P25" i="36"/>
  <c r="I30" i="14"/>
  <c r="P30" i="36"/>
  <c r="T39" i="32"/>
  <c r="P45" i="36"/>
  <c r="T54" i="32"/>
  <c r="H66" i="5"/>
  <c r="F66" i="7" s="1"/>
  <c r="G66" i="5"/>
  <c r="N66" i="31" s="1"/>
  <c r="K67" i="3"/>
  <c r="C66" i="25" s="1"/>
  <c r="E66" i="25" s="1"/>
  <c r="J11" i="35"/>
  <c r="J58" i="35"/>
  <c r="G79" i="31"/>
  <c r="J23" i="35"/>
  <c r="H29" i="17"/>
  <c r="N29" i="36"/>
  <c r="I35" i="15"/>
  <c r="P58" i="32"/>
  <c r="P68" i="32"/>
  <c r="T19" i="32"/>
  <c r="P10" i="36"/>
  <c r="V41" i="32"/>
  <c r="R32" i="36"/>
  <c r="G77" i="31"/>
  <c r="U68" i="32"/>
  <c r="Q59" i="36"/>
  <c r="J4" i="35"/>
  <c r="T29" i="32"/>
  <c r="H27" i="17"/>
  <c r="N27" i="36"/>
  <c r="E58" i="18"/>
  <c r="D58" i="20" s="1"/>
  <c r="E58" i="20" s="1"/>
  <c r="Y58" i="36"/>
  <c r="C102" i="29"/>
  <c r="D102" i="29" s="1"/>
  <c r="D91" i="23"/>
  <c r="C91" i="23" s="1"/>
  <c r="I37" i="15"/>
  <c r="G53" i="30"/>
  <c r="G86" i="30"/>
  <c r="I15" i="18"/>
  <c r="J15" i="18" s="1"/>
  <c r="L15" i="18" s="1"/>
  <c r="G15" i="18"/>
  <c r="F101" i="29"/>
  <c r="C95" i="27"/>
  <c r="D95" i="27" s="1"/>
  <c r="R99" i="32" s="1"/>
  <c r="C6" i="36"/>
  <c r="H96" i="15"/>
  <c r="G96" i="17" s="1"/>
  <c r="G105" i="32"/>
  <c r="U96" i="36" s="1"/>
  <c r="L7" i="36"/>
  <c r="P71" i="36"/>
  <c r="H91" i="36"/>
  <c r="G78" i="18"/>
  <c r="F26" i="31"/>
  <c r="I47" i="15"/>
  <c r="C94" i="29"/>
  <c r="C92" i="37" s="1"/>
  <c r="F29" i="31"/>
  <c r="N41" i="19"/>
  <c r="G6" i="3"/>
  <c r="H5" i="11"/>
  <c r="K6" i="3" s="1"/>
  <c r="C5" i="25" s="1"/>
  <c r="J64" i="29"/>
  <c r="F62" i="37" s="1"/>
  <c r="O49" i="14"/>
  <c r="I49" i="6"/>
  <c r="Z68" i="36"/>
  <c r="E68" i="20"/>
  <c r="I6" i="15"/>
  <c r="D6" i="26"/>
  <c r="D6" i="21" s="1"/>
  <c r="W6" i="36" s="1"/>
  <c r="H6" i="15"/>
  <c r="V6" i="36" s="1"/>
  <c r="D31" i="29"/>
  <c r="I20" i="36" s="1"/>
  <c r="C29" i="37"/>
  <c r="Q6" i="36"/>
  <c r="U15" i="32"/>
  <c r="D33" i="21"/>
  <c r="W33" i="36" s="1"/>
  <c r="C92" i="5"/>
  <c r="F21" i="7"/>
  <c r="J50" i="31"/>
  <c r="F38" i="31"/>
  <c r="K84" i="14"/>
  <c r="E97" i="18"/>
  <c r="D97" i="20" s="1"/>
  <c r="Z97" i="36" s="1"/>
  <c r="G97" i="14"/>
  <c r="Y97" i="36"/>
  <c r="X57" i="36"/>
  <c r="E57" i="20"/>
  <c r="D54" i="27"/>
  <c r="R58" i="32" s="1"/>
  <c r="N97" i="36"/>
  <c r="H97" i="17"/>
  <c r="D97" i="25"/>
  <c r="L97" i="14"/>
  <c r="K42" i="3"/>
  <c r="C41" i="25" s="1"/>
  <c r="E41" i="25" s="1"/>
  <c r="G41" i="5"/>
  <c r="N41" i="31" s="1"/>
  <c r="H52" i="29"/>
  <c r="H41" i="5"/>
  <c r="F41" i="7" s="1"/>
  <c r="I42" i="3"/>
  <c r="H56" i="14"/>
  <c r="D56" i="8"/>
  <c r="P20" i="32"/>
  <c r="G11" i="31"/>
  <c r="D40" i="8"/>
  <c r="H40" i="14"/>
  <c r="D25" i="8"/>
  <c r="H29" i="14"/>
  <c r="D29" i="8"/>
  <c r="E6" i="23"/>
  <c r="G6" i="13"/>
  <c r="J25" i="36"/>
  <c r="J28" i="2"/>
  <c r="E18" i="16"/>
  <c r="F18" i="16"/>
  <c r="E39" i="16"/>
  <c r="F39" i="16"/>
  <c r="E92" i="16"/>
  <c r="F92" i="16"/>
  <c r="O55" i="14"/>
  <c r="I55" i="6"/>
  <c r="J18" i="35"/>
  <c r="I18" i="35"/>
  <c r="T7" i="36"/>
  <c r="H16" i="32"/>
  <c r="E52" i="18"/>
  <c r="D52" i="20" s="1"/>
  <c r="G52" i="14"/>
  <c r="T54" i="36"/>
  <c r="H63" i="32"/>
  <c r="T55" i="36"/>
  <c r="H64" i="32"/>
  <c r="O2" i="36"/>
  <c r="S11" i="32"/>
  <c r="M2" i="14"/>
  <c r="D105" i="19"/>
  <c r="I62" i="35"/>
  <c r="H83" i="32"/>
  <c r="I12" i="35"/>
  <c r="J39" i="35"/>
  <c r="H10" i="11"/>
  <c r="H10" i="5" s="1"/>
  <c r="I21" i="19" s="1"/>
  <c r="G11" i="3"/>
  <c r="O17" i="36"/>
  <c r="S26" i="32"/>
  <c r="T39" i="36"/>
  <c r="H48" i="32"/>
  <c r="H40" i="5"/>
  <c r="I51" i="19" s="1"/>
  <c r="C40" i="21" s="1"/>
  <c r="G41" i="28"/>
  <c r="F40" i="14" s="1"/>
  <c r="G40" i="5"/>
  <c r="N40" i="31" s="1"/>
  <c r="K41" i="3"/>
  <c r="C40" i="25" s="1"/>
  <c r="T40" i="36"/>
  <c r="H49" i="32"/>
  <c r="O83" i="14"/>
  <c r="H3" i="5"/>
  <c r="F3" i="7" s="1"/>
  <c r="G4" i="28"/>
  <c r="C3" i="26" s="1"/>
  <c r="F3" i="26" s="1"/>
  <c r="T11" i="36"/>
  <c r="H20" i="32"/>
  <c r="P17" i="36"/>
  <c r="T26" i="32"/>
  <c r="R20" i="36"/>
  <c r="V29" i="32"/>
  <c r="T22" i="32"/>
  <c r="P13" i="36"/>
  <c r="J75" i="35"/>
  <c r="C7" i="36"/>
  <c r="C16" i="32"/>
  <c r="G16" i="32"/>
  <c r="U7" i="36" s="1"/>
  <c r="I7" i="15"/>
  <c r="Q16" i="36"/>
  <c r="U25" i="32"/>
  <c r="H26" i="5"/>
  <c r="E26" i="36" s="1"/>
  <c r="G27" i="28"/>
  <c r="F26" i="14" s="1"/>
  <c r="H28" i="17"/>
  <c r="N28" i="36"/>
  <c r="L28" i="14"/>
  <c r="Q34" i="36"/>
  <c r="U43" i="32"/>
  <c r="H14" i="5"/>
  <c r="E14" i="36" s="1"/>
  <c r="G15" i="28"/>
  <c r="F14" i="14" s="1"/>
  <c r="O22" i="36"/>
  <c r="S31" i="32"/>
  <c r="H71" i="5"/>
  <c r="K71" i="14" s="1"/>
  <c r="G72" i="28"/>
  <c r="C71" i="26" s="1"/>
  <c r="R81" i="36"/>
  <c r="V90" i="32"/>
  <c r="H71" i="17"/>
  <c r="L71" i="14"/>
  <c r="N71" i="36"/>
  <c r="C13" i="32"/>
  <c r="C4" i="36"/>
  <c r="Z30" i="36"/>
  <c r="E95" i="14"/>
  <c r="H95" i="31"/>
  <c r="S106" i="19"/>
  <c r="N106" i="19" s="1"/>
  <c r="E15" i="15"/>
  <c r="I52" i="15"/>
  <c r="G23" i="18"/>
  <c r="I23" i="18"/>
  <c r="I94" i="18"/>
  <c r="J94" i="18" s="1"/>
  <c r="L94" i="18" s="1"/>
  <c r="G94" i="18"/>
  <c r="D18" i="31"/>
  <c r="F18" i="31" s="1"/>
  <c r="G18" i="30"/>
  <c r="B4" i="37"/>
  <c r="C97" i="16"/>
  <c r="E97" i="16" s="1"/>
  <c r="G100" i="2"/>
  <c r="D82" i="31"/>
  <c r="H95" i="17"/>
  <c r="D95" i="25"/>
  <c r="G92" i="18"/>
  <c r="I92" i="18"/>
  <c r="K92" i="18" s="1"/>
  <c r="G85" i="30"/>
  <c r="C97" i="34"/>
  <c r="C97" i="17"/>
  <c r="J11" i="18"/>
  <c r="L11" i="18" s="1"/>
  <c r="N86" i="19"/>
  <c r="N81" i="19"/>
  <c r="D97" i="23"/>
  <c r="C97" i="23" s="1"/>
  <c r="I86" i="19"/>
  <c r="C75" i="21" s="1"/>
  <c r="E75" i="36"/>
  <c r="E58" i="36"/>
  <c r="C69" i="26"/>
  <c r="I78" i="32"/>
  <c r="K71" i="3"/>
  <c r="C70" i="25" s="1"/>
  <c r="E70" i="25" s="1"/>
  <c r="K36" i="3"/>
  <c r="C35" i="25" s="1"/>
  <c r="E35" i="25" s="1"/>
  <c r="I91" i="3"/>
  <c r="Q101" i="19"/>
  <c r="G91" i="28"/>
  <c r="F90" i="14" s="1"/>
  <c r="G61" i="28"/>
  <c r="I69" i="32" s="1"/>
  <c r="H71" i="29"/>
  <c r="K13" i="3"/>
  <c r="C12" i="25" s="1"/>
  <c r="E87" i="36"/>
  <c r="F87" i="7"/>
  <c r="G69" i="28"/>
  <c r="F68" i="14" s="1"/>
  <c r="D64" i="27"/>
  <c r="R68" i="32" s="1"/>
  <c r="H21" i="29"/>
  <c r="G5" i="5"/>
  <c r="N5" i="31" s="1"/>
  <c r="Q16" i="19"/>
  <c r="H5" i="5"/>
  <c r="F5" i="7" s="1"/>
  <c r="R13" i="19" l="1"/>
  <c r="R21" i="19"/>
  <c r="J21" i="19" s="1"/>
  <c r="K21" i="19" s="1"/>
  <c r="M21" i="19" s="1"/>
  <c r="R29" i="19"/>
  <c r="R37" i="19"/>
  <c r="R45" i="19"/>
  <c r="R53" i="19"/>
  <c r="R61" i="19"/>
  <c r="R69" i="19"/>
  <c r="J69" i="19" s="1"/>
  <c r="K69" i="19" s="1"/>
  <c r="M69" i="19" s="1"/>
  <c r="R77" i="19"/>
  <c r="R85" i="19"/>
  <c r="R93" i="19"/>
  <c r="R101" i="19"/>
  <c r="R14" i="19"/>
  <c r="J14" i="19" s="1"/>
  <c r="R22" i="19"/>
  <c r="J22" i="19" s="1"/>
  <c r="R30" i="19"/>
  <c r="R38" i="19"/>
  <c r="J38" i="19" s="1"/>
  <c r="R46" i="19"/>
  <c r="R54" i="19"/>
  <c r="R62" i="19"/>
  <c r="R70" i="19"/>
  <c r="R78" i="19"/>
  <c r="J78" i="19" s="1"/>
  <c r="R86" i="19"/>
  <c r="J86" i="19" s="1"/>
  <c r="R94" i="19"/>
  <c r="R102" i="19"/>
  <c r="J102" i="19" s="1"/>
  <c r="K102" i="19" s="1"/>
  <c r="M102" i="19" s="1"/>
  <c r="R15" i="19"/>
  <c r="J15" i="19" s="1"/>
  <c r="K15" i="19" s="1"/>
  <c r="M15" i="19" s="1"/>
  <c r="R23" i="19"/>
  <c r="R31" i="19"/>
  <c r="R39" i="19"/>
  <c r="R47" i="19"/>
  <c r="J47" i="19" s="1"/>
  <c r="R55" i="19"/>
  <c r="R63" i="19"/>
  <c r="R71" i="19"/>
  <c r="J71" i="19" s="1"/>
  <c r="R79" i="19"/>
  <c r="R87" i="19"/>
  <c r="J87" i="19" s="1"/>
  <c r="R95" i="19"/>
  <c r="R103" i="19"/>
  <c r="R16" i="19"/>
  <c r="R24" i="19"/>
  <c r="R32" i="19"/>
  <c r="R40" i="19"/>
  <c r="J40" i="19" s="1"/>
  <c r="K40" i="19" s="1"/>
  <c r="M40" i="19" s="1"/>
  <c r="R48" i="19"/>
  <c r="R56" i="19"/>
  <c r="J56" i="19" s="1"/>
  <c r="R64" i="19"/>
  <c r="R72" i="19"/>
  <c r="J72" i="19" s="1"/>
  <c r="R80" i="19"/>
  <c r="J80" i="19" s="1"/>
  <c r="R88" i="19"/>
  <c r="R96" i="19"/>
  <c r="R104" i="19"/>
  <c r="J104" i="19" s="1"/>
  <c r="K104" i="19" s="1"/>
  <c r="M104" i="19" s="1"/>
  <c r="R17" i="19"/>
  <c r="R25" i="19"/>
  <c r="R33" i="19"/>
  <c r="J33" i="19" s="1"/>
  <c r="R41" i="19"/>
  <c r="R49" i="19"/>
  <c r="R57" i="19"/>
  <c r="R65" i="19"/>
  <c r="J65" i="19" s="1"/>
  <c r="R73" i="19"/>
  <c r="R81" i="19"/>
  <c r="J81" i="19" s="1"/>
  <c r="K81" i="19" s="1"/>
  <c r="M81" i="19" s="1"/>
  <c r="R89" i="19"/>
  <c r="R97" i="19"/>
  <c r="R105" i="19"/>
  <c r="R18" i="19"/>
  <c r="R26" i="19"/>
  <c r="J26" i="19" s="1"/>
  <c r="R34" i="19"/>
  <c r="R42" i="19"/>
  <c r="R50" i="19"/>
  <c r="R58" i="19"/>
  <c r="R66" i="19"/>
  <c r="R74" i="19"/>
  <c r="R82" i="19"/>
  <c r="J82" i="19" s="1"/>
  <c r="R90" i="19"/>
  <c r="J90" i="19" s="1"/>
  <c r="R98" i="19"/>
  <c r="J98" i="19" s="1"/>
  <c r="R107" i="19"/>
  <c r="J107" i="19" s="1"/>
  <c r="R19" i="19"/>
  <c r="R27" i="19"/>
  <c r="R35" i="19"/>
  <c r="R43" i="19"/>
  <c r="R51" i="19"/>
  <c r="J51" i="19" s="1"/>
  <c r="K51" i="19" s="1"/>
  <c r="M51" i="19" s="1"/>
  <c r="R59" i="19"/>
  <c r="J59" i="19" s="1"/>
  <c r="R67" i="19"/>
  <c r="J67" i="19" s="1"/>
  <c r="R75" i="19"/>
  <c r="R83" i="19"/>
  <c r="J83" i="19" s="1"/>
  <c r="R91" i="19"/>
  <c r="R99" i="19"/>
  <c r="B4" i="32"/>
  <c r="I45" i="29"/>
  <c r="E43" i="37" s="1"/>
  <c r="I38" i="29"/>
  <c r="E36" i="37" s="1"/>
  <c r="I104" i="29"/>
  <c r="E102" i="37" s="1"/>
  <c r="I13" i="29"/>
  <c r="E11" i="37" s="1"/>
  <c r="I41" i="29"/>
  <c r="E39" i="37" s="1"/>
  <c r="I28" i="29"/>
  <c r="E26" i="37" s="1"/>
  <c r="I97" i="29"/>
  <c r="E95" i="37" s="1"/>
  <c r="I57" i="29"/>
  <c r="E55" i="37" s="1"/>
  <c r="I91" i="29"/>
  <c r="E89" i="37" s="1"/>
  <c r="I90" i="29"/>
  <c r="K90" i="29" s="1"/>
  <c r="G88" i="37" s="1"/>
  <c r="I88" i="29"/>
  <c r="E86" i="37" s="1"/>
  <c r="I69" i="29"/>
  <c r="E67" i="37" s="1"/>
  <c r="I36" i="29"/>
  <c r="E34" i="37" s="1"/>
  <c r="I75" i="29"/>
  <c r="E73" i="37" s="1"/>
  <c r="I76" i="29"/>
  <c r="K76" i="29" s="1"/>
  <c r="L76" i="29" s="1"/>
  <c r="I99" i="29"/>
  <c r="E97" i="37" s="1"/>
  <c r="I92" i="29"/>
  <c r="E90" i="37" s="1"/>
  <c r="I96" i="29"/>
  <c r="E94" i="37" s="1"/>
  <c r="I80" i="29"/>
  <c r="E78" i="37" s="1"/>
  <c r="I31" i="29"/>
  <c r="E29" i="37" s="1"/>
  <c r="I82" i="29"/>
  <c r="I67" i="29"/>
  <c r="E65" i="37" s="1"/>
  <c r="I53" i="29"/>
  <c r="E51" i="37" s="1"/>
  <c r="I50" i="29"/>
  <c r="I79" i="29"/>
  <c r="E77" i="37" s="1"/>
  <c r="I73" i="29"/>
  <c r="E71" i="37" s="1"/>
  <c r="I14" i="29"/>
  <c r="E12" i="37" s="1"/>
  <c r="I26" i="29"/>
  <c r="I27" i="29"/>
  <c r="E25" i="37" s="1"/>
  <c r="I87" i="29"/>
  <c r="E85" i="37" s="1"/>
  <c r="I47" i="29"/>
  <c r="E45" i="37" s="1"/>
  <c r="I62" i="29"/>
  <c r="E60" i="37" s="1"/>
  <c r="I51" i="29"/>
  <c r="E49" i="37" s="1"/>
  <c r="I74" i="29"/>
  <c r="E72" i="37" s="1"/>
  <c r="I81" i="29"/>
  <c r="E79" i="37" s="1"/>
  <c r="I16" i="29"/>
  <c r="E14" i="37" s="1"/>
  <c r="I32" i="29"/>
  <c r="E30" i="37" s="1"/>
  <c r="I89" i="29"/>
  <c r="E87" i="37" s="1"/>
  <c r="I72" i="29"/>
  <c r="E70" i="37" s="1"/>
  <c r="I84" i="29"/>
  <c r="E82" i="37" s="1"/>
  <c r="R68" i="19"/>
  <c r="J68" i="19" s="1"/>
  <c r="K68" i="19" s="1"/>
  <c r="M68" i="19" s="1"/>
  <c r="R76" i="19"/>
  <c r="J76" i="19" s="1"/>
  <c r="R84" i="19"/>
  <c r="R92" i="19"/>
  <c r="R100" i="19"/>
  <c r="R106" i="19"/>
  <c r="J106" i="19" s="1"/>
  <c r="D47" i="37"/>
  <c r="H47" i="37" s="1"/>
  <c r="I47" i="37" s="1"/>
  <c r="I38" i="36"/>
  <c r="K96" i="36"/>
  <c r="I107" i="29"/>
  <c r="E105" i="37" s="1"/>
  <c r="Q13" i="19"/>
  <c r="H72" i="5"/>
  <c r="K33" i="14"/>
  <c r="J10" i="2"/>
  <c r="D68" i="27"/>
  <c r="R72" i="32" s="1"/>
  <c r="H35" i="5"/>
  <c r="K35" i="14" s="1"/>
  <c r="O32" i="14"/>
  <c r="F24" i="5"/>
  <c r="M24" i="31" s="1"/>
  <c r="E2" i="36"/>
  <c r="E71" i="20"/>
  <c r="F38" i="19"/>
  <c r="H38" i="19" s="1"/>
  <c r="F26" i="19"/>
  <c r="H26" i="19" s="1"/>
  <c r="F25" i="7"/>
  <c r="E45" i="25"/>
  <c r="D67" i="27"/>
  <c r="R71" i="32" s="1"/>
  <c r="G39" i="17"/>
  <c r="U106" i="32"/>
  <c r="H100" i="19"/>
  <c r="K85" i="36"/>
  <c r="C37" i="26"/>
  <c r="C49" i="37"/>
  <c r="J14" i="2"/>
  <c r="G24" i="5"/>
  <c r="N24" i="31" s="1"/>
  <c r="D9" i="27"/>
  <c r="R13" i="32" s="1"/>
  <c r="P62" i="32"/>
  <c r="I38" i="6"/>
  <c r="D60" i="27"/>
  <c r="R64" i="32" s="1"/>
  <c r="F39" i="26"/>
  <c r="G60" i="31"/>
  <c r="G38" i="31"/>
  <c r="D49" i="8"/>
  <c r="I46" i="6"/>
  <c r="F105" i="32"/>
  <c r="D105" i="32" s="1"/>
  <c r="G9" i="31"/>
  <c r="F25" i="16"/>
  <c r="F86" i="16"/>
  <c r="H101" i="19"/>
  <c r="I49" i="14"/>
  <c r="G38" i="5"/>
  <c r="N38" i="31" s="1"/>
  <c r="O60" i="36"/>
  <c r="E87" i="15"/>
  <c r="R53" i="41"/>
  <c r="R61" i="41"/>
  <c r="J68" i="41"/>
  <c r="R69" i="41"/>
  <c r="I71" i="41"/>
  <c r="E34" i="15"/>
  <c r="K100" i="2"/>
  <c r="B97" i="40"/>
  <c r="B97" i="43"/>
  <c r="B97" i="42"/>
  <c r="J39" i="41"/>
  <c r="H45" i="41"/>
  <c r="J47" i="41"/>
  <c r="J55" i="41"/>
  <c r="H77" i="41"/>
  <c r="O78" i="41"/>
  <c r="I87" i="41"/>
  <c r="F69" i="19"/>
  <c r="D25" i="29"/>
  <c r="Q28" i="19"/>
  <c r="H13" i="29"/>
  <c r="E37" i="20"/>
  <c r="N14" i="32"/>
  <c r="N42" i="32"/>
  <c r="C83" i="37"/>
  <c r="J63" i="19"/>
  <c r="D53" i="29"/>
  <c r="I42" i="36" s="1"/>
  <c r="D78" i="8"/>
  <c r="V30" i="36"/>
  <c r="K62" i="36"/>
  <c r="D66" i="27"/>
  <c r="R70" i="32" s="1"/>
  <c r="H82" i="19"/>
  <c r="I6" i="6"/>
  <c r="C52" i="26"/>
  <c r="D62" i="8"/>
  <c r="E21" i="36"/>
  <c r="V51" i="36"/>
  <c r="J36" i="2"/>
  <c r="D93" i="29"/>
  <c r="I82" i="36" s="1"/>
  <c r="C47" i="37"/>
  <c r="J60" i="36"/>
  <c r="Z5" i="36"/>
  <c r="K44" i="3"/>
  <c r="C43" i="25" s="1"/>
  <c r="K52" i="14"/>
  <c r="C48" i="37"/>
  <c r="I44" i="19"/>
  <c r="C33" i="21" s="1"/>
  <c r="K51" i="36"/>
  <c r="F15" i="32"/>
  <c r="D15" i="32" s="1"/>
  <c r="G6" i="31"/>
  <c r="F64" i="32"/>
  <c r="D64" i="32" s="1"/>
  <c r="D19" i="36"/>
  <c r="J105" i="19"/>
  <c r="D53" i="27"/>
  <c r="R57" i="32" s="1"/>
  <c r="P91" i="32"/>
  <c r="G36" i="31"/>
  <c r="G45" i="31"/>
  <c r="D50" i="8"/>
  <c r="G41" i="31"/>
  <c r="F22" i="16"/>
  <c r="F70" i="16"/>
  <c r="H17" i="32"/>
  <c r="H39" i="32"/>
  <c r="I36" i="14"/>
  <c r="C46" i="32"/>
  <c r="C48" i="32"/>
  <c r="U86" i="32"/>
  <c r="T98" i="32"/>
  <c r="U103" i="32"/>
  <c r="L83" i="36"/>
  <c r="C28" i="27"/>
  <c r="I73" i="15"/>
  <c r="G15" i="13"/>
  <c r="I96" i="15"/>
  <c r="F97" i="42"/>
  <c r="D97" i="43"/>
  <c r="C97" i="43"/>
  <c r="K3" i="36"/>
  <c r="I50" i="19"/>
  <c r="C39" i="21" s="1"/>
  <c r="G2" i="5"/>
  <c r="N2" i="31" s="1"/>
  <c r="D16" i="27"/>
  <c r="R20" i="32" s="1"/>
  <c r="E12" i="25"/>
  <c r="Q45" i="19"/>
  <c r="J29" i="36"/>
  <c r="E95" i="25"/>
  <c r="J94" i="19"/>
  <c r="J66" i="2"/>
  <c r="I19" i="6"/>
  <c r="F59" i="19"/>
  <c r="H59" i="19" s="1"/>
  <c r="D94" i="8"/>
  <c r="F52" i="14"/>
  <c r="F29" i="5"/>
  <c r="M29" i="31" s="1"/>
  <c r="V59" i="36"/>
  <c r="D65" i="27"/>
  <c r="R69" i="32" s="1"/>
  <c r="I33" i="29"/>
  <c r="E31" i="37" s="1"/>
  <c r="F33" i="7"/>
  <c r="D13" i="29"/>
  <c r="I2" i="36" s="1"/>
  <c r="F17" i="32"/>
  <c r="D17" i="32" s="1"/>
  <c r="D69" i="8"/>
  <c r="F20" i="32"/>
  <c r="D20" i="32" s="1"/>
  <c r="F40" i="32"/>
  <c r="D40" i="32" s="1"/>
  <c r="F48" i="19"/>
  <c r="D101" i="32"/>
  <c r="H9" i="14"/>
  <c r="S46" i="32"/>
  <c r="C66" i="32"/>
  <c r="C92" i="32"/>
  <c r="V103" i="32"/>
  <c r="L41" i="36"/>
  <c r="P52" i="36"/>
  <c r="J3" i="41"/>
  <c r="J59" i="41"/>
  <c r="H28" i="29"/>
  <c r="N46" i="32"/>
  <c r="J70" i="31"/>
  <c r="F54" i="31"/>
  <c r="J37" i="36"/>
  <c r="I36" i="3"/>
  <c r="E21" i="20"/>
  <c r="V43" i="36"/>
  <c r="F2" i="7"/>
  <c r="C49" i="5"/>
  <c r="D17" i="8"/>
  <c r="K47" i="14"/>
  <c r="E48" i="25"/>
  <c r="V64" i="36"/>
  <c r="V60" i="36"/>
  <c r="E20" i="36"/>
  <c r="J83" i="18"/>
  <c r="L83" i="18" s="1"/>
  <c r="F74" i="26"/>
  <c r="J43" i="2"/>
  <c r="G97" i="18"/>
  <c r="G19" i="31"/>
  <c r="F37" i="32"/>
  <c r="D37" i="32" s="1"/>
  <c r="F42" i="32"/>
  <c r="G4" i="31"/>
  <c r="I7" i="6"/>
  <c r="I20" i="6"/>
  <c r="F15" i="16"/>
  <c r="J88" i="19"/>
  <c r="K88" i="19" s="1"/>
  <c r="M88" i="19" s="1"/>
  <c r="G77" i="3"/>
  <c r="C41" i="32"/>
  <c r="T46" i="32"/>
  <c r="S66" i="32"/>
  <c r="V68" i="32"/>
  <c r="C71" i="32"/>
  <c r="T92" i="32"/>
  <c r="G74" i="28"/>
  <c r="H4" i="36"/>
  <c r="O40" i="41"/>
  <c r="I60" i="41"/>
  <c r="R66" i="41"/>
  <c r="R82" i="41"/>
  <c r="G71" i="28"/>
  <c r="I79" i="32" s="1"/>
  <c r="C63" i="5"/>
  <c r="I100" i="32"/>
  <c r="K91" i="3"/>
  <c r="C90" i="25" s="1"/>
  <c r="V20" i="36"/>
  <c r="Q71" i="19"/>
  <c r="K64" i="3"/>
  <c r="C63" i="25" s="1"/>
  <c r="E63" i="25" s="1"/>
  <c r="G15" i="5"/>
  <c r="N15" i="31" s="1"/>
  <c r="H46" i="29"/>
  <c r="G70" i="5"/>
  <c r="N70" i="31" s="1"/>
  <c r="F71" i="26"/>
  <c r="F92" i="5"/>
  <c r="M92" i="31" s="1"/>
  <c r="D12" i="27"/>
  <c r="R16" i="32" s="1"/>
  <c r="E88" i="20"/>
  <c r="F97" i="19"/>
  <c r="H97" i="19" s="1"/>
  <c r="J44" i="18"/>
  <c r="L44" i="18" s="1"/>
  <c r="J58" i="2"/>
  <c r="V70" i="36"/>
  <c r="J7" i="36"/>
  <c r="E93" i="25"/>
  <c r="I58" i="19"/>
  <c r="K16" i="36"/>
  <c r="C64" i="5"/>
  <c r="C86" i="5"/>
  <c r="D96" i="29"/>
  <c r="I85" i="36" s="1"/>
  <c r="C12" i="5"/>
  <c r="C44" i="5"/>
  <c r="I88" i="19"/>
  <c r="C77" i="21" s="1"/>
  <c r="J53" i="36"/>
  <c r="F74" i="14"/>
  <c r="J40" i="36"/>
  <c r="I17" i="6"/>
  <c r="D85" i="8"/>
  <c r="H48" i="14"/>
  <c r="D48" i="8"/>
  <c r="H76" i="14"/>
  <c r="D76" i="8"/>
  <c r="K14" i="35"/>
  <c r="K18" i="35"/>
  <c r="K30" i="35"/>
  <c r="K34" i="35"/>
  <c r="J38" i="35"/>
  <c r="J42" i="35"/>
  <c r="J44" i="35"/>
  <c r="J66" i="35"/>
  <c r="J70" i="35"/>
  <c r="J72" i="35"/>
  <c r="K76" i="35"/>
  <c r="J80" i="35"/>
  <c r="J86" i="35"/>
  <c r="O54" i="36"/>
  <c r="M54" i="14"/>
  <c r="O19" i="36"/>
  <c r="M19" i="14"/>
  <c r="AA21" i="36"/>
  <c r="I21" i="14"/>
  <c r="M21" i="11"/>
  <c r="I21" i="15"/>
  <c r="D22" i="25"/>
  <c r="N22" i="36"/>
  <c r="L22" i="14"/>
  <c r="M23" i="11"/>
  <c r="E23" i="15"/>
  <c r="E24" i="15"/>
  <c r="I24" i="15"/>
  <c r="T27" i="36"/>
  <c r="H36" i="32"/>
  <c r="Q28" i="36"/>
  <c r="U37" i="32"/>
  <c r="G37" i="32"/>
  <c r="U28" i="36" s="1"/>
  <c r="M28" i="11"/>
  <c r="L29" i="14"/>
  <c r="D29" i="25"/>
  <c r="K33" i="3"/>
  <c r="C32" i="25" s="1"/>
  <c r="E32" i="25" s="1"/>
  <c r="H32" i="5"/>
  <c r="Q43" i="19"/>
  <c r="G33" i="28"/>
  <c r="H43" i="29"/>
  <c r="I33" i="3"/>
  <c r="H34" i="17"/>
  <c r="N34" i="36"/>
  <c r="C36" i="36"/>
  <c r="C45" i="32"/>
  <c r="P36" i="36"/>
  <c r="T45" i="32"/>
  <c r="K38" i="3"/>
  <c r="C37" i="25" s="1"/>
  <c r="E37" i="25" s="1"/>
  <c r="H48" i="29"/>
  <c r="I38" i="3"/>
  <c r="G37" i="5"/>
  <c r="N37" i="31" s="1"/>
  <c r="D39" i="25"/>
  <c r="E39" i="25" s="1"/>
  <c r="H39" i="17"/>
  <c r="C41" i="36"/>
  <c r="N41" i="14"/>
  <c r="H42" i="11"/>
  <c r="G43" i="3"/>
  <c r="R43" i="36"/>
  <c r="V52" i="32"/>
  <c r="M44" i="14"/>
  <c r="O44" i="36"/>
  <c r="S53" i="32"/>
  <c r="C58" i="32"/>
  <c r="N49" i="14"/>
  <c r="D52" i="25"/>
  <c r="E52" i="25" s="1"/>
  <c r="N52" i="36"/>
  <c r="C54" i="36"/>
  <c r="N54" i="14"/>
  <c r="O60" i="14"/>
  <c r="I60" i="6"/>
  <c r="D43" i="27"/>
  <c r="R47" i="32" s="1"/>
  <c r="P51" i="32"/>
  <c r="G42" i="31"/>
  <c r="G25" i="32"/>
  <c r="U16" i="36" s="1"/>
  <c r="M16" i="11"/>
  <c r="H17" i="17"/>
  <c r="D17" i="25"/>
  <c r="H32" i="14"/>
  <c r="D32" i="8"/>
  <c r="H35" i="14"/>
  <c r="D35" i="8"/>
  <c r="O62" i="14"/>
  <c r="I62" i="6"/>
  <c r="H58" i="14"/>
  <c r="D58" i="8"/>
  <c r="L2" i="14"/>
  <c r="H2" i="17"/>
  <c r="I4" i="3"/>
  <c r="Q14" i="19"/>
  <c r="G18" i="32"/>
  <c r="U9" i="36" s="1"/>
  <c r="M9" i="11"/>
  <c r="H10" i="17"/>
  <c r="D10" i="25"/>
  <c r="L10" i="14"/>
  <c r="K75" i="14"/>
  <c r="N25" i="32"/>
  <c r="K17" i="3"/>
  <c r="C16" i="25" s="1"/>
  <c r="E16" i="25" s="1"/>
  <c r="F35" i="5"/>
  <c r="M35" i="31" s="1"/>
  <c r="G35" i="5"/>
  <c r="N35" i="31" s="1"/>
  <c r="J47" i="2"/>
  <c r="E84" i="36"/>
  <c r="E10" i="36"/>
  <c r="H63" i="5"/>
  <c r="E63" i="36" s="1"/>
  <c r="J7" i="2"/>
  <c r="D49" i="27"/>
  <c r="R53" i="32" s="1"/>
  <c r="I13" i="19"/>
  <c r="C2" i="21" s="1"/>
  <c r="K7" i="18"/>
  <c r="J16" i="36"/>
  <c r="H69" i="19"/>
  <c r="C96" i="37"/>
  <c r="N20" i="32"/>
  <c r="K20" i="36"/>
  <c r="F22" i="19"/>
  <c r="H22" i="19" s="1"/>
  <c r="H97" i="6"/>
  <c r="I13" i="32"/>
  <c r="I18" i="29"/>
  <c r="E16" i="37" s="1"/>
  <c r="K71" i="36"/>
  <c r="G94" i="17"/>
  <c r="C45" i="5"/>
  <c r="F37" i="7"/>
  <c r="K3" i="3"/>
  <c r="C2" i="25" s="1"/>
  <c r="I15" i="19"/>
  <c r="C4" i="21" s="1"/>
  <c r="D39" i="21"/>
  <c r="W39" i="36" s="1"/>
  <c r="K40" i="18"/>
  <c r="F88" i="19"/>
  <c r="H88" i="19" s="1"/>
  <c r="G80" i="13"/>
  <c r="I46" i="14"/>
  <c r="L34" i="14"/>
  <c r="G79" i="32"/>
  <c r="U70" i="36" s="1"/>
  <c r="M70" i="11"/>
  <c r="I70" i="15"/>
  <c r="H85" i="29"/>
  <c r="Q85" i="19"/>
  <c r="E75" i="18"/>
  <c r="D75" i="20" s="1"/>
  <c r="Z75" i="36" s="1"/>
  <c r="Y75" i="36"/>
  <c r="O76" i="36"/>
  <c r="M76" i="14"/>
  <c r="O81" i="36"/>
  <c r="S90" i="32"/>
  <c r="M81" i="14"/>
  <c r="H70" i="5"/>
  <c r="I81" i="19" s="1"/>
  <c r="J61" i="2"/>
  <c r="V93" i="36"/>
  <c r="I64" i="3"/>
  <c r="E35" i="20"/>
  <c r="F4" i="14"/>
  <c r="F66" i="26"/>
  <c r="D97" i="29"/>
  <c r="I86" i="36" s="1"/>
  <c r="F12" i="5"/>
  <c r="M12" i="31" s="1"/>
  <c r="I71" i="3"/>
  <c r="D84" i="29"/>
  <c r="D82" i="37" s="1"/>
  <c r="H82" i="37" s="1"/>
  <c r="I82" i="37" s="1"/>
  <c r="V45" i="36"/>
  <c r="E33" i="20"/>
  <c r="I49" i="32"/>
  <c r="E41" i="36"/>
  <c r="H12" i="5"/>
  <c r="K12" i="14" s="1"/>
  <c r="H26" i="29"/>
  <c r="Q81" i="19"/>
  <c r="G63" i="28"/>
  <c r="C62" i="26" s="1"/>
  <c r="X11" i="36"/>
  <c r="N53" i="32"/>
  <c r="K46" i="36"/>
  <c r="V87" i="36"/>
  <c r="E47" i="25"/>
  <c r="K42" i="36"/>
  <c r="D80" i="27"/>
  <c r="R84" i="32" s="1"/>
  <c r="D106" i="32"/>
  <c r="F77" i="14"/>
  <c r="K68" i="18"/>
  <c r="E37" i="36"/>
  <c r="I46" i="32"/>
  <c r="I3" i="3"/>
  <c r="K4" i="14"/>
  <c r="J74" i="36"/>
  <c r="N47" i="32"/>
  <c r="C88" i="37"/>
  <c r="C63" i="37"/>
  <c r="F92" i="32"/>
  <c r="D92" i="32" s="1"/>
  <c r="D12" i="32"/>
  <c r="I70" i="6"/>
  <c r="O26" i="14"/>
  <c r="I26" i="6"/>
  <c r="D64" i="36"/>
  <c r="F73" i="32"/>
  <c r="D73" i="32" s="1"/>
  <c r="E29" i="16"/>
  <c r="F29" i="16"/>
  <c r="E61" i="16"/>
  <c r="F61" i="16"/>
  <c r="G32" i="5"/>
  <c r="N32" i="31" s="1"/>
  <c r="AA68" i="36"/>
  <c r="I68" i="14"/>
  <c r="M68" i="11"/>
  <c r="E68" i="15"/>
  <c r="K61" i="3"/>
  <c r="C60" i="25" s="1"/>
  <c r="E60" i="25" s="1"/>
  <c r="J40" i="2"/>
  <c r="N48" i="32"/>
  <c r="F63" i="5"/>
  <c r="M63" i="31" s="1"/>
  <c r="F39" i="14"/>
  <c r="G10" i="5"/>
  <c r="N10" i="31" s="1"/>
  <c r="F84" i="7"/>
  <c r="E75" i="20"/>
  <c r="F97" i="16"/>
  <c r="I16" i="3"/>
  <c r="C108" i="19"/>
  <c r="E108" i="19" s="1"/>
  <c r="F71" i="7"/>
  <c r="G63" i="5"/>
  <c r="N63" i="31" s="1"/>
  <c r="K16" i="3"/>
  <c r="C15" i="25" s="1"/>
  <c r="E15" i="25" s="1"/>
  <c r="G36" i="28"/>
  <c r="C35" i="26" s="1"/>
  <c r="F35" i="26" s="1"/>
  <c r="N38" i="32"/>
  <c r="E81" i="20"/>
  <c r="J17" i="18"/>
  <c r="L17" i="18" s="1"/>
  <c r="E34" i="25"/>
  <c r="I86" i="32"/>
  <c r="N13" i="32"/>
  <c r="F46" i="31"/>
  <c r="F86" i="5"/>
  <c r="M86" i="31" s="1"/>
  <c r="F44" i="5"/>
  <c r="M44" i="31" s="1"/>
  <c r="G3" i="28"/>
  <c r="I11" i="32" s="1"/>
  <c r="F77" i="7"/>
  <c r="J38" i="36"/>
  <c r="F94" i="31"/>
  <c r="G16" i="13"/>
  <c r="F97" i="32"/>
  <c r="D43" i="8"/>
  <c r="D37" i="8"/>
  <c r="D82" i="8"/>
  <c r="O3" i="14"/>
  <c r="I3" i="6"/>
  <c r="D96" i="8"/>
  <c r="H96" i="14"/>
  <c r="D94" i="27"/>
  <c r="R98" i="32" s="1"/>
  <c r="C58" i="36"/>
  <c r="N58" i="14"/>
  <c r="H59" i="11"/>
  <c r="G60" i="3"/>
  <c r="E60" i="18"/>
  <c r="D60" i="20" s="1"/>
  <c r="Y60" i="36"/>
  <c r="G60" i="14"/>
  <c r="D64" i="25"/>
  <c r="L64" i="14"/>
  <c r="F33" i="16"/>
  <c r="O88" i="36"/>
  <c r="F57" i="16"/>
  <c r="M92" i="11"/>
  <c r="K22" i="18"/>
  <c r="K46" i="18"/>
  <c r="S13" i="19"/>
  <c r="N13" i="19" s="1"/>
  <c r="S53" i="19"/>
  <c r="N53" i="19" s="1"/>
  <c r="S69" i="19"/>
  <c r="N69" i="19" s="1"/>
  <c r="Q95" i="19"/>
  <c r="C18" i="19"/>
  <c r="E18" i="19" s="1"/>
  <c r="F36" i="19"/>
  <c r="H36" i="19" s="1"/>
  <c r="F77" i="19"/>
  <c r="H77" i="19" s="1"/>
  <c r="H95" i="29"/>
  <c r="N3" i="14"/>
  <c r="N24" i="14"/>
  <c r="G34" i="13"/>
  <c r="G45" i="13"/>
  <c r="H34" i="31"/>
  <c r="H91" i="32"/>
  <c r="I4" i="35"/>
  <c r="I8" i="35"/>
  <c r="I30" i="35"/>
  <c r="I32" i="35"/>
  <c r="I46" i="35"/>
  <c r="I54" i="35"/>
  <c r="I70" i="35"/>
  <c r="I72" i="35"/>
  <c r="I74" i="35"/>
  <c r="I93" i="14"/>
  <c r="G91" i="5"/>
  <c r="N91" i="31" s="1"/>
  <c r="G41" i="3"/>
  <c r="G76" i="3"/>
  <c r="V50" i="32"/>
  <c r="U101" i="32"/>
  <c r="M85" i="18"/>
  <c r="M93" i="18"/>
  <c r="D57" i="19"/>
  <c r="H42" i="12"/>
  <c r="H66" i="12"/>
  <c r="G52" i="28"/>
  <c r="C51" i="26" s="1"/>
  <c r="L51" i="36"/>
  <c r="C12" i="36"/>
  <c r="C74" i="27"/>
  <c r="G85" i="18"/>
  <c r="I37" i="41"/>
  <c r="K39" i="41"/>
  <c r="O65" i="41"/>
  <c r="H80" i="41"/>
  <c r="H85" i="41"/>
  <c r="J87" i="41"/>
  <c r="G92" i="3"/>
  <c r="H31" i="36"/>
  <c r="R68" i="41"/>
  <c r="O87" i="41"/>
  <c r="K92" i="3"/>
  <c r="C91" i="25" s="1"/>
  <c r="E91" i="25" s="1"/>
  <c r="C105" i="32"/>
  <c r="L10" i="36"/>
  <c r="C96" i="36"/>
  <c r="F47" i="16"/>
  <c r="F9" i="16"/>
  <c r="K85" i="18"/>
  <c r="F13" i="19"/>
  <c r="E2" i="14"/>
  <c r="G53" i="13"/>
  <c r="G81" i="13"/>
  <c r="L24" i="32"/>
  <c r="L72" i="32"/>
  <c r="I17" i="14"/>
  <c r="I81" i="14"/>
  <c r="G29" i="3"/>
  <c r="G52" i="3"/>
  <c r="V61" i="32"/>
  <c r="C78" i="32"/>
  <c r="D45" i="19"/>
  <c r="F45" i="19" s="1"/>
  <c r="H45" i="19" s="1"/>
  <c r="I69" i="15"/>
  <c r="E83" i="15"/>
  <c r="K43" i="41"/>
  <c r="K51" i="41"/>
  <c r="H52" i="41"/>
  <c r="H84" i="19"/>
  <c r="F40" i="16"/>
  <c r="F63" i="16"/>
  <c r="F7" i="16"/>
  <c r="F24" i="16"/>
  <c r="F41" i="16"/>
  <c r="F73" i="16"/>
  <c r="K30" i="18"/>
  <c r="K71" i="18"/>
  <c r="K78" i="18"/>
  <c r="S90" i="19"/>
  <c r="N90" i="19" s="1"/>
  <c r="C42" i="19"/>
  <c r="E42" i="19" s="1"/>
  <c r="F42" i="19" s="1"/>
  <c r="H42" i="19" s="1"/>
  <c r="G29" i="14"/>
  <c r="H10" i="31"/>
  <c r="H30" i="32"/>
  <c r="H40" i="32"/>
  <c r="I34" i="14"/>
  <c r="I83" i="14"/>
  <c r="G85" i="3"/>
  <c r="U59" i="32"/>
  <c r="L89" i="14"/>
  <c r="U105" i="32"/>
  <c r="D73" i="19"/>
  <c r="H26" i="12"/>
  <c r="L35" i="36"/>
  <c r="C19" i="27"/>
  <c r="C59" i="27"/>
  <c r="D59" i="27" s="1"/>
  <c r="R63" i="32" s="1"/>
  <c r="I52" i="41"/>
  <c r="L54" i="41"/>
  <c r="F28" i="19"/>
  <c r="F93" i="16"/>
  <c r="F31" i="16"/>
  <c r="F71" i="16"/>
  <c r="K38" i="18"/>
  <c r="K93" i="18"/>
  <c r="S45" i="19"/>
  <c r="N45" i="19" s="1"/>
  <c r="H81" i="19"/>
  <c r="C34" i="19"/>
  <c r="E34" i="19" s="1"/>
  <c r="J95" i="19"/>
  <c r="K95" i="19" s="1"/>
  <c r="M95" i="19" s="1"/>
  <c r="D4" i="25"/>
  <c r="E4" i="25" s="1"/>
  <c r="D86" i="25"/>
  <c r="E86" i="25" s="1"/>
  <c r="M20" i="14"/>
  <c r="N22" i="14"/>
  <c r="N90" i="14"/>
  <c r="G88" i="13"/>
  <c r="F15" i="27"/>
  <c r="E15" i="27" s="1"/>
  <c r="D15" i="27" s="1"/>
  <c r="R19" i="32" s="1"/>
  <c r="F39" i="27"/>
  <c r="E39" i="27" s="1"/>
  <c r="G34" i="3"/>
  <c r="G86" i="3"/>
  <c r="C12" i="32"/>
  <c r="U23" i="32"/>
  <c r="C43" i="32"/>
  <c r="U95" i="32"/>
  <c r="D25" i="19"/>
  <c r="F25" i="19" s="1"/>
  <c r="H25" i="19" s="1"/>
  <c r="D53" i="19"/>
  <c r="H34" i="12"/>
  <c r="H58" i="12"/>
  <c r="L22" i="36"/>
  <c r="H37" i="36"/>
  <c r="C18" i="20"/>
  <c r="I67" i="36"/>
  <c r="D51" i="37"/>
  <c r="H51" i="37" s="1"/>
  <c r="I51" i="37" s="1"/>
  <c r="V76" i="36"/>
  <c r="G44" i="28"/>
  <c r="D72" i="32"/>
  <c r="O12" i="14"/>
  <c r="I12" i="6"/>
  <c r="O45" i="14"/>
  <c r="I45" i="6"/>
  <c r="H47" i="14"/>
  <c r="D47" i="8"/>
  <c r="O52" i="14"/>
  <c r="I52" i="6"/>
  <c r="O81" i="14"/>
  <c r="I81" i="6"/>
  <c r="O84" i="14"/>
  <c r="I84" i="6"/>
  <c r="O86" i="14"/>
  <c r="I86" i="6"/>
  <c r="O93" i="14"/>
  <c r="I93" i="6"/>
  <c r="O94" i="14"/>
  <c r="I94" i="6"/>
  <c r="O96" i="14"/>
  <c r="I96" i="6"/>
  <c r="H97" i="36"/>
  <c r="G35" i="28"/>
  <c r="P49" i="32"/>
  <c r="F9" i="5"/>
  <c r="M9" i="31" s="1"/>
  <c r="F2" i="5"/>
  <c r="M2" i="31" s="1"/>
  <c r="C74" i="37"/>
  <c r="N57" i="32"/>
  <c r="G10" i="28"/>
  <c r="I18" i="32" s="1"/>
  <c r="G19" i="17"/>
  <c r="F82" i="5"/>
  <c r="M82" i="31" s="1"/>
  <c r="I31" i="19"/>
  <c r="C20" i="21" s="1"/>
  <c r="G53" i="17"/>
  <c r="E86" i="36"/>
  <c r="Q35" i="19"/>
  <c r="D26" i="37"/>
  <c r="H26" i="37" s="1"/>
  <c r="I26" i="37" s="1"/>
  <c r="D97" i="13"/>
  <c r="G97" i="13" s="1"/>
  <c r="I32" i="19"/>
  <c r="C21" i="21" s="1"/>
  <c r="E21" i="21" s="1"/>
  <c r="E86" i="20"/>
  <c r="V50" i="36"/>
  <c r="E22" i="25"/>
  <c r="J30" i="19"/>
  <c r="C9" i="5"/>
  <c r="J3" i="36"/>
  <c r="F20" i="5"/>
  <c r="M20" i="31" s="1"/>
  <c r="J48" i="36"/>
  <c r="H9" i="5"/>
  <c r="G3" i="17"/>
  <c r="F21" i="14"/>
  <c r="K20" i="14"/>
  <c r="J68" i="2"/>
  <c r="G72" i="5"/>
  <c r="N72" i="31" s="1"/>
  <c r="H43" i="5"/>
  <c r="I25" i="3"/>
  <c r="C68" i="37"/>
  <c r="F51" i="32"/>
  <c r="D51" i="32" s="1"/>
  <c r="P80" i="32"/>
  <c r="D90" i="32"/>
  <c r="D68" i="8"/>
  <c r="H75" i="14"/>
  <c r="D6" i="8"/>
  <c r="D72" i="8"/>
  <c r="O22" i="14"/>
  <c r="I22" i="6"/>
  <c r="H34" i="14"/>
  <c r="D34" i="8"/>
  <c r="D42" i="8"/>
  <c r="H42" i="14"/>
  <c r="O43" i="14"/>
  <c r="I43" i="6"/>
  <c r="O54" i="14"/>
  <c r="I54" i="6"/>
  <c r="O59" i="14"/>
  <c r="I59" i="6"/>
  <c r="O66" i="14"/>
  <c r="I66" i="6"/>
  <c r="H79" i="14"/>
  <c r="D79" i="8"/>
  <c r="O89" i="14"/>
  <c r="I89" i="6"/>
  <c r="O90" i="14"/>
  <c r="I90" i="6"/>
  <c r="P89" i="32"/>
  <c r="G80" i="31"/>
  <c r="D93" i="36"/>
  <c r="F102" i="32"/>
  <c r="D102" i="32" s="1"/>
  <c r="F49" i="5"/>
  <c r="M49" i="31" s="1"/>
  <c r="C106" i="32"/>
  <c r="C20" i="5"/>
  <c r="J51" i="2"/>
  <c r="I30" i="32"/>
  <c r="N83" i="32"/>
  <c r="F46" i="32"/>
  <c r="D46" i="32" s="1"/>
  <c r="D72" i="27"/>
  <c r="R76" i="32" s="1"/>
  <c r="F56" i="19"/>
  <c r="H56" i="19" s="1"/>
  <c r="D49" i="36"/>
  <c r="F58" i="32"/>
  <c r="D58" i="32" s="1"/>
  <c r="D71" i="36"/>
  <c r="F80" i="32"/>
  <c r="D80" i="32" s="1"/>
  <c r="P98" i="32"/>
  <c r="G89" i="31"/>
  <c r="P100" i="32"/>
  <c r="G91" i="31"/>
  <c r="D24" i="36"/>
  <c r="F33" i="32"/>
  <c r="D33" i="32" s="1"/>
  <c r="P44" i="32"/>
  <c r="G35" i="31"/>
  <c r="D55" i="32"/>
  <c r="D63" i="32"/>
  <c r="D77" i="36"/>
  <c r="F86" i="32"/>
  <c r="D86" i="32" s="1"/>
  <c r="G84" i="31"/>
  <c r="P93" i="32"/>
  <c r="K32" i="14"/>
  <c r="G95" i="17"/>
  <c r="K60" i="18"/>
  <c r="N76" i="32"/>
  <c r="P102" i="32"/>
  <c r="E12" i="36"/>
  <c r="J62" i="2"/>
  <c r="Q23" i="19"/>
  <c r="G90" i="5"/>
  <c r="N90" i="31" s="1"/>
  <c r="D37" i="29"/>
  <c r="D35" i="37" s="1"/>
  <c r="H35" i="37" s="1"/>
  <c r="I35" i="37" s="1"/>
  <c r="I67" i="32"/>
  <c r="J36" i="18"/>
  <c r="L36" i="18" s="1"/>
  <c r="C16" i="37"/>
  <c r="C22" i="37"/>
  <c r="J78" i="31"/>
  <c r="R97" i="36"/>
  <c r="G17" i="17"/>
  <c r="D106" i="29"/>
  <c r="D104" i="37" s="1"/>
  <c r="H104" i="37" s="1"/>
  <c r="I104" i="37" s="1"/>
  <c r="K95" i="14"/>
  <c r="F37" i="5"/>
  <c r="M37" i="31" s="1"/>
  <c r="E55" i="20"/>
  <c r="I58" i="6"/>
  <c r="J22" i="36"/>
  <c r="E32" i="36"/>
  <c r="J21" i="36"/>
  <c r="D26" i="27"/>
  <c r="R30" i="32" s="1"/>
  <c r="D4" i="8"/>
  <c r="I74" i="36"/>
  <c r="V11" i="36"/>
  <c r="C30" i="5"/>
  <c r="C73" i="5"/>
  <c r="J76" i="18"/>
  <c r="L76" i="18" s="1"/>
  <c r="G29" i="17"/>
  <c r="N54" i="32"/>
  <c r="D103" i="29"/>
  <c r="I92" i="36" s="1"/>
  <c r="N94" i="32"/>
  <c r="D66" i="29"/>
  <c r="D64" i="37" s="1"/>
  <c r="H64" i="37" s="1"/>
  <c r="I64" i="37" s="1"/>
  <c r="K21" i="36"/>
  <c r="J67" i="36"/>
  <c r="E29" i="36"/>
  <c r="F91" i="5"/>
  <c r="M91" i="31" s="1"/>
  <c r="J81" i="2"/>
  <c r="H54" i="29"/>
  <c r="K86" i="14"/>
  <c r="G20" i="5"/>
  <c r="N20" i="31" s="1"/>
  <c r="H24" i="5"/>
  <c r="I35" i="19" s="1"/>
  <c r="C24" i="21" s="1"/>
  <c r="F43" i="5"/>
  <c r="M43" i="31" s="1"/>
  <c r="D75" i="36"/>
  <c r="P56" i="32"/>
  <c r="I85" i="6"/>
  <c r="I51" i="6"/>
  <c r="P24" i="32"/>
  <c r="G15" i="31"/>
  <c r="G24" i="31"/>
  <c r="P33" i="32"/>
  <c r="P46" i="32"/>
  <c r="G37" i="31"/>
  <c r="P65" i="32"/>
  <c r="G56" i="31"/>
  <c r="D44" i="36"/>
  <c r="F53" i="32"/>
  <c r="D53" i="32" s="1"/>
  <c r="F35" i="7"/>
  <c r="F62" i="26"/>
  <c r="C7" i="5"/>
  <c r="G58" i="17"/>
  <c r="C91" i="5"/>
  <c r="H31" i="29"/>
  <c r="C90" i="26"/>
  <c r="F90" i="26" s="1"/>
  <c r="Q34" i="19"/>
  <c r="J59" i="36"/>
  <c r="G12" i="5"/>
  <c r="N12" i="31" s="1"/>
  <c r="G64" i="28"/>
  <c r="F63" i="14" s="1"/>
  <c r="H90" i="5"/>
  <c r="K90" i="14" s="1"/>
  <c r="J60" i="2"/>
  <c r="H92" i="29"/>
  <c r="G34" i="5"/>
  <c r="N34" i="31" s="1"/>
  <c r="L106" i="32"/>
  <c r="K34" i="18"/>
  <c r="N31" i="32"/>
  <c r="N58" i="32"/>
  <c r="C81" i="5"/>
  <c r="D96" i="27"/>
  <c r="R100" i="32" s="1"/>
  <c r="G78" i="17"/>
  <c r="C37" i="5"/>
  <c r="K76" i="36"/>
  <c r="C20" i="26"/>
  <c r="K63" i="3"/>
  <c r="C62" i="25" s="1"/>
  <c r="E62" i="25" s="1"/>
  <c r="J25" i="2"/>
  <c r="H102" i="19"/>
  <c r="J24" i="2"/>
  <c r="I36" i="32"/>
  <c r="G14" i="17"/>
  <c r="V80" i="36"/>
  <c r="J62" i="31"/>
  <c r="V35" i="36"/>
  <c r="I91" i="32"/>
  <c r="J85" i="31"/>
  <c r="C84" i="5"/>
  <c r="C19" i="5"/>
  <c r="K73" i="3"/>
  <c r="C72" i="25" s="1"/>
  <c r="E72" i="25" s="1"/>
  <c r="J85" i="36"/>
  <c r="N85" i="32"/>
  <c r="J78" i="36"/>
  <c r="G43" i="5"/>
  <c r="N43" i="31" s="1"/>
  <c r="I97" i="19"/>
  <c r="C86" i="21" s="1"/>
  <c r="K21" i="3"/>
  <c r="C20" i="25" s="1"/>
  <c r="F75" i="32"/>
  <c r="D75" i="32" s="1"/>
  <c r="P71" i="32"/>
  <c r="F25" i="26"/>
  <c r="J45" i="2"/>
  <c r="J42" i="36"/>
  <c r="O15" i="14"/>
  <c r="I15" i="6"/>
  <c r="O57" i="14"/>
  <c r="I57" i="6"/>
  <c r="H86" i="14"/>
  <c r="D86" i="8"/>
  <c r="H91" i="14"/>
  <c r="D91" i="8"/>
  <c r="E23" i="23"/>
  <c r="G23" i="13"/>
  <c r="G32" i="13"/>
  <c r="G37" i="13"/>
  <c r="G43" i="13"/>
  <c r="G77" i="13"/>
  <c r="P48" i="32"/>
  <c r="G39" i="31"/>
  <c r="D43" i="36"/>
  <c r="F52" i="32"/>
  <c r="D52" i="32" s="1"/>
  <c r="F61" i="32"/>
  <c r="D61" i="32" s="1"/>
  <c r="D52" i="36"/>
  <c r="H23" i="29"/>
  <c r="I35" i="3"/>
  <c r="N98" i="32"/>
  <c r="H97" i="12"/>
  <c r="I90" i="19"/>
  <c r="C79" i="21" s="1"/>
  <c r="E79" i="21" s="1"/>
  <c r="I44" i="3"/>
  <c r="G25" i="28"/>
  <c r="C24" i="26" s="1"/>
  <c r="F24" i="26" s="1"/>
  <c r="G24" i="28"/>
  <c r="C23" i="26" s="1"/>
  <c r="F23" i="26" s="1"/>
  <c r="I13" i="3"/>
  <c r="K82" i="3"/>
  <c r="C81" i="25" s="1"/>
  <c r="C8" i="26"/>
  <c r="F8" i="26" s="1"/>
  <c r="J52" i="2"/>
  <c r="C24" i="5"/>
  <c r="G5" i="17"/>
  <c r="D93" i="37"/>
  <c r="H93" i="37" s="1"/>
  <c r="I93" i="37" s="1"/>
  <c r="F87" i="26"/>
  <c r="C90" i="5"/>
  <c r="I29" i="32"/>
  <c r="J94" i="2"/>
  <c r="I10" i="3"/>
  <c r="C79" i="5"/>
  <c r="C82" i="5"/>
  <c r="F22" i="5"/>
  <c r="M22" i="31" s="1"/>
  <c r="C82" i="26"/>
  <c r="F82" i="26" s="1"/>
  <c r="C18" i="5"/>
  <c r="F84" i="5"/>
  <c r="M84" i="31" s="1"/>
  <c r="H83" i="29"/>
  <c r="D35" i="29"/>
  <c r="D33" i="37" s="1"/>
  <c r="H33" i="37" s="1"/>
  <c r="I33" i="37" s="1"/>
  <c r="J88" i="2"/>
  <c r="V47" i="36"/>
  <c r="C50" i="5"/>
  <c r="D43" i="29"/>
  <c r="I32" i="36" s="1"/>
  <c r="D70" i="32"/>
  <c r="P73" i="32"/>
  <c r="G74" i="13"/>
  <c r="N14" i="19"/>
  <c r="O37" i="14"/>
  <c r="I37" i="6"/>
  <c r="O39" i="14"/>
  <c r="I39" i="6"/>
  <c r="H41" i="14"/>
  <c r="D41" i="8"/>
  <c r="O48" i="14"/>
  <c r="I48" i="6"/>
  <c r="O50" i="14"/>
  <c r="I50" i="6"/>
  <c r="O53" i="14"/>
  <c r="I53" i="6"/>
  <c r="O82" i="14"/>
  <c r="I82" i="6"/>
  <c r="P19" i="32"/>
  <c r="G10" i="31"/>
  <c r="D29" i="32"/>
  <c r="G38" i="13"/>
  <c r="K97" i="18"/>
  <c r="F29" i="26"/>
  <c r="F16" i="19"/>
  <c r="H16" i="19" s="1"/>
  <c r="E45" i="20"/>
  <c r="K2" i="35"/>
  <c r="F28" i="16"/>
  <c r="I8" i="3"/>
  <c r="H31" i="32"/>
  <c r="H56" i="32"/>
  <c r="I32" i="14"/>
  <c r="I48" i="14"/>
  <c r="I67" i="14"/>
  <c r="G27" i="3"/>
  <c r="G45" i="3"/>
  <c r="G74" i="3"/>
  <c r="U54" i="32"/>
  <c r="L20" i="36"/>
  <c r="L65" i="36"/>
  <c r="O78" i="36"/>
  <c r="E11" i="15"/>
  <c r="I34" i="15"/>
  <c r="E62" i="15"/>
  <c r="L6" i="41"/>
  <c r="K9" i="41"/>
  <c r="L14" i="41"/>
  <c r="K17" i="41"/>
  <c r="J20" i="41"/>
  <c r="R39" i="41"/>
  <c r="O60" i="41"/>
  <c r="R67" i="41"/>
  <c r="O70" i="41"/>
  <c r="K12" i="41"/>
  <c r="I18" i="41"/>
  <c r="O22" i="41"/>
  <c r="I34" i="41"/>
  <c r="O35" i="41"/>
  <c r="J64" i="41"/>
  <c r="K74" i="41"/>
  <c r="O76" i="41"/>
  <c r="I80" i="41"/>
  <c r="H83" i="41"/>
  <c r="H88" i="41"/>
  <c r="F20" i="31"/>
  <c r="F84" i="31"/>
  <c r="O43" i="41"/>
  <c r="J44" i="41"/>
  <c r="I47" i="41"/>
  <c r="K59" i="41"/>
  <c r="J83" i="41"/>
  <c r="H28" i="19"/>
  <c r="H85" i="19"/>
  <c r="F36" i="16"/>
  <c r="M18" i="14"/>
  <c r="G22" i="14"/>
  <c r="G20" i="13"/>
  <c r="G29" i="13"/>
  <c r="G83" i="13"/>
  <c r="H45" i="32"/>
  <c r="I43" i="14"/>
  <c r="I77" i="14"/>
  <c r="G9" i="3"/>
  <c r="G40" i="3"/>
  <c r="G79" i="3"/>
  <c r="G93" i="3"/>
  <c r="K74" i="3"/>
  <c r="C73" i="25" s="1"/>
  <c r="E73" i="25" s="1"/>
  <c r="C22" i="32"/>
  <c r="S30" i="32"/>
  <c r="S32" i="32"/>
  <c r="S50" i="32"/>
  <c r="C52" i="32"/>
  <c r="C69" i="32"/>
  <c r="U71" i="32"/>
  <c r="U76" i="32"/>
  <c r="U78" i="32"/>
  <c r="C103" i="32"/>
  <c r="R62" i="36"/>
  <c r="L86" i="36"/>
  <c r="C52" i="27"/>
  <c r="C86" i="27"/>
  <c r="J81" i="36" s="1"/>
  <c r="I11" i="41"/>
  <c r="I14" i="41"/>
  <c r="O23" i="41"/>
  <c r="J27" i="41"/>
  <c r="O31" i="41"/>
  <c r="H35" i="41"/>
  <c r="L62" i="41"/>
  <c r="K67" i="41"/>
  <c r="H68" i="41"/>
  <c r="H92" i="41"/>
  <c r="D79" i="32"/>
  <c r="D60" i="32"/>
  <c r="D32" i="32"/>
  <c r="J76" i="35"/>
  <c r="F44" i="16"/>
  <c r="F21" i="16"/>
  <c r="F37" i="16"/>
  <c r="F81" i="16"/>
  <c r="F83" i="16"/>
  <c r="F39" i="19"/>
  <c r="H39" i="19" s="1"/>
  <c r="J101" i="19"/>
  <c r="D2" i="25"/>
  <c r="E2" i="25" s="1"/>
  <c r="D9" i="25"/>
  <c r="M21" i="14"/>
  <c r="G70" i="13"/>
  <c r="G79" i="13"/>
  <c r="H79" i="32"/>
  <c r="I11" i="14"/>
  <c r="I45" i="14"/>
  <c r="G15" i="3"/>
  <c r="G62" i="3"/>
  <c r="K76" i="3"/>
  <c r="C75" i="25" s="1"/>
  <c r="E75" i="25" s="1"/>
  <c r="U18" i="32"/>
  <c r="S20" i="32"/>
  <c r="T30" i="32"/>
  <c r="T74" i="32"/>
  <c r="L78" i="14"/>
  <c r="C89" i="32"/>
  <c r="S96" i="32"/>
  <c r="H17" i="36"/>
  <c r="P93" i="36"/>
  <c r="L24" i="41"/>
  <c r="J60" i="41"/>
  <c r="D39" i="32"/>
  <c r="D35" i="27"/>
  <c r="R39" i="32" s="1"/>
  <c r="D97" i="32"/>
  <c r="D81" i="32"/>
  <c r="G82" i="13"/>
  <c r="G92" i="13"/>
  <c r="H32" i="19"/>
  <c r="D78" i="27"/>
  <c r="R82" i="32" s="1"/>
  <c r="F67" i="16"/>
  <c r="F96" i="16"/>
  <c r="N21" i="14"/>
  <c r="M35" i="14"/>
  <c r="D86" i="27"/>
  <c r="R90" i="32" s="1"/>
  <c r="I65" i="14"/>
  <c r="G39" i="5"/>
  <c r="N39" i="31" s="1"/>
  <c r="G23" i="3"/>
  <c r="G67" i="3"/>
  <c r="U52" i="32"/>
  <c r="T60" i="32"/>
  <c r="S62" i="32"/>
  <c r="N78" i="36"/>
  <c r="C99" i="27"/>
  <c r="E14" i="15"/>
  <c r="E45" i="15"/>
  <c r="E66" i="15"/>
  <c r="L7" i="41"/>
  <c r="R7" i="41"/>
  <c r="I9" i="41"/>
  <c r="R10" i="41"/>
  <c r="H12" i="41"/>
  <c r="O39" i="41"/>
  <c r="J40" i="41"/>
  <c r="R44" i="41"/>
  <c r="R59" i="41"/>
  <c r="H74" i="41"/>
  <c r="I39" i="36"/>
  <c r="D48" i="37"/>
  <c r="H48" i="37" s="1"/>
  <c r="I48" i="37" s="1"/>
  <c r="F12" i="14"/>
  <c r="I21" i="32"/>
  <c r="D40" i="37"/>
  <c r="H40" i="37" s="1"/>
  <c r="I40" i="37" s="1"/>
  <c r="I31" i="36"/>
  <c r="F57" i="5"/>
  <c r="M57" i="31" s="1"/>
  <c r="V13" i="36"/>
  <c r="F69" i="5"/>
  <c r="M69" i="31" s="1"/>
  <c r="N61" i="32"/>
  <c r="G8" i="17"/>
  <c r="V8" i="36"/>
  <c r="I77" i="19"/>
  <c r="C66" i="21" s="1"/>
  <c r="E66" i="21" s="1"/>
  <c r="K70" i="36"/>
  <c r="C86" i="37"/>
  <c r="F39" i="5"/>
  <c r="M39" i="31" s="1"/>
  <c r="D81" i="29"/>
  <c r="K79" i="14"/>
  <c r="C71" i="37"/>
  <c r="F71" i="14"/>
  <c r="C88" i="26"/>
  <c r="F88" i="26" s="1"/>
  <c r="E90" i="25"/>
  <c r="N99" i="32"/>
  <c r="F88" i="14"/>
  <c r="E53" i="20"/>
  <c r="G82" i="28"/>
  <c r="I90" i="32" s="1"/>
  <c r="J64" i="36"/>
  <c r="E5" i="36"/>
  <c r="I68" i="19"/>
  <c r="K24" i="3"/>
  <c r="C23" i="25" s="1"/>
  <c r="E23" i="25" s="1"/>
  <c r="F15" i="5"/>
  <c r="M15" i="31" s="1"/>
  <c r="E51" i="20"/>
  <c r="F70" i="5"/>
  <c r="M70" i="31" s="1"/>
  <c r="I82" i="3"/>
  <c r="F48" i="14"/>
  <c r="F17" i="5"/>
  <c r="M17" i="31" s="1"/>
  <c r="D97" i="36"/>
  <c r="E40" i="21"/>
  <c r="V25" i="36"/>
  <c r="C31" i="5"/>
  <c r="J4" i="36"/>
  <c r="J77" i="18"/>
  <c r="L77" i="18" s="1"/>
  <c r="I83" i="29"/>
  <c r="E81" i="37" s="1"/>
  <c r="D33" i="27"/>
  <c r="R37" i="32" s="1"/>
  <c r="E34" i="20"/>
  <c r="F85" i="5"/>
  <c r="M85" i="31" s="1"/>
  <c r="H63" i="19"/>
  <c r="F98" i="19"/>
  <c r="H98" i="19" s="1"/>
  <c r="F104" i="19"/>
  <c r="H104" i="19" s="1"/>
  <c r="C29" i="5"/>
  <c r="V74" i="36"/>
  <c r="G91" i="17"/>
  <c r="C17" i="5"/>
  <c r="V77" i="36"/>
  <c r="C19" i="37"/>
  <c r="N62" i="32"/>
  <c r="D61" i="29"/>
  <c r="D26" i="29"/>
  <c r="I15" i="36" s="1"/>
  <c r="E85" i="36"/>
  <c r="F85" i="7"/>
  <c r="K85" i="14"/>
  <c r="G17" i="28"/>
  <c r="G16" i="5"/>
  <c r="N16" i="31" s="1"/>
  <c r="D7" i="8"/>
  <c r="O97" i="36"/>
  <c r="M97" i="14"/>
  <c r="E52" i="36"/>
  <c r="F52" i="7"/>
  <c r="J82" i="36"/>
  <c r="J85" i="2"/>
  <c r="N91" i="32"/>
  <c r="C15" i="37"/>
  <c r="D17" i="29"/>
  <c r="I6" i="36" s="1"/>
  <c r="Z8" i="36"/>
  <c r="E8" i="20"/>
  <c r="O34" i="14"/>
  <c r="I34" i="6"/>
  <c r="O47" i="14"/>
  <c r="I47" i="6"/>
  <c r="H51" i="14"/>
  <c r="D51" i="8"/>
  <c r="H59" i="14"/>
  <c r="D59" i="8"/>
  <c r="O63" i="14"/>
  <c r="I63" i="6"/>
  <c r="J95" i="18"/>
  <c r="L95" i="18" s="1"/>
  <c r="K95" i="18"/>
  <c r="D55" i="27"/>
  <c r="R59" i="32" s="1"/>
  <c r="J50" i="36"/>
  <c r="E100" i="2"/>
  <c r="E97" i="17"/>
  <c r="J79" i="36"/>
  <c r="N88" i="32"/>
  <c r="J82" i="2"/>
  <c r="O8" i="14"/>
  <c r="I8" i="6"/>
  <c r="O42" i="14"/>
  <c r="I42" i="6"/>
  <c r="D45" i="8"/>
  <c r="H45" i="14"/>
  <c r="H55" i="14"/>
  <c r="D55" i="8"/>
  <c r="H67" i="14"/>
  <c r="D67" i="8"/>
  <c r="Q47" i="31"/>
  <c r="C47" i="5"/>
  <c r="D11" i="27"/>
  <c r="R15" i="32" s="1"/>
  <c r="J6" i="36"/>
  <c r="J9" i="2"/>
  <c r="O13" i="14"/>
  <c r="I13" i="6"/>
  <c r="O14" i="14"/>
  <c r="I14" i="6"/>
  <c r="H24" i="14"/>
  <c r="D24" i="8"/>
  <c r="H28" i="14"/>
  <c r="D28" i="8"/>
  <c r="D14" i="29"/>
  <c r="I3" i="36" s="1"/>
  <c r="C12" i="37"/>
  <c r="O11" i="14"/>
  <c r="I11" i="6"/>
  <c r="Q60" i="31"/>
  <c r="C60" i="5"/>
  <c r="G6" i="17"/>
  <c r="F21" i="26"/>
  <c r="I44" i="32"/>
  <c r="I79" i="36"/>
  <c r="Q75" i="31"/>
  <c r="C75" i="5"/>
  <c r="X41" i="36"/>
  <c r="E41" i="20"/>
  <c r="H23" i="5"/>
  <c r="E23" i="36" s="1"/>
  <c r="E85" i="20"/>
  <c r="C69" i="5"/>
  <c r="V72" i="36"/>
  <c r="C39" i="37"/>
  <c r="D41" i="29"/>
  <c r="D39" i="37" s="1"/>
  <c r="H39" i="37" s="1"/>
  <c r="I39" i="37" s="1"/>
  <c r="E32" i="20"/>
  <c r="Z32" i="36"/>
  <c r="O2" i="14"/>
  <c r="I2" i="6"/>
  <c r="O16" i="14"/>
  <c r="I16" i="6"/>
  <c r="K3" i="14"/>
  <c r="I35" i="32"/>
  <c r="K66" i="14"/>
  <c r="I24" i="3"/>
  <c r="Q74" i="19"/>
  <c r="D37" i="37"/>
  <c r="H37" i="37" s="1"/>
  <c r="I37" i="37" s="1"/>
  <c r="I56" i="32"/>
  <c r="K18" i="18"/>
  <c r="I63" i="3"/>
  <c r="E29" i="20"/>
  <c r="C79" i="26"/>
  <c r="F79" i="26" s="1"/>
  <c r="Z10" i="36"/>
  <c r="E87" i="25"/>
  <c r="F67" i="19"/>
  <c r="H67" i="19" s="1"/>
  <c r="C40" i="37"/>
  <c r="E43" i="36"/>
  <c r="E8" i="25"/>
  <c r="F58" i="26"/>
  <c r="C70" i="37"/>
  <c r="D8" i="27"/>
  <c r="R12" i="32" s="1"/>
  <c r="D74" i="29"/>
  <c r="I27" i="36"/>
  <c r="D11" i="37"/>
  <c r="H11" i="37" s="1"/>
  <c r="I11" i="37" s="1"/>
  <c r="J52" i="36"/>
  <c r="C18" i="37"/>
  <c r="V37" i="36"/>
  <c r="V9" i="36"/>
  <c r="C21" i="5"/>
  <c r="C52" i="37"/>
  <c r="J51" i="18"/>
  <c r="L51" i="18" s="1"/>
  <c r="C35" i="5"/>
  <c r="F7" i="14"/>
  <c r="I65" i="29"/>
  <c r="E63" i="37" s="1"/>
  <c r="I23" i="6"/>
  <c r="O64" i="14"/>
  <c r="I9" i="6"/>
  <c r="N84" i="32"/>
  <c r="J75" i="36"/>
  <c r="G42" i="28"/>
  <c r="I50" i="32" s="1"/>
  <c r="Q52" i="19"/>
  <c r="V71" i="36"/>
  <c r="E24" i="21"/>
  <c r="F35" i="14"/>
  <c r="H62" i="5"/>
  <c r="E62" i="36" s="1"/>
  <c r="J55" i="2"/>
  <c r="D92" i="29"/>
  <c r="D90" i="37" s="1"/>
  <c r="H90" i="37" s="1"/>
  <c r="I90" i="37" s="1"/>
  <c r="C90" i="37"/>
  <c r="E3" i="36"/>
  <c r="H34" i="29"/>
  <c r="F34" i="5"/>
  <c r="M34" i="31" s="1"/>
  <c r="E46" i="20"/>
  <c r="D20" i="8"/>
  <c r="F79" i="14"/>
  <c r="D91" i="37"/>
  <c r="H91" i="37" s="1"/>
  <c r="I91" i="37" s="1"/>
  <c r="K55" i="18"/>
  <c r="Z91" i="36"/>
  <c r="F90" i="5"/>
  <c r="M90" i="31" s="1"/>
  <c r="H33" i="19"/>
  <c r="E58" i="21"/>
  <c r="F100" i="2"/>
  <c r="H100" i="2" s="1"/>
  <c r="F18" i="19"/>
  <c r="H18" i="19" s="1"/>
  <c r="K43" i="14"/>
  <c r="G61" i="17"/>
  <c r="C40" i="5"/>
  <c r="V67" i="36"/>
  <c r="V69" i="36"/>
  <c r="G12" i="17"/>
  <c r="K19" i="18"/>
  <c r="C7" i="26"/>
  <c r="F7" i="26" s="1"/>
  <c r="F25" i="14"/>
  <c r="D5" i="8"/>
  <c r="F29" i="7"/>
  <c r="K29" i="14"/>
  <c r="D14" i="27"/>
  <c r="R18" i="32" s="1"/>
  <c r="N18" i="32"/>
  <c r="C25" i="37"/>
  <c r="D27" i="29"/>
  <c r="I16" i="36" s="1"/>
  <c r="C32" i="26"/>
  <c r="F32" i="26" s="1"/>
  <c r="F32" i="14"/>
  <c r="I41" i="32"/>
  <c r="D31" i="37"/>
  <c r="H31" i="37" s="1"/>
  <c r="I31" i="37" s="1"/>
  <c r="I22" i="36"/>
  <c r="N23" i="19"/>
  <c r="J23" i="19"/>
  <c r="O61" i="14"/>
  <c r="I61" i="6"/>
  <c r="J14" i="18"/>
  <c r="L14" i="18" s="1"/>
  <c r="K14" i="18"/>
  <c r="G34" i="17"/>
  <c r="I58" i="3"/>
  <c r="E73" i="20"/>
  <c r="V92" i="36"/>
  <c r="E20" i="21"/>
  <c r="E93" i="21"/>
  <c r="F52" i="26"/>
  <c r="C15" i="5"/>
  <c r="D55" i="29"/>
  <c r="J31" i="2"/>
  <c r="E66" i="36"/>
  <c r="F95" i="14"/>
  <c r="E38" i="21"/>
  <c r="I93" i="29"/>
  <c r="E91" i="37" s="1"/>
  <c r="D38" i="27"/>
  <c r="R42" i="32" s="1"/>
  <c r="E8" i="36"/>
  <c r="F27" i="26"/>
  <c r="J91" i="36"/>
  <c r="H48" i="19"/>
  <c r="V82" i="36"/>
  <c r="F40" i="5"/>
  <c r="M40" i="31" s="1"/>
  <c r="D64" i="29"/>
  <c r="D62" i="37" s="1"/>
  <c r="H62" i="37" s="1"/>
  <c r="I62" i="37" s="1"/>
  <c r="V2" i="36"/>
  <c r="K61" i="18"/>
  <c r="D91" i="29"/>
  <c r="I34" i="32"/>
  <c r="F85" i="14"/>
  <c r="C85" i="26"/>
  <c r="F85" i="26" s="1"/>
  <c r="I94" i="32"/>
  <c r="J27" i="36"/>
  <c r="N36" i="32"/>
  <c r="O36" i="32" s="1"/>
  <c r="G83" i="5"/>
  <c r="N83" i="31" s="1"/>
  <c r="H94" i="29"/>
  <c r="D19" i="8"/>
  <c r="N97" i="19"/>
  <c r="J97" i="19"/>
  <c r="K97" i="19" s="1"/>
  <c r="M97" i="19" s="1"/>
  <c r="H91" i="19"/>
  <c r="O33" i="14"/>
  <c r="I33" i="6"/>
  <c r="H39" i="14"/>
  <c r="D39" i="8"/>
  <c r="D54" i="8"/>
  <c r="H54" i="14"/>
  <c r="H65" i="14"/>
  <c r="D65" i="8"/>
  <c r="F38" i="26"/>
  <c r="E20" i="25"/>
  <c r="G86" i="13"/>
  <c r="G62" i="13"/>
  <c r="I73" i="6"/>
  <c r="F65" i="32"/>
  <c r="D65" i="32" s="1"/>
  <c r="P37" i="32"/>
  <c r="G27" i="13"/>
  <c r="F86" i="26"/>
  <c r="G69" i="31"/>
  <c r="D22" i="27"/>
  <c r="R26" i="32" s="1"/>
  <c r="D45" i="27"/>
  <c r="R49" i="32" s="1"/>
  <c r="D88" i="8"/>
  <c r="F34" i="16"/>
  <c r="N29" i="14"/>
  <c r="K8" i="35"/>
  <c r="K20" i="35"/>
  <c r="K28" i="35"/>
  <c r="K52" i="35"/>
  <c r="I18" i="19"/>
  <c r="C7" i="21" s="1"/>
  <c r="E7" i="21" s="1"/>
  <c r="I22" i="14"/>
  <c r="I51" i="14"/>
  <c r="G7" i="5"/>
  <c r="N7" i="31" s="1"/>
  <c r="G94" i="3"/>
  <c r="U17" i="32"/>
  <c r="L17" i="14"/>
  <c r="C40" i="32"/>
  <c r="T41" i="32"/>
  <c r="S43" i="32"/>
  <c r="V45" i="32"/>
  <c r="S70" i="32"/>
  <c r="M22" i="18"/>
  <c r="M30" i="18"/>
  <c r="M54" i="18"/>
  <c r="M70" i="18"/>
  <c r="J44" i="19"/>
  <c r="K44" i="19" s="1"/>
  <c r="M44" i="19" s="1"/>
  <c r="C68" i="36"/>
  <c r="E47" i="15"/>
  <c r="E55" i="15"/>
  <c r="L26" i="41"/>
  <c r="L30" i="41"/>
  <c r="R40" i="41"/>
  <c r="L55" i="41"/>
  <c r="R60" i="41"/>
  <c r="R65" i="41"/>
  <c r="L66" i="41"/>
  <c r="E43" i="25"/>
  <c r="G4" i="13"/>
  <c r="F68" i="31"/>
  <c r="G57" i="13"/>
  <c r="G91" i="13"/>
  <c r="D83" i="8"/>
  <c r="D42" i="32"/>
  <c r="F13" i="32"/>
  <c r="D13" i="32" s="1"/>
  <c r="I77" i="6"/>
  <c r="F16" i="32"/>
  <c r="D16" i="32" s="1"/>
  <c r="I78" i="6"/>
  <c r="D87" i="8"/>
  <c r="F66" i="16"/>
  <c r="E82" i="25"/>
  <c r="G14" i="31"/>
  <c r="K7" i="14"/>
  <c r="I26" i="14"/>
  <c r="I41" i="14"/>
  <c r="I54" i="14"/>
  <c r="F7" i="7"/>
  <c r="G8" i="3"/>
  <c r="G31" i="3"/>
  <c r="G72" i="3"/>
  <c r="U26" i="32"/>
  <c r="S29" i="32"/>
  <c r="C38" i="32"/>
  <c r="T43" i="32"/>
  <c r="C65" i="32"/>
  <c r="T70" i="32"/>
  <c r="M7" i="18"/>
  <c r="H96" i="41"/>
  <c r="E24" i="25"/>
  <c r="G72" i="13"/>
  <c r="G52" i="31"/>
  <c r="F19" i="16"/>
  <c r="F94" i="16"/>
  <c r="G36" i="14"/>
  <c r="H62" i="32"/>
  <c r="I29" i="14"/>
  <c r="G27" i="5"/>
  <c r="N27" i="31" s="1"/>
  <c r="G33" i="3"/>
  <c r="K8" i="3"/>
  <c r="C7" i="25" s="1"/>
  <c r="S38" i="32"/>
  <c r="T40" i="32"/>
  <c r="V47" i="32"/>
  <c r="T65" i="32"/>
  <c r="C67" i="32"/>
  <c r="U72" i="32"/>
  <c r="C13" i="27"/>
  <c r="C15" i="27"/>
  <c r="E30" i="15"/>
  <c r="R23" i="41"/>
  <c r="R31" i="41"/>
  <c r="J35" i="41"/>
  <c r="O44" i="41"/>
  <c r="K47" i="41"/>
  <c r="J50" i="41"/>
  <c r="R51" i="41"/>
  <c r="J62" i="41"/>
  <c r="J67" i="41"/>
  <c r="J80" i="41"/>
  <c r="I83" i="41"/>
  <c r="D92" i="8"/>
  <c r="D81" i="8"/>
  <c r="G42" i="13"/>
  <c r="G26" i="31"/>
  <c r="P17" i="32"/>
  <c r="H44" i="19"/>
  <c r="G75" i="31"/>
  <c r="F42" i="16"/>
  <c r="J55" i="19"/>
  <c r="K55" i="19" s="1"/>
  <c r="M55" i="19" s="1"/>
  <c r="E29" i="25"/>
  <c r="M32" i="14"/>
  <c r="H14" i="32"/>
  <c r="K31" i="35"/>
  <c r="I3" i="14"/>
  <c r="I31" i="14"/>
  <c r="G14" i="3"/>
  <c r="G51" i="3"/>
  <c r="C31" i="32"/>
  <c r="C33" i="32"/>
  <c r="T38" i="32"/>
  <c r="U40" i="32"/>
  <c r="C50" i="32"/>
  <c r="T63" i="32"/>
  <c r="T67" i="32"/>
  <c r="V72" i="32"/>
  <c r="K3" i="41"/>
  <c r="R84" i="41"/>
  <c r="O92" i="41"/>
  <c r="C39" i="36"/>
  <c r="H15" i="41"/>
  <c r="R26" i="41"/>
  <c r="H31" i="41"/>
  <c r="O32" i="41"/>
  <c r="J48" i="41"/>
  <c r="H56" i="41"/>
  <c r="O64" i="41"/>
  <c r="K70" i="41"/>
  <c r="H76" i="41"/>
  <c r="I64" i="35"/>
  <c r="K84" i="18"/>
  <c r="L5" i="41"/>
  <c r="J12" i="41"/>
  <c r="H39" i="41"/>
  <c r="H49" i="41"/>
  <c r="J51" i="41"/>
  <c r="O52" i="41"/>
  <c r="R54" i="41"/>
  <c r="I56" i="41"/>
  <c r="R57" i="41"/>
  <c r="J63" i="41"/>
  <c r="R74" i="41"/>
  <c r="R90" i="41"/>
  <c r="K63" i="41"/>
  <c r="J19" i="19"/>
  <c r="J91" i="19"/>
  <c r="H3" i="41"/>
  <c r="I5" i="41"/>
  <c r="H8" i="41"/>
  <c r="H24" i="41"/>
  <c r="L31" i="41"/>
  <c r="O48" i="41"/>
  <c r="J66" i="41"/>
  <c r="L71" i="41"/>
  <c r="J92" i="41"/>
  <c r="I42" i="29"/>
  <c r="E40" i="37" s="1"/>
  <c r="K73" i="36"/>
  <c r="G25" i="29"/>
  <c r="K14" i="36" s="1"/>
  <c r="K36" i="29"/>
  <c r="L36" i="29" s="1"/>
  <c r="G58" i="29"/>
  <c r="G95" i="29"/>
  <c r="K84" i="36" s="1"/>
  <c r="K25" i="36"/>
  <c r="K77" i="36"/>
  <c r="D29" i="37"/>
  <c r="H29" i="37" s="1"/>
  <c r="I29" i="37" s="1"/>
  <c r="I10" i="36"/>
  <c r="K67" i="29"/>
  <c r="L67" i="29" s="1"/>
  <c r="D46" i="37"/>
  <c r="H46" i="37" s="1"/>
  <c r="I46" i="37" s="1"/>
  <c r="I37" i="36"/>
  <c r="Z17" i="36"/>
  <c r="E17" i="20"/>
  <c r="E77" i="21"/>
  <c r="I12" i="36"/>
  <c r="D21" i="37"/>
  <c r="H21" i="37" s="1"/>
  <c r="I21" i="37" s="1"/>
  <c r="J52" i="18"/>
  <c r="L52" i="18" s="1"/>
  <c r="K52" i="18"/>
  <c r="D100" i="29"/>
  <c r="D98" i="37" s="1"/>
  <c r="H98" i="37" s="1"/>
  <c r="I98" i="37" s="1"/>
  <c r="C98" i="37"/>
  <c r="P26" i="32"/>
  <c r="G17" i="31"/>
  <c r="T29" i="36"/>
  <c r="H38" i="32"/>
  <c r="O33" i="36"/>
  <c r="M33" i="14"/>
  <c r="S42" i="32"/>
  <c r="T34" i="36"/>
  <c r="H43" i="32"/>
  <c r="R88" i="36"/>
  <c r="V97" i="32"/>
  <c r="C100" i="32"/>
  <c r="N91" i="14"/>
  <c r="C91" i="36"/>
  <c r="T92" i="36"/>
  <c r="H101" i="32"/>
  <c r="E57" i="36"/>
  <c r="G57" i="5"/>
  <c r="N57" i="31" s="1"/>
  <c r="J67" i="2"/>
  <c r="K58" i="14"/>
  <c r="C47" i="26"/>
  <c r="F47" i="26" s="1"/>
  <c r="D36" i="27"/>
  <c r="R40" i="32" s="1"/>
  <c r="J77" i="31"/>
  <c r="F55" i="19"/>
  <c r="H55" i="19" s="1"/>
  <c r="K27" i="14"/>
  <c r="N41" i="32"/>
  <c r="O41" i="32" s="1"/>
  <c r="C91" i="26"/>
  <c r="F91" i="26" s="1"/>
  <c r="D28" i="37"/>
  <c r="H28" i="37" s="1"/>
  <c r="I28" i="37" s="1"/>
  <c r="H20" i="29"/>
  <c r="F14" i="5"/>
  <c r="M14" i="31" s="1"/>
  <c r="F51" i="5"/>
  <c r="M51" i="31" s="1"/>
  <c r="C48" i="5"/>
  <c r="C38" i="37"/>
  <c r="C28" i="5"/>
  <c r="D46" i="27"/>
  <c r="R50" i="32" s="1"/>
  <c r="F4" i="7"/>
  <c r="K20" i="3"/>
  <c r="C19" i="25" s="1"/>
  <c r="E19" i="25" s="1"/>
  <c r="K84" i="3"/>
  <c r="C83" i="25" s="1"/>
  <c r="E83" i="25" s="1"/>
  <c r="E47" i="20"/>
  <c r="F29" i="14"/>
  <c r="F76" i="5"/>
  <c r="M76" i="31" s="1"/>
  <c r="P97" i="36"/>
  <c r="I22" i="35"/>
  <c r="I24" i="35"/>
  <c r="K52" i="3"/>
  <c r="C51" i="25" s="1"/>
  <c r="E51" i="25" s="1"/>
  <c r="U28" i="32"/>
  <c r="U73" i="32"/>
  <c r="V75" i="32"/>
  <c r="O26" i="36"/>
  <c r="S35" i="32"/>
  <c r="M26" i="14"/>
  <c r="C28" i="36"/>
  <c r="N28" i="14"/>
  <c r="C37" i="32"/>
  <c r="K26" i="14"/>
  <c r="D105" i="37"/>
  <c r="H105" i="37" s="1"/>
  <c r="I105" i="37" s="1"/>
  <c r="K66" i="3"/>
  <c r="C65" i="25" s="1"/>
  <c r="E65" i="25" s="1"/>
  <c r="I96" i="32"/>
  <c r="Q66" i="19"/>
  <c r="K58" i="3"/>
  <c r="C57" i="25" s="1"/>
  <c r="N73" i="32"/>
  <c r="O73" i="32" s="1"/>
  <c r="J42" i="2"/>
  <c r="L97" i="18"/>
  <c r="E2" i="21"/>
  <c r="F68" i="5"/>
  <c r="M68" i="31" s="1"/>
  <c r="F53" i="5"/>
  <c r="M53" i="31" s="1"/>
  <c r="I95" i="32"/>
  <c r="F86" i="14"/>
  <c r="I19" i="19"/>
  <c r="C8" i="21" s="1"/>
  <c r="E8" i="21" s="1"/>
  <c r="I38" i="19"/>
  <c r="C27" i="21" s="1"/>
  <c r="E27" i="21" s="1"/>
  <c r="D85" i="27"/>
  <c r="R89" i="32" s="1"/>
  <c r="J35" i="2"/>
  <c r="I33" i="32"/>
  <c r="K96" i="14"/>
  <c r="K10" i="3"/>
  <c r="C9" i="25" s="1"/>
  <c r="F30" i="31"/>
  <c r="C46" i="37"/>
  <c r="C14" i="5"/>
  <c r="V68" i="36"/>
  <c r="V10" i="36"/>
  <c r="K88" i="36"/>
  <c r="Q30" i="19"/>
  <c r="G84" i="28"/>
  <c r="F83" i="14" s="1"/>
  <c r="I38" i="32"/>
  <c r="C76" i="5"/>
  <c r="C21" i="37"/>
  <c r="V17" i="32"/>
  <c r="V93" i="32"/>
  <c r="R84" i="36"/>
  <c r="Y96" i="36"/>
  <c r="G96" i="14"/>
  <c r="F26" i="7"/>
  <c r="I71" i="32"/>
  <c r="I37" i="19"/>
  <c r="H76" i="29"/>
  <c r="I63" i="36"/>
  <c r="C45" i="37"/>
  <c r="J39" i="36"/>
  <c r="D34" i="37"/>
  <c r="H34" i="37" s="1"/>
  <c r="I34" i="37" s="1"/>
  <c r="F8" i="7"/>
  <c r="J24" i="36"/>
  <c r="E27" i="36"/>
  <c r="E43" i="20"/>
  <c r="D37" i="27"/>
  <c r="R41" i="32" s="1"/>
  <c r="V46" i="36"/>
  <c r="G9" i="5"/>
  <c r="N9" i="31" s="1"/>
  <c r="C32" i="5"/>
  <c r="C56" i="37"/>
  <c r="D89" i="29"/>
  <c r="I20" i="3"/>
  <c r="J22" i="2"/>
  <c r="H83" i="5"/>
  <c r="D82" i="29"/>
  <c r="D80" i="37" s="1"/>
  <c r="H80" i="37" s="1"/>
  <c r="I80" i="37" s="1"/>
  <c r="C19" i="36"/>
  <c r="C28" i="32"/>
  <c r="N19" i="14"/>
  <c r="P19" i="36"/>
  <c r="T28" i="32"/>
  <c r="R23" i="36"/>
  <c r="V32" i="32"/>
  <c r="R75" i="36"/>
  <c r="V84" i="32"/>
  <c r="R80" i="36"/>
  <c r="V89" i="32"/>
  <c r="J84" i="2"/>
  <c r="N90" i="32"/>
  <c r="O90" i="32" s="1"/>
  <c r="AA87" i="36"/>
  <c r="I87" i="14"/>
  <c r="E29" i="29"/>
  <c r="J29" i="29" s="1"/>
  <c r="F27" i="37" s="1"/>
  <c r="F23" i="27"/>
  <c r="E23" i="27" s="1"/>
  <c r="D23" i="27" s="1"/>
  <c r="R27" i="32" s="1"/>
  <c r="E18" i="14"/>
  <c r="F31" i="27"/>
  <c r="E31" i="27" s="1"/>
  <c r="D31" i="27" s="1"/>
  <c r="R35" i="32" s="1"/>
  <c r="H26" i="31"/>
  <c r="D39" i="23"/>
  <c r="C39" i="23" s="1"/>
  <c r="D39" i="13"/>
  <c r="G39" i="13" s="1"/>
  <c r="E53" i="29"/>
  <c r="J53" i="29" s="1"/>
  <c r="F51" i="37" s="1"/>
  <c r="F47" i="27"/>
  <c r="E47" i="27" s="1"/>
  <c r="D47" i="27" s="1"/>
  <c r="R51" i="32" s="1"/>
  <c r="L42" i="36"/>
  <c r="H42" i="31"/>
  <c r="H47" i="36"/>
  <c r="L56" i="32"/>
  <c r="M56" i="32" s="1"/>
  <c r="D47" i="13"/>
  <c r="G47" i="13" s="1"/>
  <c r="H50" i="31"/>
  <c r="E50" i="14"/>
  <c r="D55" i="13"/>
  <c r="G55" i="13" s="1"/>
  <c r="L64" i="32"/>
  <c r="E69" i="29"/>
  <c r="J69" i="29" s="1"/>
  <c r="F67" i="37" s="1"/>
  <c r="L58" i="36"/>
  <c r="H58" i="31"/>
  <c r="F63" i="27"/>
  <c r="E63" i="27" s="1"/>
  <c r="D63" i="27" s="1"/>
  <c r="R67" i="32" s="1"/>
  <c r="E77" i="29"/>
  <c r="J77" i="29" s="1"/>
  <c r="F75" i="37" s="1"/>
  <c r="H66" i="31"/>
  <c r="E66" i="14"/>
  <c r="F71" i="27"/>
  <c r="E71" i="27" s="1"/>
  <c r="L80" i="32"/>
  <c r="D71" i="13"/>
  <c r="G71" i="13" s="1"/>
  <c r="E85" i="29"/>
  <c r="E74" i="14"/>
  <c r="L74" i="36"/>
  <c r="H74" i="31"/>
  <c r="F84" i="27"/>
  <c r="E84" i="27" s="1"/>
  <c r="D84" i="27" s="1"/>
  <c r="R88" i="32" s="1"/>
  <c r="H79" i="31"/>
  <c r="F40" i="7"/>
  <c r="G66" i="28"/>
  <c r="F65" i="14" s="1"/>
  <c r="I59" i="19"/>
  <c r="C48" i="21" s="1"/>
  <c r="E48" i="21" s="1"/>
  <c r="D49" i="37"/>
  <c r="H49" i="37" s="1"/>
  <c r="I49" i="37" s="1"/>
  <c r="I25" i="36"/>
  <c r="E67" i="20"/>
  <c r="G62" i="5"/>
  <c r="N62" i="31" s="1"/>
  <c r="J27" i="2"/>
  <c r="I106" i="19"/>
  <c r="C95" i="21" s="1"/>
  <c r="E95" i="21" s="1"/>
  <c r="D60" i="29"/>
  <c r="I49" i="36" s="1"/>
  <c r="F32" i="5"/>
  <c r="M32" i="31" s="1"/>
  <c r="G75" i="17"/>
  <c r="N50" i="32"/>
  <c r="O50" i="32" s="1"/>
  <c r="Q94" i="19"/>
  <c r="N40" i="32"/>
  <c r="Q10" i="36"/>
  <c r="U19" i="32"/>
  <c r="Q12" i="36"/>
  <c r="U21" i="32"/>
  <c r="R14" i="36"/>
  <c r="V23" i="32"/>
  <c r="C17" i="36"/>
  <c r="C26" i="32"/>
  <c r="H18" i="11"/>
  <c r="G19" i="3"/>
  <c r="AA19" i="36"/>
  <c r="I19" i="14"/>
  <c r="AA66" i="36"/>
  <c r="I66" i="14"/>
  <c r="U75" i="32"/>
  <c r="Q66" i="36"/>
  <c r="H67" i="11"/>
  <c r="F67" i="5" s="1"/>
  <c r="M67" i="31" s="1"/>
  <c r="G68" i="3"/>
  <c r="E70" i="18"/>
  <c r="D70" i="20" s="1"/>
  <c r="G70" i="14"/>
  <c r="Q73" i="36"/>
  <c r="U82" i="32"/>
  <c r="T85" i="32"/>
  <c r="P76" i="36"/>
  <c r="F34" i="27"/>
  <c r="E34" i="27" s="1"/>
  <c r="D34" i="27" s="1"/>
  <c r="R38" i="32" s="1"/>
  <c r="H29" i="31"/>
  <c r="E29" i="14"/>
  <c r="E37" i="14"/>
  <c r="H37" i="31"/>
  <c r="E53" i="14"/>
  <c r="H53" i="31"/>
  <c r="F58" i="27"/>
  <c r="E58" i="27" s="1"/>
  <c r="D58" i="27" s="1"/>
  <c r="R62" i="32" s="1"/>
  <c r="L67" i="32"/>
  <c r="D58" i="13"/>
  <c r="G58" i="13" s="1"/>
  <c r="H69" i="31"/>
  <c r="F74" i="27"/>
  <c r="E74" i="27" s="1"/>
  <c r="D74" i="27" s="1"/>
  <c r="R78" i="32" s="1"/>
  <c r="E69" i="14"/>
  <c r="L93" i="32"/>
  <c r="M93" i="32" s="1"/>
  <c r="H84" i="36"/>
  <c r="D84" i="13"/>
  <c r="G84" i="13" s="1"/>
  <c r="L98" i="32"/>
  <c r="M98" i="32" s="1"/>
  <c r="D89" i="13"/>
  <c r="G89" i="13" s="1"/>
  <c r="F97" i="27"/>
  <c r="E97" i="27" s="1"/>
  <c r="D97" i="27" s="1"/>
  <c r="R101" i="32" s="1"/>
  <c r="H92" i="31"/>
  <c r="E92" i="14"/>
  <c r="E107" i="29"/>
  <c r="J107" i="29" s="1"/>
  <c r="F105" i="37" s="1"/>
  <c r="E96" i="14"/>
  <c r="I82" i="19"/>
  <c r="C71" i="21" s="1"/>
  <c r="E71" i="21" s="1"/>
  <c r="H65" i="5"/>
  <c r="F65" i="7" s="1"/>
  <c r="J44" i="2"/>
  <c r="F83" i="5"/>
  <c r="M83" i="31" s="1"/>
  <c r="J31" i="36"/>
  <c r="I60" i="32"/>
  <c r="F51" i="14"/>
  <c r="AA4" i="36"/>
  <c r="I4" i="14"/>
  <c r="Q4" i="36"/>
  <c r="U13" i="32"/>
  <c r="G13" i="32"/>
  <c r="U4" i="36" s="1"/>
  <c r="E4" i="15"/>
  <c r="E6" i="18"/>
  <c r="D6" i="20" s="1"/>
  <c r="G6" i="14"/>
  <c r="O7" i="36"/>
  <c r="S16" i="32"/>
  <c r="M7" i="14"/>
  <c r="O15" i="36"/>
  <c r="M15" i="14"/>
  <c r="C42" i="36"/>
  <c r="C51" i="32"/>
  <c r="P42" i="36"/>
  <c r="T51" i="32"/>
  <c r="R49" i="36"/>
  <c r="V58" i="32"/>
  <c r="E49" i="18"/>
  <c r="D49" i="20" s="1"/>
  <c r="G49" i="14"/>
  <c r="T51" i="36"/>
  <c r="H60" i="32"/>
  <c r="C52" i="36"/>
  <c r="N52" i="14"/>
  <c r="U63" i="32"/>
  <c r="Q54" i="36"/>
  <c r="AA56" i="36"/>
  <c r="I56" i="14"/>
  <c r="O59" i="36"/>
  <c r="M59" i="14"/>
  <c r="L67" i="14"/>
  <c r="D67" i="25"/>
  <c r="H69" i="17"/>
  <c r="L69" i="14"/>
  <c r="D69" i="25"/>
  <c r="E69" i="25" s="1"/>
  <c r="N69" i="36"/>
  <c r="C16" i="29"/>
  <c r="C14" i="37" s="1"/>
  <c r="L14" i="32"/>
  <c r="M14" i="32" s="1"/>
  <c r="D5" i="13"/>
  <c r="G5" i="13" s="1"/>
  <c r="H5" i="36"/>
  <c r="H8" i="31"/>
  <c r="F13" i="27"/>
  <c r="E13" i="27" s="1"/>
  <c r="E27" i="29"/>
  <c r="J27" i="29" s="1"/>
  <c r="F25" i="37" s="1"/>
  <c r="F21" i="27"/>
  <c r="E21" i="27" s="1"/>
  <c r="D21" i="27" s="1"/>
  <c r="R25" i="32" s="1"/>
  <c r="H16" i="31"/>
  <c r="I98" i="41"/>
  <c r="E71" i="36"/>
  <c r="Q76" i="19"/>
  <c r="H68" i="29"/>
  <c r="F58" i="7"/>
  <c r="F48" i="7"/>
  <c r="I17" i="32"/>
  <c r="Q73" i="19"/>
  <c r="D29" i="29"/>
  <c r="C53" i="5"/>
  <c r="E9" i="36"/>
  <c r="K56" i="36"/>
  <c r="E96" i="36"/>
  <c r="D41" i="37"/>
  <c r="H41" i="37" s="1"/>
  <c r="I41" i="37" s="1"/>
  <c r="F79" i="5"/>
  <c r="M79" i="31" s="1"/>
  <c r="V36" i="36"/>
  <c r="I48" i="19"/>
  <c r="C37" i="21" s="1"/>
  <c r="E37" i="21" s="1"/>
  <c r="J45" i="36"/>
  <c r="V88" i="36"/>
  <c r="I46" i="29"/>
  <c r="E44" i="37" s="1"/>
  <c r="F25" i="31"/>
  <c r="I84" i="3"/>
  <c r="C73" i="37"/>
  <c r="N37" i="32"/>
  <c r="O37" i="32" s="1"/>
  <c r="G3" i="5"/>
  <c r="N3" i="31" s="1"/>
  <c r="H14" i="29"/>
  <c r="D5" i="25"/>
  <c r="E5" i="25" s="1"/>
  <c r="L5" i="14"/>
  <c r="P7" i="36"/>
  <c r="T16" i="32"/>
  <c r="AA37" i="36"/>
  <c r="I37" i="14"/>
  <c r="Q37" i="36"/>
  <c r="U46" i="32"/>
  <c r="H38" i="17"/>
  <c r="L38" i="14"/>
  <c r="D38" i="25"/>
  <c r="E38" i="25" s="1"/>
  <c r="R39" i="36"/>
  <c r="V48" i="32"/>
  <c r="O40" i="36"/>
  <c r="S49" i="32"/>
  <c r="AA42" i="36"/>
  <c r="I42" i="14"/>
  <c r="C45" i="36"/>
  <c r="N45" i="14"/>
  <c r="H46" i="11"/>
  <c r="G47" i="3"/>
  <c r="P50" i="36"/>
  <c r="T59" i="32"/>
  <c r="E51" i="36"/>
  <c r="I62" i="19"/>
  <c r="C51" i="21" s="1"/>
  <c r="AA52" i="36"/>
  <c r="I52" i="14"/>
  <c r="Q52" i="36"/>
  <c r="U61" i="32"/>
  <c r="H53" i="17"/>
  <c r="L53" i="14"/>
  <c r="L57" i="14"/>
  <c r="D57" i="25"/>
  <c r="T63" i="36"/>
  <c r="H72" i="32"/>
  <c r="AA64" i="36"/>
  <c r="I64" i="14"/>
  <c r="G73" i="32"/>
  <c r="U64" i="36" s="1"/>
  <c r="E64" i="15"/>
  <c r="R96" i="36"/>
  <c r="V105" i="32"/>
  <c r="D15" i="19"/>
  <c r="F15" i="19" s="1"/>
  <c r="H15" i="19" s="1"/>
  <c r="J4" i="14"/>
  <c r="J8" i="14"/>
  <c r="H8" i="12"/>
  <c r="C12" i="20"/>
  <c r="H12" i="12"/>
  <c r="D23" i="19"/>
  <c r="F23" i="19" s="1"/>
  <c r="H23" i="19" s="1"/>
  <c r="J12" i="14"/>
  <c r="C16" i="20"/>
  <c r="X16" i="36" s="1"/>
  <c r="H16" i="12"/>
  <c r="D27" i="19"/>
  <c r="F27" i="19" s="1"/>
  <c r="H27" i="19" s="1"/>
  <c r="J16" i="14"/>
  <c r="H20" i="12"/>
  <c r="D31" i="19"/>
  <c r="F31" i="19" s="1"/>
  <c r="H31" i="19" s="1"/>
  <c r="C20" i="20"/>
  <c r="J20" i="14"/>
  <c r="C24" i="20"/>
  <c r="X24" i="36" s="1"/>
  <c r="J24" i="14"/>
  <c r="J28" i="14"/>
  <c r="C28" i="20"/>
  <c r="H28" i="12"/>
  <c r="H32" i="12"/>
  <c r="J32" i="14"/>
  <c r="D43" i="19"/>
  <c r="H36" i="12"/>
  <c r="C36" i="20"/>
  <c r="X36" i="36" s="1"/>
  <c r="D47" i="19"/>
  <c r="F47" i="19" s="1"/>
  <c r="H47" i="19" s="1"/>
  <c r="J40" i="14"/>
  <c r="C40" i="20"/>
  <c r="X40" i="36" s="1"/>
  <c r="H44" i="12"/>
  <c r="J44" i="14"/>
  <c r="H48" i="12"/>
  <c r="J48" i="14"/>
  <c r="J60" i="14"/>
  <c r="D71" i="19"/>
  <c r="F71" i="19" s="1"/>
  <c r="H71" i="19" s="1"/>
  <c r="J64" i="14"/>
  <c r="C64" i="20"/>
  <c r="X64" i="36" s="1"/>
  <c r="H64" i="12"/>
  <c r="H68" i="12"/>
  <c r="J68" i="14"/>
  <c r="D79" i="19"/>
  <c r="C72" i="20"/>
  <c r="H72" i="12"/>
  <c r="D83" i="19"/>
  <c r="F83" i="19" s="1"/>
  <c r="H83" i="19" s="1"/>
  <c r="D87" i="19"/>
  <c r="F87" i="19" s="1"/>
  <c r="H87" i="19" s="1"/>
  <c r="C76" i="20"/>
  <c r="J76" i="14"/>
  <c r="J80" i="14"/>
  <c r="H80" i="12"/>
  <c r="H84" i="12"/>
  <c r="D95" i="19"/>
  <c r="F95" i="19" s="1"/>
  <c r="H95" i="19" s="1"/>
  <c r="H88" i="12"/>
  <c r="D99" i="19"/>
  <c r="F99" i="19" s="1"/>
  <c r="H99" i="19" s="1"/>
  <c r="J88" i="14"/>
  <c r="C92" i="20"/>
  <c r="X92" i="36" s="1"/>
  <c r="D103" i="19"/>
  <c r="F103" i="19" s="1"/>
  <c r="H103" i="19" s="1"/>
  <c r="D95" i="7"/>
  <c r="D107" i="19"/>
  <c r="F107" i="19" s="1"/>
  <c r="H107" i="19" s="1"/>
  <c r="H95" i="12"/>
  <c r="C96" i="20"/>
  <c r="X96" i="36" s="1"/>
  <c r="K48" i="14"/>
  <c r="D29" i="27"/>
  <c r="R33" i="32" s="1"/>
  <c r="I12" i="32"/>
  <c r="K57" i="14"/>
  <c r="I66" i="3"/>
  <c r="Q68" i="19"/>
  <c r="E44" i="21"/>
  <c r="J80" i="36"/>
  <c r="D15" i="37"/>
  <c r="H15" i="37" s="1"/>
  <c r="I15" i="37" s="1"/>
  <c r="I107" i="19"/>
  <c r="C96" i="21" s="1"/>
  <c r="E96" i="21" s="1"/>
  <c r="D101" i="37"/>
  <c r="H101" i="37" s="1"/>
  <c r="I101" i="37" s="1"/>
  <c r="C39" i="5"/>
  <c r="V49" i="36"/>
  <c r="F96" i="7"/>
  <c r="J68" i="36"/>
  <c r="J71" i="2"/>
  <c r="D93" i="27"/>
  <c r="R97" i="32" s="1"/>
  <c r="N26" i="32"/>
  <c r="O26" i="32" s="1"/>
  <c r="J17" i="36"/>
  <c r="G4" i="3"/>
  <c r="H31" i="11"/>
  <c r="G32" i="3"/>
  <c r="C35" i="36"/>
  <c r="C44" i="32"/>
  <c r="P35" i="36"/>
  <c r="T44" i="32"/>
  <c r="H36" i="11"/>
  <c r="G37" i="3"/>
  <c r="O38" i="36"/>
  <c r="M38" i="14"/>
  <c r="C40" i="36"/>
  <c r="C49" i="32"/>
  <c r="M91" i="14"/>
  <c r="O91" i="36"/>
  <c r="S100" i="32"/>
  <c r="H94" i="11"/>
  <c r="F94" i="5" s="1"/>
  <c r="M94" i="31" s="1"/>
  <c r="G95" i="3"/>
  <c r="O3" i="41"/>
  <c r="J4" i="41"/>
  <c r="K16" i="41"/>
  <c r="H17" i="41"/>
  <c r="O18" i="41"/>
  <c r="J19" i="41"/>
  <c r="I30" i="41"/>
  <c r="H33" i="41"/>
  <c r="R42" i="41"/>
  <c r="O47" i="41"/>
  <c r="O56" i="41"/>
  <c r="J76" i="41"/>
  <c r="K78" i="41"/>
  <c r="O80" i="41"/>
  <c r="K83" i="41"/>
  <c r="O84" i="41"/>
  <c r="I88" i="41"/>
  <c r="K90" i="41"/>
  <c r="H93" i="41"/>
  <c r="G13" i="18"/>
  <c r="G37" i="18"/>
  <c r="R3" i="41"/>
  <c r="K4" i="41"/>
  <c r="L15" i="41"/>
  <c r="I17" i="41"/>
  <c r="H20" i="41"/>
  <c r="H28" i="41"/>
  <c r="O29" i="41"/>
  <c r="I33" i="41"/>
  <c r="H40" i="41"/>
  <c r="H44" i="41"/>
  <c r="L47" i="41"/>
  <c r="R47" i="41"/>
  <c r="I51" i="41"/>
  <c r="R56" i="41"/>
  <c r="O71" i="41"/>
  <c r="I79" i="41"/>
  <c r="H82" i="41"/>
  <c r="K95" i="41"/>
  <c r="I72" i="6"/>
  <c r="M5" i="18"/>
  <c r="M13" i="18"/>
  <c r="F93" i="31"/>
  <c r="O37" i="41"/>
  <c r="I44" i="41"/>
  <c r="I53" i="41"/>
  <c r="K55" i="41"/>
  <c r="O67" i="41"/>
  <c r="J79" i="41"/>
  <c r="I84" i="41"/>
  <c r="J93" i="41"/>
  <c r="I96" i="41"/>
  <c r="E8" i="15"/>
  <c r="C67" i="23"/>
  <c r="O4" i="41"/>
  <c r="K5" i="41"/>
  <c r="H11" i="41"/>
  <c r="L13" i="41"/>
  <c r="R16" i="41"/>
  <c r="L17" i="41"/>
  <c r="H26" i="41"/>
  <c r="J31" i="41"/>
  <c r="R32" i="41"/>
  <c r="L33" i="41"/>
  <c r="R34" i="41"/>
  <c r="R37" i="41"/>
  <c r="J42" i="41"/>
  <c r="L43" i="41"/>
  <c r="J58" i="41"/>
  <c r="O63" i="41"/>
  <c r="R71" i="41"/>
  <c r="I72" i="41"/>
  <c r="H73" i="41"/>
  <c r="L74" i="41"/>
  <c r="L87" i="41"/>
  <c r="J96" i="41"/>
  <c r="L42" i="41"/>
  <c r="L63" i="41"/>
  <c r="J75" i="41"/>
  <c r="O88" i="41"/>
  <c r="R95" i="41"/>
  <c r="K8" i="41"/>
  <c r="O17" i="41"/>
  <c r="K34" i="41"/>
  <c r="I40" i="41"/>
  <c r="O51" i="41"/>
  <c r="I54" i="41"/>
  <c r="O55" i="41"/>
  <c r="J56" i="41"/>
  <c r="J71" i="41"/>
  <c r="R88" i="41"/>
  <c r="G33" i="13"/>
  <c r="L11" i="41"/>
  <c r="J24" i="41"/>
  <c r="J43" i="41"/>
  <c r="R46" i="41"/>
  <c r="I50" i="41"/>
  <c r="J54" i="41"/>
  <c r="R55" i="41"/>
  <c r="H57" i="41"/>
  <c r="I67" i="41"/>
  <c r="I69" i="41"/>
  <c r="H72" i="41"/>
  <c r="I76" i="41"/>
  <c r="R93" i="41"/>
  <c r="I95" i="41"/>
  <c r="I53" i="36"/>
  <c r="I95" i="36"/>
  <c r="D22" i="37"/>
  <c r="H22" i="37" s="1"/>
  <c r="I22" i="37" s="1"/>
  <c r="D94" i="37"/>
  <c r="H94" i="37" s="1"/>
  <c r="I94" i="37" s="1"/>
  <c r="J29" i="19"/>
  <c r="I62" i="36"/>
  <c r="D65" i="37"/>
  <c r="H65" i="37" s="1"/>
  <c r="I65" i="37" s="1"/>
  <c r="K84" i="29"/>
  <c r="L84" i="29" s="1"/>
  <c r="I11" i="36"/>
  <c r="F105" i="19"/>
  <c r="H105" i="19" s="1"/>
  <c r="D63" i="37"/>
  <c r="H63" i="37" s="1"/>
  <c r="I63" i="37" s="1"/>
  <c r="F93" i="19"/>
  <c r="H93" i="19" s="1"/>
  <c r="I75" i="36"/>
  <c r="E48" i="37"/>
  <c r="K50" i="29"/>
  <c r="M39" i="36" s="1"/>
  <c r="I46" i="36"/>
  <c r="D55" i="37"/>
  <c r="H55" i="37" s="1"/>
  <c r="I55" i="37" s="1"/>
  <c r="K45" i="29"/>
  <c r="D43" i="37"/>
  <c r="H43" i="37" s="1"/>
  <c r="I43" i="37" s="1"/>
  <c r="I34" i="36"/>
  <c r="D92" i="27"/>
  <c r="R96" i="32" s="1"/>
  <c r="J87" i="36"/>
  <c r="J90" i="2"/>
  <c r="N96" i="32"/>
  <c r="O96" i="32" s="1"/>
  <c r="G16" i="17"/>
  <c r="V16" i="36"/>
  <c r="F96" i="5"/>
  <c r="M96" i="31" s="1"/>
  <c r="C51" i="5"/>
  <c r="G21" i="17"/>
  <c r="D56" i="29"/>
  <c r="I45" i="36" s="1"/>
  <c r="C54" i="37"/>
  <c r="F60" i="14"/>
  <c r="J73" i="2"/>
  <c r="D18" i="37"/>
  <c r="H18" i="37" s="1"/>
  <c r="I18" i="37" s="1"/>
  <c r="I9" i="36"/>
  <c r="E24" i="36"/>
  <c r="K24" i="14"/>
  <c r="F24" i="7"/>
  <c r="Q10" i="31"/>
  <c r="C10" i="5"/>
  <c r="Q72" i="31"/>
  <c r="F72" i="5"/>
  <c r="M72" i="31" s="1"/>
  <c r="I40" i="29"/>
  <c r="E38" i="37" s="1"/>
  <c r="I77" i="32"/>
  <c r="K56" i="3"/>
  <c r="C55" i="25" s="1"/>
  <c r="E55" i="25" s="1"/>
  <c r="F20" i="26"/>
  <c r="C70" i="26"/>
  <c r="F70" i="26" s="1"/>
  <c r="G6" i="28"/>
  <c r="I14" i="32" s="1"/>
  <c r="K41" i="14"/>
  <c r="H75" i="29"/>
  <c r="D75" i="27"/>
  <c r="R79" i="32" s="1"/>
  <c r="J70" i="36"/>
  <c r="G81" i="5"/>
  <c r="N81" i="31" s="1"/>
  <c r="F51" i="26"/>
  <c r="E48" i="20"/>
  <c r="E77" i="20"/>
  <c r="C66" i="37"/>
  <c r="Q71" i="31"/>
  <c r="F71" i="5"/>
  <c r="M71" i="31" s="1"/>
  <c r="K98" i="41"/>
  <c r="E81" i="25"/>
  <c r="K15" i="18"/>
  <c r="C100" i="37"/>
  <c r="E78" i="20"/>
  <c r="Q79" i="19"/>
  <c r="H53" i="5"/>
  <c r="F53" i="7" s="1"/>
  <c r="C93" i="26"/>
  <c r="F93" i="26" s="1"/>
  <c r="H66" i="29"/>
  <c r="I16" i="19"/>
  <c r="C5" i="21" s="1"/>
  <c r="E5" i="21" s="1"/>
  <c r="F23" i="14"/>
  <c r="F70" i="14"/>
  <c r="C60" i="26"/>
  <c r="F60" i="26" s="1"/>
  <c r="H16" i="29"/>
  <c r="I52" i="19"/>
  <c r="C41" i="21" s="1"/>
  <c r="E41" i="21" s="1"/>
  <c r="J93" i="2"/>
  <c r="X75" i="36"/>
  <c r="H79" i="29"/>
  <c r="C43" i="37"/>
  <c r="D44" i="37"/>
  <c r="H44" i="37" s="1"/>
  <c r="I44" i="37" s="1"/>
  <c r="G55" i="5"/>
  <c r="N55" i="31" s="1"/>
  <c r="C55" i="37"/>
  <c r="I56" i="3"/>
  <c r="I102" i="32"/>
  <c r="J57" i="36"/>
  <c r="H55" i="5"/>
  <c r="F55" i="7" s="1"/>
  <c r="F58" i="14"/>
  <c r="K69" i="14"/>
  <c r="F55" i="5"/>
  <c r="M55" i="31" s="1"/>
  <c r="V24" i="36"/>
  <c r="F84" i="26"/>
  <c r="I44" i="29"/>
  <c r="E42" i="37" s="1"/>
  <c r="V73" i="36"/>
  <c r="D73" i="37"/>
  <c r="H73" i="37" s="1"/>
  <c r="I73" i="37" s="1"/>
  <c r="I64" i="36"/>
  <c r="Q58" i="31"/>
  <c r="F58" i="5"/>
  <c r="M58" i="31" s="1"/>
  <c r="Q46" i="31"/>
  <c r="C46" i="5"/>
  <c r="Q61" i="31"/>
  <c r="C61" i="5"/>
  <c r="K6" i="18"/>
  <c r="J6" i="18"/>
  <c r="L6" i="18" s="1"/>
  <c r="I85" i="29"/>
  <c r="E83" i="37" s="1"/>
  <c r="K74" i="36"/>
  <c r="G61" i="5"/>
  <c r="N61" i="31" s="1"/>
  <c r="Q72" i="19"/>
  <c r="H72" i="29"/>
  <c r="I62" i="3"/>
  <c r="K62" i="3"/>
  <c r="C61" i="25" s="1"/>
  <c r="E61" i="25" s="1"/>
  <c r="H68" i="5"/>
  <c r="I79" i="19" s="1"/>
  <c r="I69" i="3"/>
  <c r="K5" i="14"/>
  <c r="C68" i="26"/>
  <c r="F68" i="26" s="1"/>
  <c r="I14" i="19"/>
  <c r="C3" i="21" s="1"/>
  <c r="E3" i="21" s="1"/>
  <c r="I6" i="3"/>
  <c r="Z58" i="36"/>
  <c r="J90" i="36"/>
  <c r="D91" i="27"/>
  <c r="R95" i="32" s="1"/>
  <c r="K69" i="3"/>
  <c r="C68" i="25" s="1"/>
  <c r="E68" i="25" s="1"/>
  <c r="F87" i="14"/>
  <c r="C75" i="37"/>
  <c r="N66" i="32"/>
  <c r="O66" i="32" s="1"/>
  <c r="Q92" i="19"/>
  <c r="I43" i="36"/>
  <c r="D52" i="37"/>
  <c r="H52" i="37" s="1"/>
  <c r="I52" i="37" s="1"/>
  <c r="I81" i="36"/>
  <c r="D102" i="37"/>
  <c r="H102" i="37" s="1"/>
  <c r="I102" i="37" s="1"/>
  <c r="I93" i="36"/>
  <c r="H41" i="29"/>
  <c r="I31" i="3"/>
  <c r="G30" i="5"/>
  <c r="N30" i="31" s="1"/>
  <c r="F30" i="5"/>
  <c r="M30" i="31" s="1"/>
  <c r="K31" i="3"/>
  <c r="C30" i="25" s="1"/>
  <c r="E30" i="25" s="1"/>
  <c r="Q41" i="19"/>
  <c r="H30" i="5"/>
  <c r="F30" i="7" s="1"/>
  <c r="G31" i="28"/>
  <c r="J33" i="18"/>
  <c r="L33" i="18" s="1"/>
  <c r="K33" i="18"/>
  <c r="E72" i="36"/>
  <c r="F72" i="7"/>
  <c r="C41" i="26"/>
  <c r="F41" i="26" s="1"/>
  <c r="G4" i="17"/>
  <c r="V4" i="36"/>
  <c r="I57" i="36"/>
  <c r="D66" i="37"/>
  <c r="H66" i="37" s="1"/>
  <c r="I66" i="37" s="1"/>
  <c r="J46" i="36"/>
  <c r="J49" i="2"/>
  <c r="N55" i="32"/>
  <c r="O55" i="32" s="1"/>
  <c r="J41" i="18"/>
  <c r="L41" i="18" s="1"/>
  <c r="K41" i="18"/>
  <c r="F50" i="5"/>
  <c r="M50" i="31" s="1"/>
  <c r="H61" i="29"/>
  <c r="K51" i="3"/>
  <c r="C50" i="25" s="1"/>
  <c r="E50" i="25" s="1"/>
  <c r="G51" i="28"/>
  <c r="G50" i="5"/>
  <c r="N50" i="31" s="1"/>
  <c r="I51" i="3"/>
  <c r="H81" i="5"/>
  <c r="I97" i="14"/>
  <c r="E84" i="21"/>
  <c r="V57" i="36"/>
  <c r="D52" i="29"/>
  <c r="G41" i="17"/>
  <c r="K12" i="18"/>
  <c r="J12" i="18"/>
  <c r="L12" i="18" s="1"/>
  <c r="D97" i="24"/>
  <c r="I97" i="12"/>
  <c r="J96" i="18"/>
  <c r="L96" i="18" s="1"/>
  <c r="K96" i="18"/>
  <c r="J19" i="36"/>
  <c r="N22" i="32"/>
  <c r="O22" i="32" s="1"/>
  <c r="C44" i="26"/>
  <c r="F44" i="26" s="1"/>
  <c r="J36" i="19"/>
  <c r="K36" i="19" s="1"/>
  <c r="M36" i="19" s="1"/>
  <c r="I3" i="41"/>
  <c r="H7" i="41"/>
  <c r="O10" i="41"/>
  <c r="H13" i="41"/>
  <c r="O16" i="41"/>
  <c r="I22" i="41"/>
  <c r="I29" i="41"/>
  <c r="O36" i="41"/>
  <c r="R38" i="41"/>
  <c r="I43" i="41"/>
  <c r="I46" i="41"/>
  <c r="I49" i="41"/>
  <c r="H55" i="41"/>
  <c r="R58" i="41"/>
  <c r="I63" i="41"/>
  <c r="O68" i="41"/>
  <c r="R75" i="41"/>
  <c r="J88" i="41"/>
  <c r="K94" i="41"/>
  <c r="D10" i="27"/>
  <c r="R14" i="32" s="1"/>
  <c r="F16" i="7"/>
  <c r="C84" i="37"/>
  <c r="V28" i="36"/>
  <c r="Z92" i="36"/>
  <c r="N92" i="32"/>
  <c r="O92" i="32" s="1"/>
  <c r="H27" i="29"/>
  <c r="F27" i="5"/>
  <c r="M27" i="31" s="1"/>
  <c r="N43" i="32"/>
  <c r="O43" i="32" s="1"/>
  <c r="N59" i="32"/>
  <c r="O59" i="32" s="1"/>
  <c r="N97" i="32"/>
  <c r="O97" i="32" s="1"/>
  <c r="E77" i="25"/>
  <c r="D87" i="27"/>
  <c r="R91" i="32" s="1"/>
  <c r="K82" i="35"/>
  <c r="U20" i="32"/>
  <c r="E85" i="15"/>
  <c r="C95" i="20"/>
  <c r="I7" i="41"/>
  <c r="O8" i="41"/>
  <c r="I13" i="41"/>
  <c r="O14" i="41"/>
  <c r="O21" i="41"/>
  <c r="H41" i="41"/>
  <c r="J46" i="41"/>
  <c r="H48" i="41"/>
  <c r="R50" i="41"/>
  <c r="I55" i="41"/>
  <c r="H61" i="41"/>
  <c r="H67" i="41"/>
  <c r="R70" i="41"/>
  <c r="I73" i="41"/>
  <c r="O74" i="41"/>
  <c r="J86" i="41"/>
  <c r="H89" i="41"/>
  <c r="H91" i="41"/>
  <c r="V23" i="36"/>
  <c r="J86" i="2"/>
  <c r="K53" i="18"/>
  <c r="F75" i="31"/>
  <c r="I17" i="29"/>
  <c r="D39" i="27"/>
  <c r="R43" i="32" s="1"/>
  <c r="F91" i="7"/>
  <c r="H97" i="14"/>
  <c r="G29" i="18"/>
  <c r="L3" i="41"/>
  <c r="H5" i="41"/>
  <c r="O6" i="41"/>
  <c r="R8" i="41"/>
  <c r="L12" i="41"/>
  <c r="O12" i="41"/>
  <c r="K13" i="41"/>
  <c r="K15" i="41"/>
  <c r="L16" i="41"/>
  <c r="O19" i="41"/>
  <c r="O24" i="41"/>
  <c r="O26" i="41"/>
  <c r="R28" i="41"/>
  <c r="L29" i="41"/>
  <c r="H30" i="41"/>
  <c r="R30" i="41"/>
  <c r="H32" i="41"/>
  <c r="H36" i="41"/>
  <c r="I38" i="41"/>
  <c r="I41" i="41"/>
  <c r="R45" i="41"/>
  <c r="L46" i="41"/>
  <c r="H47" i="41"/>
  <c r="R48" i="41"/>
  <c r="H53" i="41"/>
  <c r="I58" i="41"/>
  <c r="H60" i="41"/>
  <c r="H65" i="41"/>
  <c r="I70" i="41"/>
  <c r="O72" i="41"/>
  <c r="L75" i="41"/>
  <c r="R79" i="41"/>
  <c r="R81" i="41"/>
  <c r="K82" i="41"/>
  <c r="R85" i="41"/>
  <c r="K86" i="41"/>
  <c r="R87" i="41"/>
  <c r="I89" i="41"/>
  <c r="I91" i="41"/>
  <c r="O94" i="41"/>
  <c r="J95" i="41"/>
  <c r="R97" i="41"/>
  <c r="J5" i="36"/>
  <c r="F24" i="14"/>
  <c r="F38" i="5"/>
  <c r="M38" i="31" s="1"/>
  <c r="J83" i="36"/>
  <c r="Q83" i="19"/>
  <c r="I17" i="3"/>
  <c r="J37" i="2"/>
  <c r="E13" i="20"/>
  <c r="K91" i="14"/>
  <c r="J88" i="36"/>
  <c r="N86" i="32"/>
  <c r="O86" i="32" s="1"/>
  <c r="S106" i="32"/>
  <c r="D77" i="27"/>
  <c r="R81" i="32" s="1"/>
  <c r="V11" i="32"/>
  <c r="G30" i="18"/>
  <c r="R12" i="41"/>
  <c r="J23" i="41"/>
  <c r="J32" i="41"/>
  <c r="L39" i="41"/>
  <c r="L59" i="41"/>
  <c r="H64" i="41"/>
  <c r="I75" i="41"/>
  <c r="H81" i="41"/>
  <c r="L90" i="41"/>
  <c r="K91" i="41"/>
  <c r="D18" i="27"/>
  <c r="R22" i="32" s="1"/>
  <c r="D68" i="37"/>
  <c r="H68" i="37" s="1"/>
  <c r="I68" i="37" s="1"/>
  <c r="C38" i="5"/>
  <c r="F41" i="5"/>
  <c r="M41" i="31" s="1"/>
  <c r="J63" i="2"/>
  <c r="E91" i="36"/>
  <c r="K81" i="18"/>
  <c r="J80" i="2"/>
  <c r="S25" i="32"/>
  <c r="L4" i="41"/>
  <c r="L38" i="41"/>
  <c r="L51" i="41"/>
  <c r="L58" i="41"/>
  <c r="L67" i="41"/>
  <c r="L77" i="41"/>
  <c r="L78" i="41"/>
  <c r="L79" i="41"/>
  <c r="L89" i="41"/>
  <c r="L93" i="41"/>
  <c r="L94" i="41"/>
  <c r="C41" i="5"/>
  <c r="F37" i="26"/>
  <c r="V40" i="36"/>
  <c r="G7" i="3"/>
  <c r="V16" i="32"/>
  <c r="H4" i="41"/>
  <c r="R4" i="41"/>
  <c r="J16" i="41"/>
  <c r="L18" i="41"/>
  <c r="O20" i="41"/>
  <c r="I21" i="41"/>
  <c r="L23" i="41"/>
  <c r="I26" i="41"/>
  <c r="O27" i="41"/>
  <c r="I39" i="41"/>
  <c r="I42" i="41"/>
  <c r="I45" i="41"/>
  <c r="R49" i="41"/>
  <c r="L50" i="41"/>
  <c r="H51" i="41"/>
  <c r="R52" i="41"/>
  <c r="I59" i="41"/>
  <c r="I62" i="41"/>
  <c r="H66" i="41"/>
  <c r="I68" i="41"/>
  <c r="H69" i="41"/>
  <c r="L70" i="41"/>
  <c r="R78" i="41"/>
  <c r="I81" i="41"/>
  <c r="R86" i="41"/>
  <c r="I92" i="41"/>
  <c r="O95" i="41"/>
  <c r="O96" i="41"/>
  <c r="B98" i="41"/>
  <c r="Y42" i="36"/>
  <c r="N53" i="36"/>
  <c r="D4" i="23"/>
  <c r="C4" i="23" s="1"/>
  <c r="C83" i="23"/>
  <c r="J95" i="35"/>
  <c r="H9" i="41"/>
  <c r="R15" i="41"/>
  <c r="R27" i="41"/>
  <c r="H29" i="41"/>
  <c r="R73" i="41"/>
  <c r="K87" i="41"/>
  <c r="O5" i="41"/>
  <c r="J6" i="41"/>
  <c r="O7" i="41"/>
  <c r="I8" i="41"/>
  <c r="J11" i="41"/>
  <c r="H16" i="41"/>
  <c r="K22" i="41"/>
  <c r="O25" i="41"/>
  <c r="J70" i="41"/>
  <c r="O73" i="41"/>
  <c r="J74" i="41"/>
  <c r="I78" i="41"/>
  <c r="J82" i="41"/>
  <c r="J89" i="41"/>
  <c r="O90" i="41"/>
  <c r="H94" i="41"/>
  <c r="J98" i="41"/>
  <c r="K11" i="41"/>
  <c r="O13" i="41"/>
  <c r="J14" i="41"/>
  <c r="O15" i="41"/>
  <c r="I16" i="41"/>
  <c r="I19" i="41"/>
  <c r="R19" i="41"/>
  <c r="L20" i="41"/>
  <c r="H21" i="41"/>
  <c r="L22" i="41"/>
  <c r="J28" i="41"/>
  <c r="O30" i="41"/>
  <c r="R35" i="41"/>
  <c r="H37" i="41"/>
  <c r="K38" i="41"/>
  <c r="K42" i="41"/>
  <c r="K46" i="41"/>
  <c r="K50" i="41"/>
  <c r="K54" i="41"/>
  <c r="K58" i="41"/>
  <c r="K62" i="41"/>
  <c r="K66" i="41"/>
  <c r="J78" i="41"/>
  <c r="I85" i="41"/>
  <c r="H87" i="41"/>
  <c r="R91" i="41"/>
  <c r="I10" i="41"/>
  <c r="R13" i="41"/>
  <c r="H25" i="41"/>
  <c r="I57" i="41"/>
  <c r="H59" i="41"/>
  <c r="I61" i="41"/>
  <c r="H63" i="41"/>
  <c r="I65" i="41"/>
  <c r="K71" i="41"/>
  <c r="K75" i="41"/>
  <c r="R77" i="41"/>
  <c r="K79" i="41"/>
  <c r="L83" i="41"/>
  <c r="O83" i="41"/>
  <c r="J85" i="41"/>
  <c r="O86" i="41"/>
  <c r="H90" i="41"/>
  <c r="J94" i="41"/>
  <c r="J8" i="41"/>
  <c r="I31" i="41"/>
  <c r="I35" i="41"/>
  <c r="L85" i="41"/>
  <c r="L86" i="41"/>
  <c r="L95" i="41"/>
  <c r="I4" i="41"/>
  <c r="J7" i="41"/>
  <c r="L9" i="41"/>
  <c r="O9" i="41"/>
  <c r="J10" i="41"/>
  <c r="O11" i="41"/>
  <c r="I12" i="41"/>
  <c r="I15" i="41"/>
  <c r="J17" i="41"/>
  <c r="L19" i="41"/>
  <c r="I25" i="41"/>
  <c r="J30" i="41"/>
  <c r="I32" i="41"/>
  <c r="O33" i="41"/>
  <c r="J37" i="41"/>
  <c r="L41" i="41"/>
  <c r="O42" i="41"/>
  <c r="L45" i="41"/>
  <c r="O46" i="41"/>
  <c r="L49" i="41"/>
  <c r="O50" i="41"/>
  <c r="L53" i="41"/>
  <c r="O54" i="41"/>
  <c r="L57" i="41"/>
  <c r="O58" i="41"/>
  <c r="L61" i="41"/>
  <c r="O62" i="41"/>
  <c r="R64" i="41"/>
  <c r="L65" i="41"/>
  <c r="O66" i="41"/>
  <c r="H71" i="41"/>
  <c r="H75" i="41"/>
  <c r="O75" i="41"/>
  <c r="I77" i="41"/>
  <c r="H79" i="41"/>
  <c r="O79" i="41"/>
  <c r="J81" i="41"/>
  <c r="O82" i="41"/>
  <c r="H86" i="41"/>
  <c r="J90" i="41"/>
  <c r="J91" i="41"/>
  <c r="H95" i="41"/>
  <c r="O98" i="41"/>
  <c r="R6" i="41"/>
  <c r="K7" i="41"/>
  <c r="R9" i="41"/>
  <c r="L10" i="41"/>
  <c r="J15" i="41"/>
  <c r="R18" i="41"/>
  <c r="R20" i="41"/>
  <c r="H22" i="41"/>
  <c r="R29" i="41"/>
  <c r="K31" i="41"/>
  <c r="R33" i="41"/>
  <c r="R36" i="41"/>
  <c r="L69" i="41"/>
  <c r="R72" i="41"/>
  <c r="L73" i="41"/>
  <c r="R80" i="41"/>
  <c r="L81" i="41"/>
  <c r="L82" i="41"/>
  <c r="R83" i="41"/>
  <c r="H84" i="41"/>
  <c r="R89" i="41"/>
  <c r="I93" i="41"/>
  <c r="R96" i="41"/>
  <c r="L97" i="41"/>
  <c r="L98" i="41"/>
  <c r="R98" i="41"/>
  <c r="I6" i="41"/>
  <c r="L8" i="41"/>
  <c r="R14" i="41"/>
  <c r="J18" i="41"/>
  <c r="R24" i="41"/>
  <c r="L27" i="41"/>
  <c r="J36" i="41"/>
  <c r="R62" i="41"/>
  <c r="R63" i="41"/>
  <c r="R76" i="41"/>
  <c r="O91" i="41"/>
  <c r="R17" i="41"/>
  <c r="L32" i="41"/>
  <c r="K32" i="41"/>
  <c r="L80" i="41"/>
  <c r="K80" i="41"/>
  <c r="L84" i="41"/>
  <c r="K84" i="41"/>
  <c r="L88" i="41"/>
  <c r="K88" i="41"/>
  <c r="L92" i="41"/>
  <c r="K92" i="41"/>
  <c r="J41" i="41"/>
  <c r="J45" i="41"/>
  <c r="J49" i="41"/>
  <c r="J53" i="41"/>
  <c r="J57" i="41"/>
  <c r="J61" i="41"/>
  <c r="O77" i="41"/>
  <c r="I82" i="41"/>
  <c r="I86" i="41"/>
  <c r="I90" i="41"/>
  <c r="I94" i="41"/>
  <c r="O97" i="41"/>
  <c r="J5" i="41"/>
  <c r="H6" i="41"/>
  <c r="J9" i="41"/>
  <c r="H10" i="41"/>
  <c r="J13" i="41"/>
  <c r="H14" i="41"/>
  <c r="H19" i="41"/>
  <c r="J22" i="41"/>
  <c r="J26" i="41"/>
  <c r="J29" i="41"/>
  <c r="K33" i="41"/>
  <c r="L37" i="41"/>
  <c r="K37" i="41"/>
  <c r="O38" i="41"/>
  <c r="J65" i="41"/>
  <c r="O81" i="41"/>
  <c r="O85" i="41"/>
  <c r="O89" i="41"/>
  <c r="O93" i="41"/>
  <c r="K18" i="41"/>
  <c r="J21" i="41"/>
  <c r="R21" i="41"/>
  <c r="I23" i="41"/>
  <c r="J25" i="41"/>
  <c r="R25" i="41"/>
  <c r="I27" i="41"/>
  <c r="L28" i="41"/>
  <c r="K28" i="41"/>
  <c r="K30" i="41"/>
  <c r="H34" i="41"/>
  <c r="O34" i="41"/>
  <c r="H38" i="41"/>
  <c r="L40" i="41"/>
  <c r="K40" i="41"/>
  <c r="H42" i="41"/>
  <c r="L44" i="41"/>
  <c r="K44" i="41"/>
  <c r="H46" i="41"/>
  <c r="L48" i="41"/>
  <c r="K48" i="41"/>
  <c r="H50" i="41"/>
  <c r="L52" i="41"/>
  <c r="K52" i="41"/>
  <c r="H54" i="41"/>
  <c r="L56" i="41"/>
  <c r="K56" i="41"/>
  <c r="H58" i="41"/>
  <c r="L60" i="41"/>
  <c r="K60" i="41"/>
  <c r="H62" i="41"/>
  <c r="J69" i="41"/>
  <c r="L21" i="41"/>
  <c r="L25" i="41"/>
  <c r="L35" i="41"/>
  <c r="L36" i="41"/>
  <c r="K36" i="41"/>
  <c r="L64" i="41"/>
  <c r="K64" i="41"/>
  <c r="J73" i="41"/>
  <c r="K6" i="41"/>
  <c r="K10" i="41"/>
  <c r="K14" i="41"/>
  <c r="H18" i="41"/>
  <c r="K19" i="41"/>
  <c r="I20" i="41"/>
  <c r="K23" i="41"/>
  <c r="I24" i="41"/>
  <c r="K26" i="41"/>
  <c r="K27" i="41"/>
  <c r="I28" i="41"/>
  <c r="K29" i="41"/>
  <c r="J34" i="41"/>
  <c r="J38" i="41"/>
  <c r="O41" i="41"/>
  <c r="O45" i="41"/>
  <c r="O49" i="41"/>
  <c r="O53" i="41"/>
  <c r="O57" i="41"/>
  <c r="O61" i="41"/>
  <c r="I66" i="41"/>
  <c r="L68" i="41"/>
  <c r="K68" i="41"/>
  <c r="H70" i="41"/>
  <c r="J77" i="41"/>
  <c r="J97" i="41"/>
  <c r="I36" i="41"/>
  <c r="L72" i="41"/>
  <c r="K72" i="41"/>
  <c r="K20" i="41"/>
  <c r="K21" i="41"/>
  <c r="H23" i="41"/>
  <c r="K24" i="41"/>
  <c r="K25" i="41"/>
  <c r="H27" i="41"/>
  <c r="J33" i="41"/>
  <c r="K35" i="41"/>
  <c r="O69" i="41"/>
  <c r="I74" i="41"/>
  <c r="L76" i="41"/>
  <c r="K76" i="41"/>
  <c r="H78" i="41"/>
  <c r="L96" i="41"/>
  <c r="K96" i="41"/>
  <c r="H98" i="41"/>
  <c r="K41" i="41"/>
  <c r="K45" i="41"/>
  <c r="K49" i="41"/>
  <c r="K53" i="41"/>
  <c r="K57" i="41"/>
  <c r="K61" i="41"/>
  <c r="K65" i="41"/>
  <c r="K69" i="41"/>
  <c r="K73" i="41"/>
  <c r="K77" i="41"/>
  <c r="K81" i="41"/>
  <c r="K85" i="41"/>
  <c r="K89" i="41"/>
  <c r="K93" i="41"/>
  <c r="K97" i="41"/>
  <c r="J62" i="18"/>
  <c r="L62" i="18" s="1"/>
  <c r="K62" i="18"/>
  <c r="K57" i="3"/>
  <c r="C56" i="25" s="1"/>
  <c r="E56" i="25" s="1"/>
  <c r="Q67" i="19"/>
  <c r="G57" i="28"/>
  <c r="G56" i="5"/>
  <c r="N56" i="31" s="1"/>
  <c r="H67" i="29"/>
  <c r="I57" i="3"/>
  <c r="H56" i="5"/>
  <c r="K56" i="14" s="1"/>
  <c r="J25" i="18"/>
  <c r="L25" i="18" s="1"/>
  <c r="K25" i="18"/>
  <c r="J53" i="19"/>
  <c r="F53" i="19"/>
  <c r="H53" i="19" s="1"/>
  <c r="Z60" i="36"/>
  <c r="E60" i="20"/>
  <c r="J4" i="18"/>
  <c r="L4" i="18" s="1"/>
  <c r="K4" i="18"/>
  <c r="J85" i="29"/>
  <c r="F83" i="37" s="1"/>
  <c r="I78" i="29"/>
  <c r="K67" i="36"/>
  <c r="F90" i="19"/>
  <c r="H90" i="19" s="1"/>
  <c r="C25" i="5"/>
  <c r="D50" i="27"/>
  <c r="R54" i="32" s="1"/>
  <c r="D30" i="27"/>
  <c r="R34" i="32" s="1"/>
  <c r="I89" i="15"/>
  <c r="G25" i="13"/>
  <c r="E79" i="15"/>
  <c r="J13" i="19"/>
  <c r="K13" i="19" s="1"/>
  <c r="M13" i="19" s="1"/>
  <c r="I57" i="35"/>
  <c r="I63" i="35"/>
  <c r="I65" i="35"/>
  <c r="I64" i="29"/>
  <c r="K53" i="36"/>
  <c r="I37" i="29"/>
  <c r="E35" i="37" s="1"/>
  <c r="K26" i="36"/>
  <c r="G6" i="5"/>
  <c r="N6" i="31" s="1"/>
  <c r="Q17" i="19"/>
  <c r="H6" i="5"/>
  <c r="K6" i="14" s="1"/>
  <c r="G7" i="28"/>
  <c r="K7" i="3"/>
  <c r="C6" i="25" s="1"/>
  <c r="E6" i="25" s="1"/>
  <c r="I7" i="3"/>
  <c r="H17" i="29"/>
  <c r="G80" i="5"/>
  <c r="N80" i="31" s="1"/>
  <c r="I81" i="3"/>
  <c r="H80" i="5"/>
  <c r="G81" i="28"/>
  <c r="K81" i="3"/>
  <c r="C80" i="25" s="1"/>
  <c r="E80" i="25" s="1"/>
  <c r="H91" i="29"/>
  <c r="Q91" i="19"/>
  <c r="J59" i="31"/>
  <c r="F59" i="31"/>
  <c r="J36" i="31"/>
  <c r="F36" i="31"/>
  <c r="Z69" i="36"/>
  <c r="E69" i="20"/>
  <c r="I61" i="36"/>
  <c r="D70" i="37"/>
  <c r="H70" i="37" s="1"/>
  <c r="I70" i="37" s="1"/>
  <c r="J49" i="19"/>
  <c r="K49" i="19" s="1"/>
  <c r="M49" i="19" s="1"/>
  <c r="F49" i="19"/>
  <c r="H49" i="19" s="1"/>
  <c r="E56" i="20"/>
  <c r="Z56" i="36"/>
  <c r="Z65" i="36"/>
  <c r="E65" i="20"/>
  <c r="J31" i="31"/>
  <c r="F31" i="31"/>
  <c r="I22" i="29"/>
  <c r="K11" i="36"/>
  <c r="J48" i="18"/>
  <c r="L48" i="18" s="1"/>
  <c r="K48" i="18"/>
  <c r="J70" i="18"/>
  <c r="L70" i="18" s="1"/>
  <c r="K70" i="18"/>
  <c r="F57" i="19"/>
  <c r="H57" i="19" s="1"/>
  <c r="J57" i="19"/>
  <c r="K44" i="36"/>
  <c r="I55" i="29"/>
  <c r="E53" i="37" s="1"/>
  <c r="H59" i="5"/>
  <c r="F59" i="5"/>
  <c r="M59" i="31" s="1"/>
  <c r="G59" i="5"/>
  <c r="N59" i="31" s="1"/>
  <c r="K60" i="3"/>
  <c r="C59" i="25" s="1"/>
  <c r="E59" i="25" s="1"/>
  <c r="H70" i="29"/>
  <c r="Q70" i="19"/>
  <c r="G60" i="28"/>
  <c r="I60" i="3"/>
  <c r="J49" i="18"/>
  <c r="L49" i="18" s="1"/>
  <c r="K49" i="18"/>
  <c r="I64" i="32"/>
  <c r="F55" i="14"/>
  <c r="C55" i="26"/>
  <c r="F55" i="26" s="1"/>
  <c r="H39" i="29"/>
  <c r="Q39" i="19"/>
  <c r="I29" i="3"/>
  <c r="F28" i="5"/>
  <c r="M28" i="31" s="1"/>
  <c r="J27" i="31"/>
  <c r="F27" i="31"/>
  <c r="C97" i="30"/>
  <c r="Q97" i="31" s="1"/>
  <c r="G97" i="30"/>
  <c r="D97" i="31"/>
  <c r="F97" i="31" s="1"/>
  <c r="Z9" i="36"/>
  <c r="E9" i="20"/>
  <c r="K78" i="35"/>
  <c r="F7" i="5"/>
  <c r="M7" i="31" s="1"/>
  <c r="F22" i="31"/>
  <c r="F37" i="19"/>
  <c r="H37" i="19" s="1"/>
  <c r="K27" i="35"/>
  <c r="F60" i="31"/>
  <c r="E33" i="21"/>
  <c r="C58" i="5"/>
  <c r="J16" i="19"/>
  <c r="J31" i="19"/>
  <c r="K31" i="19" s="1"/>
  <c r="M31" i="19" s="1"/>
  <c r="J45" i="19"/>
  <c r="J61" i="19"/>
  <c r="J84" i="19"/>
  <c r="K84" i="19" s="1"/>
  <c r="M84" i="19" s="1"/>
  <c r="F34" i="31"/>
  <c r="F82" i="31"/>
  <c r="J17" i="19"/>
  <c r="J25" i="19"/>
  <c r="J32" i="19"/>
  <c r="K32" i="19" s="1"/>
  <c r="M32" i="19" s="1"/>
  <c r="J39" i="19"/>
  <c r="J46" i="19"/>
  <c r="J62" i="19"/>
  <c r="J77" i="19"/>
  <c r="K77" i="19" s="1"/>
  <c r="M77" i="19" s="1"/>
  <c r="J85" i="19"/>
  <c r="K86" i="19"/>
  <c r="M86" i="19" s="1"/>
  <c r="C71" i="5"/>
  <c r="C37" i="23"/>
  <c r="F41" i="31"/>
  <c r="K64" i="36"/>
  <c r="G60" i="29"/>
  <c r="G19" i="29"/>
  <c r="K61" i="36"/>
  <c r="K68" i="36"/>
  <c r="G105" i="29"/>
  <c r="G59" i="29"/>
  <c r="G29" i="29"/>
  <c r="I29" i="29" s="1"/>
  <c r="K13" i="29"/>
  <c r="M2" i="36" s="1"/>
  <c r="G35" i="29"/>
  <c r="I100" i="29"/>
  <c r="E98" i="37" s="1"/>
  <c r="K40" i="36"/>
  <c r="K79" i="29"/>
  <c r="G21" i="29"/>
  <c r="K10" i="36" s="1"/>
  <c r="K65" i="36"/>
  <c r="G86" i="29"/>
  <c r="G77" i="29"/>
  <c r="G61" i="29"/>
  <c r="K50" i="36" s="1"/>
  <c r="G101" i="29"/>
  <c r="K90" i="36" s="1"/>
  <c r="I43" i="29"/>
  <c r="E41" i="37" s="1"/>
  <c r="G66" i="29"/>
  <c r="K55" i="36" s="1"/>
  <c r="G103" i="29"/>
  <c r="G20" i="29"/>
  <c r="E74" i="37"/>
  <c r="I49" i="29"/>
  <c r="I15" i="29"/>
  <c r="E13" i="37" s="1"/>
  <c r="K81" i="36"/>
  <c r="K79" i="36"/>
  <c r="I98" i="29"/>
  <c r="E96" i="37" s="1"/>
  <c r="I56" i="29"/>
  <c r="E54" i="37" s="1"/>
  <c r="K17" i="36"/>
  <c r="K92" i="29"/>
  <c r="G90" i="37" s="1"/>
  <c r="K69" i="36"/>
  <c r="K72" i="29"/>
  <c r="L72" i="29" s="1"/>
  <c r="I24" i="29"/>
  <c r="E22" i="37" s="1"/>
  <c r="I71" i="29"/>
  <c r="O105" i="32"/>
  <c r="O28" i="32"/>
  <c r="O11" i="32"/>
  <c r="M82" i="32"/>
  <c r="M24" i="32"/>
  <c r="M41" i="32"/>
  <c r="M11" i="32"/>
  <c r="M18" i="32"/>
  <c r="M36" i="32"/>
  <c r="M39" i="32"/>
  <c r="M42" i="32"/>
  <c r="M99" i="32"/>
  <c r="M91" i="32"/>
  <c r="M44" i="32"/>
  <c r="M50" i="32"/>
  <c r="O49" i="32"/>
  <c r="M12" i="32"/>
  <c r="M80" i="32"/>
  <c r="M97" i="32"/>
  <c r="M100" i="32"/>
  <c r="M20" i="32"/>
  <c r="M13" i="32"/>
  <c r="M62" i="32"/>
  <c r="M45" i="32"/>
  <c r="M71" i="32"/>
  <c r="M22" i="32"/>
  <c r="O60" i="32"/>
  <c r="O91" i="32"/>
  <c r="O40" i="32"/>
  <c r="M77" i="32"/>
  <c r="M75" i="32"/>
  <c r="M64" i="32"/>
  <c r="M73" i="32"/>
  <c r="M37" i="32"/>
  <c r="M79" i="32"/>
  <c r="M58" i="32"/>
  <c r="M69" i="32"/>
  <c r="O52" i="32"/>
  <c r="O101" i="32"/>
  <c r="O54" i="32"/>
  <c r="O104" i="32"/>
  <c r="M40" i="32"/>
  <c r="M83" i="32"/>
  <c r="M15" i="32"/>
  <c r="M25" i="32"/>
  <c r="M29" i="32"/>
  <c r="M57" i="32"/>
  <c r="M96" i="32"/>
  <c r="M70" i="32"/>
  <c r="M78" i="32"/>
  <c r="M88" i="32"/>
  <c r="O84" i="32"/>
  <c r="O100" i="32"/>
  <c r="O69" i="32"/>
  <c r="M72" i="32"/>
  <c r="M89" i="32"/>
  <c r="M59" i="32"/>
  <c r="M84" i="32"/>
  <c r="M26" i="32"/>
  <c r="M46" i="32"/>
  <c r="M48" i="32"/>
  <c r="M90" i="32"/>
  <c r="M85" i="32"/>
  <c r="M28" i="32"/>
  <c r="O39" i="32"/>
  <c r="O87" i="32"/>
  <c r="M61" i="32"/>
  <c r="M105" i="32"/>
  <c r="M33" i="32"/>
  <c r="M38" i="32"/>
  <c r="M95" i="32"/>
  <c r="M65" i="32"/>
  <c r="M103" i="32"/>
  <c r="M87" i="32"/>
  <c r="M54" i="32"/>
  <c r="O81" i="32"/>
  <c r="O45" i="32"/>
  <c r="O82" i="32"/>
  <c r="M63" i="32"/>
  <c r="M16" i="32"/>
  <c r="M74" i="32"/>
  <c r="M49" i="32"/>
  <c r="M66" i="32"/>
  <c r="M53" i="32"/>
  <c r="M51" i="32"/>
  <c r="M92" i="32"/>
  <c r="M101" i="32"/>
  <c r="M67" i="32"/>
  <c r="M86" i="32"/>
  <c r="M21" i="32"/>
  <c r="M30" i="32"/>
  <c r="M31" i="32"/>
  <c r="M52" i="32"/>
  <c r="M23" i="32"/>
  <c r="M47" i="32"/>
  <c r="M81" i="32"/>
  <c r="M43" i="32"/>
  <c r="M34" i="32"/>
  <c r="O68" i="32"/>
  <c r="O48" i="32"/>
  <c r="O64" i="32"/>
  <c r="O20" i="32"/>
  <c r="M94" i="32"/>
  <c r="M35" i="32"/>
  <c r="O15" i="32"/>
  <c r="O62" i="32"/>
  <c r="O34" i="32"/>
  <c r="O51" i="32"/>
  <c r="O12" i="32"/>
  <c r="M17" i="32"/>
  <c r="O33" i="32"/>
  <c r="O74" i="32"/>
  <c r="O76" i="32"/>
  <c r="O85" i="32"/>
  <c r="O77" i="32"/>
  <c r="O89" i="32"/>
  <c r="J42" i="19"/>
  <c r="O93" i="32"/>
  <c r="O70" i="32"/>
  <c r="M19" i="32"/>
  <c r="M55" i="32"/>
  <c r="O83" i="32"/>
  <c r="O88" i="32"/>
  <c r="D15" i="29"/>
  <c r="O99" i="32"/>
  <c r="O38" i="32"/>
  <c r="M27" i="32"/>
  <c r="M76" i="32"/>
  <c r="O44" i="32"/>
  <c r="O47" i="32"/>
  <c r="O46" i="32"/>
  <c r="O95" i="32"/>
  <c r="M32" i="32"/>
  <c r="O27" i="32"/>
  <c r="O57" i="32"/>
  <c r="G34" i="29"/>
  <c r="K23" i="36" s="1"/>
  <c r="O79" i="32"/>
  <c r="O72" i="32"/>
  <c r="M68" i="32"/>
  <c r="D16" i="29"/>
  <c r="K16" i="29" s="1"/>
  <c r="O25" i="32"/>
  <c r="O65" i="32"/>
  <c r="M102" i="32"/>
  <c r="M60" i="32"/>
  <c r="O21" i="32"/>
  <c r="O13" i="32"/>
  <c r="O42" i="32"/>
  <c r="O94" i="32"/>
  <c r="O30" i="32"/>
  <c r="O18" i="32"/>
  <c r="M104" i="32"/>
  <c r="M106" i="32"/>
  <c r="O31" i="32"/>
  <c r="O58" i="32"/>
  <c r="O98" i="32"/>
  <c r="O53" i="32"/>
  <c r="O24" i="32"/>
  <c r="O16" i="32"/>
  <c r="O14" i="32"/>
  <c r="O67" i="32"/>
  <c r="O61" i="32"/>
  <c r="C59" i="5"/>
  <c r="F41" i="19"/>
  <c r="H41" i="19" s="1"/>
  <c r="J41" i="19"/>
  <c r="J74" i="18"/>
  <c r="L74" i="18" s="1"/>
  <c r="K74" i="18"/>
  <c r="J15" i="31"/>
  <c r="F15" i="31"/>
  <c r="J52" i="31"/>
  <c r="F52" i="31"/>
  <c r="J82" i="18"/>
  <c r="L82" i="18" s="1"/>
  <c r="K82" i="18"/>
  <c r="K57" i="36"/>
  <c r="I68" i="29"/>
  <c r="E66" i="37" s="1"/>
  <c r="K19" i="36"/>
  <c r="I30" i="29"/>
  <c r="Z7" i="36"/>
  <c r="E7" i="20"/>
  <c r="T58" i="36"/>
  <c r="H67" i="32"/>
  <c r="J12" i="31"/>
  <c r="F12" i="31"/>
  <c r="J66" i="31"/>
  <c r="F66" i="31"/>
  <c r="J54" i="18"/>
  <c r="L54" i="18" s="1"/>
  <c r="K54" i="18"/>
  <c r="J91" i="18"/>
  <c r="L91" i="18" s="1"/>
  <c r="K91" i="18"/>
  <c r="I52" i="29"/>
  <c r="K41" i="36"/>
  <c r="Z40" i="36"/>
  <c r="K28" i="36"/>
  <c r="I39" i="29"/>
  <c r="E37" i="37" s="1"/>
  <c r="F85" i="37"/>
  <c r="J63" i="31"/>
  <c r="F63" i="31"/>
  <c r="Z38" i="36"/>
  <c r="E38" i="20"/>
  <c r="J28" i="31"/>
  <c r="F28" i="31"/>
  <c r="F73" i="19"/>
  <c r="H73" i="19" s="1"/>
  <c r="J73" i="19"/>
  <c r="K43" i="36"/>
  <c r="I54" i="29"/>
  <c r="K95" i="36"/>
  <c r="I106" i="29"/>
  <c r="J90" i="31"/>
  <c r="F90" i="31"/>
  <c r="K52" i="36"/>
  <c r="I63" i="29"/>
  <c r="E61" i="37" s="1"/>
  <c r="J20" i="19"/>
  <c r="F20" i="19"/>
  <c r="H20" i="19" s="1"/>
  <c r="J99" i="19"/>
  <c r="I25" i="29"/>
  <c r="E23" i="37" s="1"/>
  <c r="I58" i="29"/>
  <c r="K47" i="36"/>
  <c r="J81" i="31"/>
  <c r="F81" i="31"/>
  <c r="K83" i="36"/>
  <c r="I94" i="29"/>
  <c r="E92" i="37" s="1"/>
  <c r="Z87" i="36"/>
  <c r="E87" i="20"/>
  <c r="J103" i="19"/>
  <c r="F79" i="19"/>
  <c r="H79" i="19" s="1"/>
  <c r="J79" i="19"/>
  <c r="T86" i="36"/>
  <c r="H95" i="32"/>
  <c r="I32" i="32"/>
  <c r="I80" i="32"/>
  <c r="J86" i="36"/>
  <c r="F88" i="7"/>
  <c r="F96" i="31"/>
  <c r="J43" i="19"/>
  <c r="D108" i="29"/>
  <c r="D106" i="37" s="1"/>
  <c r="H106" i="37" s="1"/>
  <c r="I106" i="37" s="1"/>
  <c r="K57" i="29"/>
  <c r="G55" i="37" s="1"/>
  <c r="J89" i="2"/>
  <c r="F66" i="5"/>
  <c r="M66" i="31" s="1"/>
  <c r="J93" i="19"/>
  <c r="L21" i="18"/>
  <c r="I74" i="19"/>
  <c r="C63" i="21" s="1"/>
  <c r="E63" i="21" s="1"/>
  <c r="V96" i="36"/>
  <c r="E52" i="21"/>
  <c r="C57" i="5"/>
  <c r="F17" i="31"/>
  <c r="F23" i="5"/>
  <c r="M23" i="31" s="1"/>
  <c r="C34" i="5"/>
  <c r="J64" i="19"/>
  <c r="G60" i="13"/>
  <c r="C19" i="23"/>
  <c r="K96" i="35"/>
  <c r="C26" i="26"/>
  <c r="F26" i="26" s="1"/>
  <c r="I27" i="19"/>
  <c r="C16" i="21" s="1"/>
  <c r="E16" i="21" s="1"/>
  <c r="F5" i="5"/>
  <c r="M5" i="31" s="1"/>
  <c r="I26" i="36"/>
  <c r="C40" i="26"/>
  <c r="F40" i="26" s="1"/>
  <c r="F14" i="7"/>
  <c r="F65" i="5"/>
  <c r="M65" i="31" s="1"/>
  <c r="E31" i="20"/>
  <c r="E16" i="36"/>
  <c r="D69" i="37"/>
  <c r="H69" i="37" s="1"/>
  <c r="I69" i="37" s="1"/>
  <c r="F78" i="26"/>
  <c r="F40" i="19"/>
  <c r="H40" i="19" s="1"/>
  <c r="I43" i="32"/>
  <c r="E30" i="20"/>
  <c r="F73" i="5"/>
  <c r="M73" i="31" s="1"/>
  <c r="I95" i="29"/>
  <c r="E93" i="37" s="1"/>
  <c r="C89" i="5"/>
  <c r="E67" i="15"/>
  <c r="E20" i="29"/>
  <c r="F39" i="31"/>
  <c r="G74" i="30"/>
  <c r="J18" i="19"/>
  <c r="K18" i="19" s="1"/>
  <c r="M18" i="19" s="1"/>
  <c r="J89" i="19"/>
  <c r="G13" i="13"/>
  <c r="I70" i="29"/>
  <c r="K59" i="36"/>
  <c r="K37" i="36"/>
  <c r="I48" i="29"/>
  <c r="K26" i="29"/>
  <c r="L26" i="29" s="1"/>
  <c r="E24" i="37"/>
  <c r="I66" i="36"/>
  <c r="D75" i="37"/>
  <c r="H75" i="37" s="1"/>
  <c r="I75" i="37" s="1"/>
  <c r="I76" i="19"/>
  <c r="I46" i="19"/>
  <c r="K63" i="14"/>
  <c r="K62" i="14"/>
  <c r="K40" i="14"/>
  <c r="J92" i="18"/>
  <c r="L92" i="18" s="1"/>
  <c r="D94" i="29"/>
  <c r="H11" i="5"/>
  <c r="K11" i="14" s="1"/>
  <c r="G64" i="5"/>
  <c r="N64" i="31" s="1"/>
  <c r="I98" i="19"/>
  <c r="F41" i="37"/>
  <c r="E27" i="20"/>
  <c r="D23" i="37"/>
  <c r="H23" i="37" s="1"/>
  <c r="I23" i="37" s="1"/>
  <c r="J87" i="2"/>
  <c r="I61" i="19"/>
  <c r="C50" i="21" s="1"/>
  <c r="E50" i="21" s="1"/>
  <c r="C25" i="21"/>
  <c r="E25" i="21" s="1"/>
  <c r="F19" i="31"/>
  <c r="D89" i="27"/>
  <c r="R93" i="32" s="1"/>
  <c r="C33" i="5"/>
  <c r="D85" i="37"/>
  <c r="H85" i="37" s="1"/>
  <c r="I85" i="37" s="1"/>
  <c r="D108" i="19"/>
  <c r="F108" i="19" s="1"/>
  <c r="H108" i="19" s="1"/>
  <c r="F78" i="14"/>
  <c r="Q83" i="31"/>
  <c r="C83" i="5"/>
  <c r="T18" i="36"/>
  <c r="H27" i="32"/>
  <c r="Z36" i="36"/>
  <c r="T38" i="36"/>
  <c r="H47" i="32"/>
  <c r="J13" i="18"/>
  <c r="L13" i="18" s="1"/>
  <c r="K13" i="18"/>
  <c r="F62" i="7"/>
  <c r="I12" i="3"/>
  <c r="K65" i="3"/>
  <c r="C64" i="25" s="1"/>
  <c r="E64" i="25" s="1"/>
  <c r="J84" i="36"/>
  <c r="K39" i="36"/>
  <c r="F50" i="7"/>
  <c r="F48" i="5"/>
  <c r="M48" i="31" s="1"/>
  <c r="I102" i="29"/>
  <c r="E100" i="37" s="1"/>
  <c r="C97" i="20"/>
  <c r="G33" i="17"/>
  <c r="C30" i="37"/>
  <c r="J68" i="31"/>
  <c r="K5" i="18"/>
  <c r="F91" i="31"/>
  <c r="I87" i="32"/>
  <c r="H51" i="29"/>
  <c r="Q51" i="19"/>
  <c r="I41" i="3"/>
  <c r="J35" i="18"/>
  <c r="L35" i="18" s="1"/>
  <c r="K35" i="18"/>
  <c r="J43" i="18"/>
  <c r="L43" i="18" s="1"/>
  <c r="K43" i="18"/>
  <c r="E35" i="36"/>
  <c r="I73" i="19"/>
  <c r="E40" i="36"/>
  <c r="I7" i="36"/>
  <c r="M56" i="36"/>
  <c r="H22" i="29"/>
  <c r="G65" i="28"/>
  <c r="E50" i="36"/>
  <c r="V65" i="36"/>
  <c r="C29" i="21"/>
  <c r="E29" i="21" s="1"/>
  <c r="G58" i="28"/>
  <c r="E73" i="21"/>
  <c r="I90" i="36"/>
  <c r="F2" i="14"/>
  <c r="J14" i="31"/>
  <c r="J65" i="31"/>
  <c r="F74" i="5"/>
  <c r="M74" i="31" s="1"/>
  <c r="V38" i="36"/>
  <c r="V54" i="36"/>
  <c r="D51" i="27"/>
  <c r="R55" i="32" s="1"/>
  <c r="T24" i="36"/>
  <c r="H33" i="32"/>
  <c r="J50" i="18"/>
  <c r="L50" i="18" s="1"/>
  <c r="K50" i="18"/>
  <c r="E90" i="36"/>
  <c r="H64" i="5"/>
  <c r="I75" i="19" s="1"/>
  <c r="E44" i="20"/>
  <c r="F69" i="26"/>
  <c r="F69" i="7"/>
  <c r="F62" i="5"/>
  <c r="M62" i="31" s="1"/>
  <c r="E63" i="20"/>
  <c r="C72" i="5"/>
  <c r="E85" i="21"/>
  <c r="T28" i="36"/>
  <c r="H37" i="32"/>
  <c r="H45" i="5"/>
  <c r="G46" i="28"/>
  <c r="J37" i="18"/>
  <c r="L37" i="18" s="1"/>
  <c r="K37" i="18"/>
  <c r="J57" i="18"/>
  <c r="L57" i="18" s="1"/>
  <c r="K57" i="18"/>
  <c r="F3" i="14"/>
  <c r="K41" i="29"/>
  <c r="G11" i="5"/>
  <c r="N11" i="31" s="1"/>
  <c r="F64" i="5"/>
  <c r="M64" i="31" s="1"/>
  <c r="I80" i="19"/>
  <c r="K63" i="19"/>
  <c r="M63" i="19" s="1"/>
  <c r="C2" i="26"/>
  <c r="F2" i="26" s="1"/>
  <c r="J97" i="14"/>
  <c r="F11" i="5"/>
  <c r="M11" i="31" s="1"/>
  <c r="K32" i="29"/>
  <c r="I29" i="36"/>
  <c r="G97" i="17"/>
  <c r="C87" i="5"/>
  <c r="C74" i="5"/>
  <c r="G54" i="5"/>
  <c r="N54" i="31" s="1"/>
  <c r="H54" i="5"/>
  <c r="H65" i="29"/>
  <c r="G55" i="28"/>
  <c r="K55" i="3"/>
  <c r="C54" i="25" s="1"/>
  <c r="E54" i="25" s="1"/>
  <c r="I77" i="3"/>
  <c r="Q87" i="19"/>
  <c r="K77" i="3"/>
  <c r="C76" i="25" s="1"/>
  <c r="E76" i="25" s="1"/>
  <c r="H87" i="29"/>
  <c r="H76" i="5"/>
  <c r="G77" i="28"/>
  <c r="G76" i="5"/>
  <c r="N76" i="31" s="1"/>
  <c r="Q89" i="19"/>
  <c r="K79" i="3"/>
  <c r="C78" i="25" s="1"/>
  <c r="E78" i="25" s="1"/>
  <c r="H89" i="29"/>
  <c r="G78" i="5"/>
  <c r="N78" i="31" s="1"/>
  <c r="H78" i="5"/>
  <c r="I89" i="19" s="1"/>
  <c r="I79" i="3"/>
  <c r="J33" i="31"/>
  <c r="F33" i="31"/>
  <c r="F74" i="31"/>
  <c r="J74" i="31"/>
  <c r="K14" i="3"/>
  <c r="C13" i="25" s="1"/>
  <c r="E13" i="25" s="1"/>
  <c r="I14" i="3"/>
  <c r="G13" i="5"/>
  <c r="N13" i="31" s="1"/>
  <c r="H24" i="29"/>
  <c r="H13" i="5"/>
  <c r="Q24" i="19"/>
  <c r="G14" i="28"/>
  <c r="T41" i="36"/>
  <c r="H50" i="32"/>
  <c r="H105" i="29"/>
  <c r="K95" i="3"/>
  <c r="C94" i="25" s="1"/>
  <c r="E94" i="25" s="1"/>
  <c r="I95" i="3"/>
  <c r="G94" i="5"/>
  <c r="N94" i="31" s="1"/>
  <c r="J10" i="18"/>
  <c r="L10" i="18" s="1"/>
  <c r="K10" i="18"/>
  <c r="J39" i="18"/>
  <c r="L39" i="18" s="1"/>
  <c r="K39" i="18"/>
  <c r="J47" i="18"/>
  <c r="L47" i="18" s="1"/>
  <c r="K47" i="18"/>
  <c r="F63" i="7"/>
  <c r="C12" i="26"/>
  <c r="F12" i="26" s="1"/>
  <c r="K28" i="29"/>
  <c r="G12" i="28"/>
  <c r="F11" i="14" s="1"/>
  <c r="K12" i="3"/>
  <c r="C11" i="25" s="1"/>
  <c r="E11" i="25" s="1"/>
  <c r="I65" i="3"/>
  <c r="E54" i="20"/>
  <c r="C48" i="26"/>
  <c r="F48" i="26" s="1"/>
  <c r="E40" i="25"/>
  <c r="J86" i="31"/>
  <c r="D24" i="37"/>
  <c r="H24" i="37" s="1"/>
  <c r="I24" i="37" s="1"/>
  <c r="C83" i="26"/>
  <c r="F83" i="26" s="1"/>
  <c r="F54" i="5"/>
  <c r="M54" i="31" s="1"/>
  <c r="C62" i="5"/>
  <c r="Q13" i="31"/>
  <c r="C13" i="5"/>
  <c r="J70" i="19"/>
  <c r="F70" i="19"/>
  <c r="H70" i="19" s="1"/>
  <c r="Q103" i="19"/>
  <c r="H103" i="29"/>
  <c r="H92" i="5"/>
  <c r="K93" i="3"/>
  <c r="C92" i="25" s="1"/>
  <c r="E92" i="25" s="1"/>
  <c r="G93" i="28"/>
  <c r="G92" i="5"/>
  <c r="N92" i="31" s="1"/>
  <c r="I93" i="3"/>
  <c r="I14" i="36"/>
  <c r="J37" i="19"/>
  <c r="F33" i="5"/>
  <c r="M33" i="31" s="1"/>
  <c r="C54" i="5"/>
  <c r="F87" i="5"/>
  <c r="M87" i="31" s="1"/>
  <c r="F21" i="5"/>
  <c r="M21" i="31" s="1"/>
  <c r="T20" i="36"/>
  <c r="H29" i="32"/>
  <c r="Q33" i="19"/>
  <c r="H22" i="5"/>
  <c r="F22" i="7" s="1"/>
  <c r="G23" i="28"/>
  <c r="F22" i="14" s="1"/>
  <c r="I23" i="3"/>
  <c r="H33" i="29"/>
  <c r="E46" i="15"/>
  <c r="I68" i="15"/>
  <c r="G97" i="35"/>
  <c r="F33" i="26"/>
  <c r="H13" i="19"/>
  <c r="I65" i="15"/>
  <c r="K95" i="35"/>
  <c r="D80" i="29"/>
  <c r="F72" i="19"/>
  <c r="H72" i="19" s="1"/>
  <c r="E2" i="20"/>
  <c r="D82" i="27"/>
  <c r="R86" i="32" s="1"/>
  <c r="E26" i="15"/>
  <c r="I81" i="15"/>
  <c r="F64" i="19"/>
  <c r="H64" i="19" s="1"/>
  <c r="C2" i="5"/>
  <c r="F17" i="19"/>
  <c r="H17" i="19" s="1"/>
  <c r="J75" i="19"/>
  <c r="E20" i="15"/>
  <c r="F77" i="26"/>
  <c r="F4" i="26"/>
  <c r="H97" i="35"/>
  <c r="I95" i="35"/>
  <c r="I96" i="35"/>
  <c r="C70" i="21"/>
  <c r="E70" i="21" s="1"/>
  <c r="C10" i="21"/>
  <c r="E10" i="21" s="1"/>
  <c r="I91" i="36"/>
  <c r="D100" i="37"/>
  <c r="H100" i="37" s="1"/>
  <c r="I100" i="37" s="1"/>
  <c r="K70" i="14"/>
  <c r="O97" i="14"/>
  <c r="I97" i="6"/>
  <c r="C26" i="21"/>
  <c r="E26" i="21" s="1"/>
  <c r="K23" i="14"/>
  <c r="K81" i="29"/>
  <c r="E70" i="36"/>
  <c r="I25" i="19"/>
  <c r="K94" i="18"/>
  <c r="Z3" i="36"/>
  <c r="E3" i="20"/>
  <c r="W91" i="36"/>
  <c r="E91" i="21"/>
  <c r="C57" i="21"/>
  <c r="E57" i="21" s="1"/>
  <c r="I34" i="19"/>
  <c r="F70" i="7"/>
  <c r="F10" i="5"/>
  <c r="M10" i="31" s="1"/>
  <c r="K14" i="14"/>
  <c r="I87" i="36"/>
  <c r="X90" i="36"/>
  <c r="E90" i="20"/>
  <c r="N24" i="19"/>
  <c r="J24" i="19"/>
  <c r="Q88" i="31"/>
  <c r="F88" i="5"/>
  <c r="M88" i="31" s="1"/>
  <c r="C88" i="5"/>
  <c r="V83" i="36"/>
  <c r="G83" i="17"/>
  <c r="D44" i="29"/>
  <c r="C42" i="37"/>
  <c r="I23" i="19"/>
  <c r="E86" i="21"/>
  <c r="F12" i="7"/>
  <c r="I99" i="32"/>
  <c r="F62" i="14"/>
  <c r="X71" i="36"/>
  <c r="H45" i="29"/>
  <c r="H34" i="5"/>
  <c r="F78" i="37"/>
  <c r="H15" i="5"/>
  <c r="F15" i="7" s="1"/>
  <c r="G16" i="28"/>
  <c r="H60" i="5"/>
  <c r="I61" i="3"/>
  <c r="F60" i="5"/>
  <c r="M60" i="31" s="1"/>
  <c r="I28" i="32"/>
  <c r="F19" i="14"/>
  <c r="C19" i="26"/>
  <c r="F19" i="26" s="1"/>
  <c r="I73" i="36"/>
  <c r="K15" i="36"/>
  <c r="X19" i="36"/>
  <c r="E19" i="20"/>
  <c r="E80" i="37"/>
  <c r="Z80" i="36"/>
  <c r="E80" i="20"/>
  <c r="I18" i="3"/>
  <c r="K18" i="3"/>
  <c r="C17" i="25" s="1"/>
  <c r="E17" i="25" s="1"/>
  <c r="H17" i="5"/>
  <c r="G18" i="28"/>
  <c r="H89" i="5"/>
  <c r="G90" i="28"/>
  <c r="K90" i="3"/>
  <c r="C89" i="25" s="1"/>
  <c r="E89" i="25" s="1"/>
  <c r="I90" i="3"/>
  <c r="G89" i="5"/>
  <c r="N89" i="31" s="1"/>
  <c r="F89" i="5"/>
  <c r="M89" i="31" s="1"/>
  <c r="C70" i="5"/>
  <c r="Q100" i="19"/>
  <c r="Q65" i="31"/>
  <c r="C65" i="5"/>
  <c r="E30" i="36"/>
  <c r="V84" i="36"/>
  <c r="Q23" i="31"/>
  <c r="C23" i="5"/>
  <c r="D25" i="27"/>
  <c r="R29" i="32" s="1"/>
  <c r="J20" i="36"/>
  <c r="N29" i="32"/>
  <c r="O29" i="32" s="1"/>
  <c r="J63" i="18"/>
  <c r="L63" i="18" s="1"/>
  <c r="K63" i="18"/>
  <c r="I23" i="29"/>
  <c r="K12" i="36"/>
  <c r="D34" i="29"/>
  <c r="C32" i="37"/>
  <c r="Z59" i="36"/>
  <c r="E59" i="20"/>
  <c r="F74" i="7"/>
  <c r="K74" i="14"/>
  <c r="I85" i="19"/>
  <c r="D98" i="27"/>
  <c r="R102" i="32" s="1"/>
  <c r="J93" i="36"/>
  <c r="N102" i="32"/>
  <c r="O102" i="32" s="1"/>
  <c r="J69" i="2"/>
  <c r="J66" i="36"/>
  <c r="N75" i="32"/>
  <c r="O75" i="32" s="1"/>
  <c r="D71" i="27"/>
  <c r="R75" i="32" s="1"/>
  <c r="D69" i="29"/>
  <c r="C67" i="37"/>
  <c r="Z24" i="36"/>
  <c r="I83" i="19"/>
  <c r="C72" i="21" s="1"/>
  <c r="E72" i="21" s="1"/>
  <c r="E96" i="20"/>
  <c r="G85" i="17"/>
  <c r="J13" i="31"/>
  <c r="G56" i="17"/>
  <c r="V56" i="36"/>
  <c r="G52" i="17"/>
  <c r="V52" i="36"/>
  <c r="K32" i="18"/>
  <c r="J32" i="18"/>
  <c r="L32" i="18" s="1"/>
  <c r="D105" i="29"/>
  <c r="C103" i="37"/>
  <c r="Z74" i="36"/>
  <c r="E74" i="20"/>
  <c r="E23" i="20"/>
  <c r="K72" i="14"/>
  <c r="K9" i="14"/>
  <c r="C96" i="5"/>
  <c r="D59" i="29"/>
  <c r="C57" i="37"/>
  <c r="Q67" i="31"/>
  <c r="J30" i="36"/>
  <c r="J33" i="2"/>
  <c r="J92" i="36"/>
  <c r="J95" i="2"/>
  <c r="D83" i="29"/>
  <c r="C81" i="37"/>
  <c r="E84" i="20"/>
  <c r="Q68" i="31"/>
  <c r="C68" i="5"/>
  <c r="D48" i="27"/>
  <c r="R52" i="32" s="1"/>
  <c r="J43" i="36"/>
  <c r="J46" i="2"/>
  <c r="J65" i="2"/>
  <c r="N71" i="32"/>
  <c r="O71" i="32" s="1"/>
  <c r="D19" i="29"/>
  <c r="C17" i="37"/>
  <c r="Q6" i="31"/>
  <c r="F6" i="5"/>
  <c r="M6" i="31" s="1"/>
  <c r="Z39" i="36"/>
  <c r="E39" i="20"/>
  <c r="E93" i="20"/>
  <c r="I48" i="32"/>
  <c r="K63" i="36"/>
  <c r="I42" i="32"/>
  <c r="J26" i="36"/>
  <c r="D97" i="26"/>
  <c r="D97" i="21" s="1"/>
  <c r="W97" i="36" s="1"/>
  <c r="F33" i="14"/>
  <c r="H97" i="31"/>
  <c r="N35" i="32"/>
  <c r="O35" i="32" s="1"/>
  <c r="F37" i="31"/>
  <c r="J92" i="19"/>
  <c r="J100" i="19"/>
  <c r="G96" i="13"/>
  <c r="G96" i="31"/>
  <c r="P40" i="32"/>
  <c r="J35" i="19"/>
  <c r="K35" i="19" s="1"/>
  <c r="M35" i="19" s="1"/>
  <c r="J60" i="19"/>
  <c r="J48" i="19"/>
  <c r="J74" i="19"/>
  <c r="E71" i="25"/>
  <c r="E7" i="25"/>
  <c r="E49" i="25"/>
  <c r="H49" i="5"/>
  <c r="G50" i="28"/>
  <c r="AA10" i="36"/>
  <c r="I10" i="14"/>
  <c r="J27" i="19"/>
  <c r="J58" i="19"/>
  <c r="K58" i="19" s="1"/>
  <c r="M58" i="19" s="1"/>
  <c r="D79" i="27"/>
  <c r="R83" i="32" s="1"/>
  <c r="H44" i="17"/>
  <c r="N44" i="36"/>
  <c r="H61" i="5"/>
  <c r="G62" i="28"/>
  <c r="J28" i="19"/>
  <c r="J66" i="18"/>
  <c r="L66" i="18" s="1"/>
  <c r="K66" i="18"/>
  <c r="O85" i="36"/>
  <c r="E12" i="15"/>
  <c r="I25" i="15"/>
  <c r="I51" i="15"/>
  <c r="E60" i="15"/>
  <c r="I91" i="15"/>
  <c r="J96" i="35"/>
  <c r="E28" i="15"/>
  <c r="D97" i="35"/>
  <c r="I97" i="35" s="1"/>
  <c r="P86" i="36"/>
  <c r="F97" i="35"/>
  <c r="G77" i="32"/>
  <c r="U68" i="36" s="1"/>
  <c r="I72" i="14"/>
  <c r="G88" i="32"/>
  <c r="U79" i="36" s="1"/>
  <c r="C94" i="20"/>
  <c r="I53" i="15"/>
  <c r="C65" i="26"/>
  <c r="F65" i="26" s="1"/>
  <c r="I72" i="32"/>
  <c r="C63" i="26"/>
  <c r="F63" i="26" s="1"/>
  <c r="J23" i="18"/>
  <c r="L23" i="18" s="1"/>
  <c r="K23" i="18"/>
  <c r="I99" i="19"/>
  <c r="K88" i="14"/>
  <c r="F90" i="7"/>
  <c r="I101" i="19"/>
  <c r="D45" i="37"/>
  <c r="H45" i="37" s="1"/>
  <c r="I45" i="37" s="1"/>
  <c r="I36" i="36"/>
  <c r="K47" i="29"/>
  <c r="F10" i="7"/>
  <c r="K10" i="14"/>
  <c r="Z52" i="36"/>
  <c r="E52" i="20"/>
  <c r="K54" i="3"/>
  <c r="C53" i="25" s="1"/>
  <c r="E53" i="25" s="1"/>
  <c r="H64" i="29"/>
  <c r="G54" i="28"/>
  <c r="Q64" i="19"/>
  <c r="I54" i="3"/>
  <c r="G53" i="5"/>
  <c r="N53" i="31" s="1"/>
  <c r="Z61" i="36"/>
  <c r="E61" i="20"/>
  <c r="C14" i="26"/>
  <c r="F14" i="26" s="1"/>
  <c r="I23" i="32"/>
  <c r="Z25" i="36"/>
  <c r="E25" i="20"/>
  <c r="E82" i="20"/>
  <c r="E4" i="21"/>
  <c r="F23" i="7"/>
  <c r="K11" i="3"/>
  <c r="C10" i="25" s="1"/>
  <c r="E10" i="25" s="1"/>
  <c r="J96" i="19"/>
  <c r="K96" i="19" s="1"/>
  <c r="M96" i="19" s="1"/>
  <c r="F96" i="19"/>
  <c r="H96" i="19" s="1"/>
  <c r="H106" i="32"/>
  <c r="T97" i="36"/>
  <c r="F78" i="19"/>
  <c r="H78" i="19" s="1"/>
  <c r="I30" i="19"/>
  <c r="K19" i="14"/>
  <c r="F19" i="7"/>
  <c r="E19" i="36"/>
  <c r="D59" i="37"/>
  <c r="H59" i="37" s="1"/>
  <c r="I59" i="37" s="1"/>
  <c r="I50" i="36"/>
  <c r="Q94" i="31"/>
  <c r="C94" i="5"/>
  <c r="Q8" i="31"/>
  <c r="C8" i="5"/>
  <c r="Q77" i="31"/>
  <c r="C77" i="5"/>
  <c r="F77" i="5"/>
  <c r="M77" i="31" s="1"/>
  <c r="V48" i="36"/>
  <c r="G48" i="17"/>
  <c r="D75" i="21"/>
  <c r="W75" i="36" s="1"/>
  <c r="F75" i="26"/>
  <c r="G27" i="17"/>
  <c r="V27" i="36"/>
  <c r="W51" i="36"/>
  <c r="E51" i="21"/>
  <c r="Q4" i="31"/>
  <c r="C4" i="5"/>
  <c r="F4" i="5"/>
  <c r="M4" i="31" s="1"/>
  <c r="F73" i="37"/>
  <c r="K75" i="29"/>
  <c r="E79" i="20"/>
  <c r="Z79" i="36"/>
  <c r="J74" i="2"/>
  <c r="D76" i="27"/>
  <c r="R80" i="32" s="1"/>
  <c r="N80" i="32"/>
  <c r="O80" i="32" s="1"/>
  <c r="Z62" i="36"/>
  <c r="E62" i="20"/>
  <c r="Q21" i="19"/>
  <c r="G11" i="28"/>
  <c r="K86" i="36"/>
  <c r="K91" i="29"/>
  <c r="F89" i="37"/>
  <c r="W16" i="36"/>
  <c r="D79" i="37"/>
  <c r="H79" i="37" s="1"/>
  <c r="I79" i="37" s="1"/>
  <c r="I70" i="36"/>
  <c r="I11" i="3"/>
  <c r="C47" i="21"/>
  <c r="E47" i="21" s="1"/>
  <c r="J52" i="19"/>
  <c r="K52" i="19" s="1"/>
  <c r="M52" i="19" s="1"/>
  <c r="F52" i="19"/>
  <c r="H52" i="19" s="1"/>
  <c r="F63" i="37"/>
  <c r="F72" i="14"/>
  <c r="I81" i="32"/>
  <c r="C72" i="26"/>
  <c r="F72" i="26" s="1"/>
  <c r="G81" i="17"/>
  <c r="V81" i="36"/>
  <c r="Q55" i="31"/>
  <c r="C55" i="5"/>
  <c r="Q5" i="31"/>
  <c r="C5" i="5"/>
  <c r="Q52" i="31"/>
  <c r="F52" i="5"/>
  <c r="M52" i="31" s="1"/>
  <c r="Q3" i="31"/>
  <c r="F3" i="5"/>
  <c r="M3" i="31" s="1"/>
  <c r="J97" i="11"/>
  <c r="O108" i="19"/>
  <c r="P108" i="19" s="1"/>
  <c r="R108" i="19" s="1"/>
  <c r="J108" i="19" s="1"/>
  <c r="J97" i="12"/>
  <c r="Q95" i="31"/>
  <c r="F95" i="5"/>
  <c r="Q80" i="31"/>
  <c r="F80" i="5"/>
  <c r="M80" i="31" s="1"/>
  <c r="C80" i="5"/>
  <c r="I105" i="32"/>
  <c r="C96" i="26"/>
  <c r="F96" i="26" s="1"/>
  <c r="Q56" i="31"/>
  <c r="F56" i="5"/>
  <c r="M56" i="31" s="1"/>
  <c r="G66" i="17"/>
  <c r="V66" i="36"/>
  <c r="C76" i="37"/>
  <c r="I30" i="36"/>
  <c r="F9" i="14"/>
  <c r="D74" i="37"/>
  <c r="H74" i="37" s="1"/>
  <c r="I74" i="37" s="1"/>
  <c r="G44" i="17"/>
  <c r="C95" i="26"/>
  <c r="F95" i="26" s="1"/>
  <c r="G18" i="17"/>
  <c r="V18" i="36"/>
  <c r="Z89" i="36"/>
  <c r="E89" i="20"/>
  <c r="F47" i="7"/>
  <c r="D30" i="37"/>
  <c r="H30" i="37" s="1"/>
  <c r="I30" i="37" s="1"/>
  <c r="K62" i="29"/>
  <c r="C3" i="5"/>
  <c r="D63" i="29"/>
  <c r="C61" i="37"/>
  <c r="E15" i="20"/>
  <c r="C9" i="26"/>
  <c r="F9" i="26" s="1"/>
  <c r="I51" i="36"/>
  <c r="Q43" i="31"/>
  <c r="C43" i="5"/>
  <c r="Q78" i="31"/>
  <c r="C78" i="5"/>
  <c r="F78" i="5"/>
  <c r="M78" i="31" s="1"/>
  <c r="Q16" i="31"/>
  <c r="F16" i="5"/>
  <c r="M16" i="31" s="1"/>
  <c r="I93" i="19"/>
  <c r="K82" i="14"/>
  <c r="F82" i="7"/>
  <c r="H18" i="14"/>
  <c r="D18" i="8"/>
  <c r="F26" i="5"/>
  <c r="M26" i="31" s="1"/>
  <c r="F80" i="19"/>
  <c r="H80" i="19" s="1"/>
  <c r="O29" i="14"/>
  <c r="I29" i="6"/>
  <c r="E3" i="23"/>
  <c r="G3" i="13"/>
  <c r="E22" i="23"/>
  <c r="G22" i="13"/>
  <c r="M59" i="18"/>
  <c r="K59" i="18"/>
  <c r="M79" i="18"/>
  <c r="K79" i="18"/>
  <c r="J50" i="19"/>
  <c r="K50" i="19" s="1"/>
  <c r="M50" i="19" s="1"/>
  <c r="F50" i="19"/>
  <c r="H50" i="19" s="1"/>
  <c r="H44" i="14"/>
  <c r="D44" i="8"/>
  <c r="J61" i="35"/>
  <c r="I61" i="35"/>
  <c r="E59" i="16"/>
  <c r="F59" i="16"/>
  <c r="E91" i="16"/>
  <c r="F91" i="16"/>
  <c r="C11" i="5"/>
  <c r="E94" i="23"/>
  <c r="G94" i="13"/>
  <c r="P85" i="32"/>
  <c r="G76" i="31"/>
  <c r="J54" i="19"/>
  <c r="F54" i="19"/>
  <c r="H54" i="19" s="1"/>
  <c r="O36" i="14"/>
  <c r="I36" i="6"/>
  <c r="N38" i="19"/>
  <c r="F35" i="19"/>
  <c r="H35" i="19" s="1"/>
  <c r="H27" i="14"/>
  <c r="D27" i="8"/>
  <c r="D9" i="36"/>
  <c r="F18" i="32"/>
  <c r="D18" i="32" s="1"/>
  <c r="G30" i="31"/>
  <c r="P39" i="32"/>
  <c r="P79" i="32"/>
  <c r="G70" i="31"/>
  <c r="C26" i="5"/>
  <c r="E64" i="23"/>
  <c r="G64" i="13"/>
  <c r="D87" i="36"/>
  <c r="F96" i="32"/>
  <c r="D96" i="32" s="1"/>
  <c r="F43" i="19"/>
  <c r="H43" i="19" s="1"/>
  <c r="K29" i="35"/>
  <c r="T25" i="36"/>
  <c r="H34" i="32"/>
  <c r="K22" i="35"/>
  <c r="J87" i="35"/>
  <c r="K68" i="35"/>
  <c r="H28" i="5"/>
  <c r="G29" i="28"/>
  <c r="T33" i="36"/>
  <c r="AA70" i="36"/>
  <c r="I70" i="14"/>
  <c r="E16" i="18"/>
  <c r="D16" i="20" s="1"/>
  <c r="Y16" i="36"/>
  <c r="G14" i="5"/>
  <c r="N14" i="31" s="1"/>
  <c r="G28" i="5"/>
  <c r="N28" i="31" s="1"/>
  <c r="G33" i="5"/>
  <c r="N33" i="31" s="1"/>
  <c r="I25" i="14"/>
  <c r="G36" i="5"/>
  <c r="N36" i="31" s="1"/>
  <c r="K29" i="3"/>
  <c r="C28" i="25" s="1"/>
  <c r="E28" i="25" s="1"/>
  <c r="S28" i="32"/>
  <c r="E32" i="15"/>
  <c r="U16" i="32"/>
  <c r="C25" i="32"/>
  <c r="K4" i="3"/>
  <c r="C3" i="25" s="1"/>
  <c r="E3" i="25" s="1"/>
  <c r="F5" i="2"/>
  <c r="H5" i="2" s="1"/>
  <c r="F11" i="2"/>
  <c r="H11" i="2" s="1"/>
  <c r="F30" i="2"/>
  <c r="H30" i="2" s="1"/>
  <c r="F35" i="2"/>
  <c r="H35" i="2" s="1"/>
  <c r="F44" i="2"/>
  <c r="H44" i="2" s="1"/>
  <c r="F46" i="2"/>
  <c r="H46" i="2" s="1"/>
  <c r="H43" i="36"/>
  <c r="F51" i="2"/>
  <c r="H51" i="2" s="1"/>
  <c r="F59" i="2"/>
  <c r="H59" i="2" s="1"/>
  <c r="F91" i="2"/>
  <c r="H91" i="2" s="1"/>
  <c r="C99" i="29"/>
  <c r="F95" i="2"/>
  <c r="H95" i="2" s="1"/>
  <c r="G62" i="32"/>
  <c r="U53" i="36" s="1"/>
  <c r="F7" i="2"/>
  <c r="H7" i="2" s="1"/>
  <c r="F8" i="2"/>
  <c r="H8" i="2" s="1"/>
  <c r="F12" i="2"/>
  <c r="H12" i="2" s="1"/>
  <c r="F19" i="2"/>
  <c r="H19" i="2" s="1"/>
  <c r="F23" i="2"/>
  <c r="H23" i="2" s="1"/>
  <c r="F49" i="2"/>
  <c r="H49" i="2" s="1"/>
  <c r="F64" i="2"/>
  <c r="H64" i="2" s="1"/>
  <c r="D61" i="23"/>
  <c r="C61" i="23" s="1"/>
  <c r="F57" i="2"/>
  <c r="H57" i="2" s="1"/>
  <c r="D54" i="23"/>
  <c r="C54" i="23" s="1"/>
  <c r="F62" i="2"/>
  <c r="H62" i="2" s="1"/>
  <c r="F71" i="2"/>
  <c r="H71" i="2" s="1"/>
  <c r="F83" i="2"/>
  <c r="H83" i="2" s="1"/>
  <c r="F87" i="2"/>
  <c r="H87" i="2" s="1"/>
  <c r="F6" i="2"/>
  <c r="H6" i="2" s="1"/>
  <c r="F10" i="2"/>
  <c r="H10" i="2" s="1"/>
  <c r="F31" i="2"/>
  <c r="H31" i="2" s="1"/>
  <c r="F36" i="2"/>
  <c r="H36" i="2" s="1"/>
  <c r="H33" i="36"/>
  <c r="F47" i="2"/>
  <c r="H47" i="2" s="1"/>
  <c r="F74" i="2"/>
  <c r="H74" i="2" s="1"/>
  <c r="F15" i="2"/>
  <c r="H15" i="2" s="1"/>
  <c r="F24" i="2"/>
  <c r="H24" i="2" s="1"/>
  <c r="F26" i="2"/>
  <c r="H26" i="2" s="1"/>
  <c r="F65" i="2"/>
  <c r="H65" i="2" s="1"/>
  <c r="F9" i="2"/>
  <c r="H9" i="2" s="1"/>
  <c r="F34" i="2"/>
  <c r="H34" i="2" s="1"/>
  <c r="D31" i="23"/>
  <c r="C31" i="23" s="1"/>
  <c r="F39" i="2"/>
  <c r="H39" i="2" s="1"/>
  <c r="F50" i="2"/>
  <c r="H50" i="2" s="1"/>
  <c r="D47" i="23"/>
  <c r="C47" i="23" s="1"/>
  <c r="F58" i="2"/>
  <c r="H58" i="2" s="1"/>
  <c r="C66" i="19"/>
  <c r="E66" i="19" s="1"/>
  <c r="F63" i="2"/>
  <c r="H63" i="2" s="1"/>
  <c r="F79" i="2"/>
  <c r="H79" i="2" s="1"/>
  <c r="F32" i="2"/>
  <c r="H32" i="2" s="1"/>
  <c r="D29" i="23"/>
  <c r="C29" i="23" s="1"/>
  <c r="F37" i="2"/>
  <c r="H37" i="2" s="1"/>
  <c r="F48" i="2"/>
  <c r="H48" i="2" s="1"/>
  <c r="F75" i="2"/>
  <c r="H75" i="2" s="1"/>
  <c r="F84" i="2"/>
  <c r="H84" i="2" s="1"/>
  <c r="H81" i="36"/>
  <c r="F70" i="2"/>
  <c r="H70" i="2" s="1"/>
  <c r="F82" i="2"/>
  <c r="H82" i="2" s="1"/>
  <c r="F93" i="2"/>
  <c r="H93" i="2" s="1"/>
  <c r="H90" i="36"/>
  <c r="F55" i="2"/>
  <c r="H55" i="2" s="1"/>
  <c r="F20" i="2"/>
  <c r="H20" i="2" s="1"/>
  <c r="H20" i="36"/>
  <c r="F33" i="2"/>
  <c r="H33" i="2" s="1"/>
  <c r="H76" i="36"/>
  <c r="F85" i="2"/>
  <c r="H85" i="2" s="1"/>
  <c r="F92" i="2"/>
  <c r="H92" i="2" s="1"/>
  <c r="F29" i="2"/>
  <c r="H29" i="2" s="1"/>
  <c r="F41" i="2"/>
  <c r="H41" i="2" s="1"/>
  <c r="F43" i="2"/>
  <c r="H43" i="2" s="1"/>
  <c r="F61" i="2"/>
  <c r="H61" i="2" s="1"/>
  <c r="F73" i="2"/>
  <c r="H73" i="2" s="1"/>
  <c r="F77" i="2"/>
  <c r="H77" i="2" s="1"/>
  <c r="F81" i="2"/>
  <c r="H81" i="2" s="1"/>
  <c r="F98" i="2"/>
  <c r="H98" i="2" s="1"/>
  <c r="E97" i="35"/>
  <c r="F17" i="2"/>
  <c r="H17" i="2" s="1"/>
  <c r="F22" i="2"/>
  <c r="H22" i="2" s="1"/>
  <c r="F52" i="2"/>
  <c r="H52" i="2" s="1"/>
  <c r="F56" i="2"/>
  <c r="H56" i="2" s="1"/>
  <c r="F60" i="2"/>
  <c r="H60" i="2" s="1"/>
  <c r="F66" i="2"/>
  <c r="H66" i="2" s="1"/>
  <c r="F94" i="2"/>
  <c r="H94" i="2" s="1"/>
  <c r="F96" i="2"/>
  <c r="H96" i="2" s="1"/>
  <c r="F13" i="2"/>
  <c r="H13" i="2" s="1"/>
  <c r="F25" i="2"/>
  <c r="H25" i="2" s="1"/>
  <c r="F27" i="2"/>
  <c r="H27" i="2" s="1"/>
  <c r="F54" i="2"/>
  <c r="H54" i="2" s="1"/>
  <c r="F69" i="2"/>
  <c r="H69" i="2" s="1"/>
  <c r="F76" i="2"/>
  <c r="H76" i="2" s="1"/>
  <c r="F89" i="2"/>
  <c r="H89" i="2" s="1"/>
  <c r="F99" i="2"/>
  <c r="H99" i="2" s="1"/>
  <c r="F40" i="2"/>
  <c r="H40" i="2" s="1"/>
  <c r="F42" i="2"/>
  <c r="H42" i="2" s="1"/>
  <c r="F45" i="2"/>
  <c r="H45" i="2" s="1"/>
  <c r="F53" i="2"/>
  <c r="H53" i="2" s="1"/>
  <c r="F68" i="2"/>
  <c r="H68" i="2" s="1"/>
  <c r="F78" i="2"/>
  <c r="H78" i="2" s="1"/>
  <c r="F88" i="2"/>
  <c r="H88" i="2" s="1"/>
  <c r="F14" i="2"/>
  <c r="H14" i="2" s="1"/>
  <c r="F16" i="2"/>
  <c r="H16" i="2" s="1"/>
  <c r="F18" i="2"/>
  <c r="H18" i="2" s="1"/>
  <c r="F21" i="2"/>
  <c r="H21" i="2" s="1"/>
  <c r="F28" i="2"/>
  <c r="H28" i="2" s="1"/>
  <c r="F38" i="2"/>
  <c r="H38" i="2" s="1"/>
  <c r="F67" i="2"/>
  <c r="H67" i="2" s="1"/>
  <c r="F72" i="2"/>
  <c r="H72" i="2" s="1"/>
  <c r="F80" i="2"/>
  <c r="H80" i="2" s="1"/>
  <c r="F86" i="2"/>
  <c r="H86" i="2" s="1"/>
  <c r="F90" i="2"/>
  <c r="H90" i="2" s="1"/>
  <c r="F97" i="2"/>
  <c r="H97" i="2" s="1"/>
  <c r="G65" i="37" l="1"/>
  <c r="K104" i="29"/>
  <c r="G102" i="37" s="1"/>
  <c r="K80" i="29"/>
  <c r="L80" i="29" s="1"/>
  <c r="K88" i="29"/>
  <c r="M77" i="36" s="1"/>
  <c r="K31" i="29"/>
  <c r="M20" i="36" s="1"/>
  <c r="K33" i="29"/>
  <c r="J34" i="19"/>
  <c r="K34" i="19" s="1"/>
  <c r="M34" i="19" s="1"/>
  <c r="K65" i="29"/>
  <c r="M54" i="36" s="1"/>
  <c r="K38" i="29"/>
  <c r="L38" i="29" s="1"/>
  <c r="K73" i="29"/>
  <c r="K89" i="29"/>
  <c r="K51" i="29"/>
  <c r="L51" i="29" s="1"/>
  <c r="K97" i="29"/>
  <c r="E88" i="37"/>
  <c r="K18" i="29"/>
  <c r="G16" i="37" s="1"/>
  <c r="K96" i="29"/>
  <c r="M85" i="36" s="1"/>
  <c r="K87" i="29"/>
  <c r="G85" i="37" s="1"/>
  <c r="K62" i="19"/>
  <c r="M62" i="19" s="1"/>
  <c r="F41" i="14"/>
  <c r="K53" i="14"/>
  <c r="K53" i="29"/>
  <c r="L53" i="29" s="1"/>
  <c r="J23" i="36"/>
  <c r="N32" i="32"/>
  <c r="O32" i="32" s="1"/>
  <c r="D28" i="27"/>
  <c r="R32" i="32" s="1"/>
  <c r="J26" i="2"/>
  <c r="K14" i="19"/>
  <c r="M14" i="19" s="1"/>
  <c r="K82" i="19"/>
  <c r="M82" i="19" s="1"/>
  <c r="E53" i="36"/>
  <c r="D25" i="37"/>
  <c r="H25" i="37" s="1"/>
  <c r="I25" i="37" s="1"/>
  <c r="I64" i="19"/>
  <c r="M95" i="31"/>
  <c r="K30" i="14"/>
  <c r="F56" i="7"/>
  <c r="C5" i="26"/>
  <c r="F5" i="26" s="1"/>
  <c r="D95" i="37"/>
  <c r="H95" i="37" s="1"/>
  <c r="I95" i="37" s="1"/>
  <c r="F73" i="14"/>
  <c r="C73" i="26"/>
  <c r="F73" i="26" s="1"/>
  <c r="I82" i="32"/>
  <c r="E97" i="43"/>
  <c r="F97" i="43"/>
  <c r="G97" i="43" s="1"/>
  <c r="G43" i="28"/>
  <c r="Q53" i="19"/>
  <c r="F42" i="5"/>
  <c r="M42" i="31" s="1"/>
  <c r="K43" i="3"/>
  <c r="C42" i="25" s="1"/>
  <c r="E42" i="25" s="1"/>
  <c r="G42" i="5"/>
  <c r="N42" i="31" s="1"/>
  <c r="H53" i="29"/>
  <c r="I43" i="3"/>
  <c r="H42" i="5"/>
  <c r="K38" i="19"/>
  <c r="M38" i="19" s="1"/>
  <c r="K27" i="29"/>
  <c r="L27" i="29" s="1"/>
  <c r="I97" i="36"/>
  <c r="I74" i="32"/>
  <c r="K106" i="19"/>
  <c r="M106" i="19" s="1"/>
  <c r="F32" i="7"/>
  <c r="I43" i="19"/>
  <c r="C32" i="21" s="1"/>
  <c r="E32" i="21" s="1"/>
  <c r="X18" i="36"/>
  <c r="E18" i="20"/>
  <c r="I24" i="36"/>
  <c r="E39" i="21"/>
  <c r="F5" i="14"/>
  <c r="C81" i="26"/>
  <c r="F81" i="26" s="1"/>
  <c r="I55" i="36"/>
  <c r="J54" i="36"/>
  <c r="J57" i="2"/>
  <c r="N63" i="32"/>
  <c r="O63" i="32" s="1"/>
  <c r="Q63" i="32" s="1"/>
  <c r="J72" i="2"/>
  <c r="J69" i="36"/>
  <c r="N78" i="32"/>
  <c r="O78" i="32" s="1"/>
  <c r="F34" i="19"/>
  <c r="H34" i="19" s="1"/>
  <c r="F81" i="14"/>
  <c r="K93" i="29"/>
  <c r="M82" i="36" s="1"/>
  <c r="K90" i="19"/>
  <c r="M90" i="19" s="1"/>
  <c r="J14" i="36"/>
  <c r="D19" i="27"/>
  <c r="R23" i="32" s="1"/>
  <c r="J17" i="2"/>
  <c r="N23" i="32"/>
  <c r="O23" i="32" s="1"/>
  <c r="Q23" i="32" s="1"/>
  <c r="Q65" i="32"/>
  <c r="Q74" i="32"/>
  <c r="K14" i="29"/>
  <c r="Q37" i="32"/>
  <c r="Q95" i="32"/>
  <c r="C97" i="14"/>
  <c r="G97" i="36"/>
  <c r="J106" i="32"/>
  <c r="K106" i="32" s="1"/>
  <c r="C97" i="13"/>
  <c r="F97" i="13" s="1"/>
  <c r="N56" i="32"/>
  <c r="O56" i="32" s="1"/>
  <c r="Q56" i="32" s="1"/>
  <c r="J50" i="2"/>
  <c r="J47" i="36"/>
  <c r="D52" i="27"/>
  <c r="R56" i="32" s="1"/>
  <c r="K16" i="19"/>
  <c r="M16" i="19" s="1"/>
  <c r="F9" i="7"/>
  <c r="I20" i="19"/>
  <c r="C9" i="21" s="1"/>
  <c r="E9" i="21" s="1"/>
  <c r="K74" i="19"/>
  <c r="M74" i="19" s="1"/>
  <c r="D54" i="37"/>
  <c r="H54" i="37" s="1"/>
  <c r="I54" i="37" s="1"/>
  <c r="Q21" i="32"/>
  <c r="E9" i="25"/>
  <c r="F43" i="14"/>
  <c r="I52" i="32"/>
  <c r="C43" i="26"/>
  <c r="F43" i="26" s="1"/>
  <c r="C97" i="5"/>
  <c r="K55" i="14"/>
  <c r="Q60" i="32"/>
  <c r="K42" i="29"/>
  <c r="G40" i="37" s="1"/>
  <c r="F43" i="7"/>
  <c r="I54" i="19"/>
  <c r="C43" i="21" s="1"/>
  <c r="E43" i="21" s="1"/>
  <c r="C34" i="26"/>
  <c r="F34" i="26" s="1"/>
  <c r="F34" i="14"/>
  <c r="K59" i="19"/>
  <c r="M59" i="19" s="1"/>
  <c r="K37" i="19"/>
  <c r="M37" i="19" s="1"/>
  <c r="K107" i="29"/>
  <c r="G105" i="37" s="1"/>
  <c r="D12" i="37"/>
  <c r="H12" i="37" s="1"/>
  <c r="I12" i="37" s="1"/>
  <c r="N103" i="32"/>
  <c r="O103" i="32" s="1"/>
  <c r="Q103" i="32" s="1"/>
  <c r="J94" i="36"/>
  <c r="J97" i="2"/>
  <c r="D99" i="27"/>
  <c r="R103" i="32" s="1"/>
  <c r="C22" i="26"/>
  <c r="F22" i="26" s="1"/>
  <c r="I41" i="19"/>
  <c r="C30" i="21" s="1"/>
  <c r="E30" i="21" s="1"/>
  <c r="Q105" i="19"/>
  <c r="Q94" i="32"/>
  <c r="I80" i="36"/>
  <c r="D89" i="37"/>
  <c r="H89" i="37" s="1"/>
  <c r="I89" i="37" s="1"/>
  <c r="I44" i="36"/>
  <c r="D53" i="37"/>
  <c r="H53" i="37" s="1"/>
  <c r="I53" i="37" s="1"/>
  <c r="E57" i="25"/>
  <c r="J10" i="36"/>
  <c r="N19" i="32"/>
  <c r="O19" i="32" s="1"/>
  <c r="Q19" i="32" s="1"/>
  <c r="J13" i="2"/>
  <c r="J8" i="36"/>
  <c r="N17" i="32"/>
  <c r="O17" i="32" s="1"/>
  <c r="Q17" i="32" s="1"/>
  <c r="J11" i="2"/>
  <c r="H97" i="11"/>
  <c r="G98" i="3"/>
  <c r="J97" i="35"/>
  <c r="I26" i="19"/>
  <c r="E24" i="20"/>
  <c r="E36" i="20"/>
  <c r="Q14" i="32"/>
  <c r="I89" i="36"/>
  <c r="Q16" i="32"/>
  <c r="Q46" i="32"/>
  <c r="D13" i="27"/>
  <c r="R17" i="32" s="1"/>
  <c r="Q40" i="32"/>
  <c r="E92" i="20"/>
  <c r="D72" i="37"/>
  <c r="H72" i="37" s="1"/>
  <c r="I72" i="37" s="1"/>
  <c r="K74" i="29"/>
  <c r="C16" i="26"/>
  <c r="F16" i="26" s="1"/>
  <c r="F16" i="14"/>
  <c r="I25" i="32"/>
  <c r="K56" i="29"/>
  <c r="L56" i="29" s="1"/>
  <c r="K37" i="29"/>
  <c r="M26" i="36" s="1"/>
  <c r="M46" i="36"/>
  <c r="L88" i="29"/>
  <c r="K95" i="29"/>
  <c r="L95" i="29" s="1"/>
  <c r="Q70" i="32"/>
  <c r="K46" i="29"/>
  <c r="M35" i="36" s="1"/>
  <c r="Q87" i="32"/>
  <c r="G34" i="37"/>
  <c r="Q55" i="32"/>
  <c r="M25" i="36"/>
  <c r="Q30" i="32"/>
  <c r="Q44" i="32"/>
  <c r="Q64" i="32"/>
  <c r="Q100" i="32"/>
  <c r="Q41" i="32"/>
  <c r="Q72" i="32"/>
  <c r="Q22" i="32"/>
  <c r="Q59" i="32"/>
  <c r="Q71" i="32"/>
  <c r="Q80" i="32"/>
  <c r="Q102" i="32"/>
  <c r="X76" i="36"/>
  <c r="E76" i="20"/>
  <c r="I34" i="29"/>
  <c r="E32" i="37" s="1"/>
  <c r="Q18" i="32"/>
  <c r="I71" i="36"/>
  <c r="H42" i="29"/>
  <c r="I32" i="3"/>
  <c r="G32" i="28"/>
  <c r="Q42" i="19"/>
  <c r="F31" i="5"/>
  <c r="M31" i="31" s="1"/>
  <c r="K32" i="3"/>
  <c r="C31" i="25" s="1"/>
  <c r="E31" i="25" s="1"/>
  <c r="G31" i="5"/>
  <c r="N31" i="31" s="1"/>
  <c r="H31" i="5"/>
  <c r="X28" i="36"/>
  <c r="E28" i="20"/>
  <c r="D27" i="37"/>
  <c r="H27" i="37" s="1"/>
  <c r="I27" i="37" s="1"/>
  <c r="I18" i="36"/>
  <c r="I94" i="19"/>
  <c r="E83" i="36"/>
  <c r="F83" i="7"/>
  <c r="K83" i="14"/>
  <c r="I17" i="19"/>
  <c r="K17" i="19" s="1"/>
  <c r="M17" i="19" s="1"/>
  <c r="E22" i="36"/>
  <c r="K82" i="29"/>
  <c r="L82" i="29" s="1"/>
  <c r="G95" i="28"/>
  <c r="H94" i="5"/>
  <c r="K47" i="3"/>
  <c r="C46" i="25" s="1"/>
  <c r="E46" i="25" s="1"/>
  <c r="G46" i="5"/>
  <c r="N46" i="31" s="1"/>
  <c r="H57" i="29"/>
  <c r="I47" i="3"/>
  <c r="H46" i="5"/>
  <c r="Q57" i="19"/>
  <c r="G47" i="28"/>
  <c r="F46" i="5"/>
  <c r="M46" i="31" s="1"/>
  <c r="K22" i="14"/>
  <c r="K19" i="19"/>
  <c r="M19" i="19" s="1"/>
  <c r="I31" i="32"/>
  <c r="K65" i="14"/>
  <c r="D58" i="37"/>
  <c r="H58" i="37" s="1"/>
  <c r="I58" i="37" s="1"/>
  <c r="K37" i="3"/>
  <c r="C36" i="25" s="1"/>
  <c r="E36" i="25" s="1"/>
  <c r="H47" i="29"/>
  <c r="F36" i="5"/>
  <c r="M36" i="31" s="1"/>
  <c r="Q47" i="19"/>
  <c r="H36" i="5"/>
  <c r="I37" i="3"/>
  <c r="G37" i="28"/>
  <c r="X72" i="36"/>
  <c r="E72" i="20"/>
  <c r="Z6" i="36"/>
  <c r="E6" i="20"/>
  <c r="E6" i="36"/>
  <c r="K68" i="3"/>
  <c r="C67" i="25" s="1"/>
  <c r="E67" i="25" s="1"/>
  <c r="H78" i="29"/>
  <c r="G68" i="28"/>
  <c r="G67" i="5"/>
  <c r="N67" i="31" s="1"/>
  <c r="I68" i="3"/>
  <c r="Q78" i="19"/>
  <c r="H67" i="5"/>
  <c r="I33" i="19"/>
  <c r="C22" i="21" s="1"/>
  <c r="E22" i="21" s="1"/>
  <c r="K27" i="19"/>
  <c r="M27" i="19" s="1"/>
  <c r="F6" i="7"/>
  <c r="I92" i="32"/>
  <c r="E65" i="36"/>
  <c r="Q20" i="32"/>
  <c r="K107" i="19"/>
  <c r="M107" i="19" s="1"/>
  <c r="I78" i="36"/>
  <c r="D87" i="37"/>
  <c r="H87" i="37" s="1"/>
  <c r="I87" i="37" s="1"/>
  <c r="X12" i="36"/>
  <c r="E12" i="20"/>
  <c r="G18" i="5"/>
  <c r="N18" i="31" s="1"/>
  <c r="F18" i="5"/>
  <c r="M18" i="31" s="1"/>
  <c r="H18" i="5"/>
  <c r="Q29" i="19"/>
  <c r="G19" i="28"/>
  <c r="K19" i="3"/>
  <c r="C18" i="25" s="1"/>
  <c r="E18" i="25" s="1"/>
  <c r="H29" i="29"/>
  <c r="I19" i="3"/>
  <c r="K48" i="19"/>
  <c r="M48" i="19" s="1"/>
  <c r="Q105" i="32"/>
  <c r="E40" i="20"/>
  <c r="Q67" i="32"/>
  <c r="Q86" i="32"/>
  <c r="Q49" i="32"/>
  <c r="X20" i="36"/>
  <c r="E20" i="20"/>
  <c r="Z49" i="36"/>
  <c r="E49" i="20"/>
  <c r="Z70" i="36"/>
  <c r="E70" i="20"/>
  <c r="E64" i="20"/>
  <c r="K40" i="29"/>
  <c r="G38" i="37" s="1"/>
  <c r="K18" i="36"/>
  <c r="Q48" i="32"/>
  <c r="Q69" i="32"/>
  <c r="Q42" i="32"/>
  <c r="Q75" i="32"/>
  <c r="L50" i="29"/>
  <c r="Q29" i="32"/>
  <c r="G82" i="37"/>
  <c r="Q33" i="32"/>
  <c r="M65" i="36"/>
  <c r="G48" i="37"/>
  <c r="M79" i="36"/>
  <c r="Q43" i="32"/>
  <c r="L90" i="29"/>
  <c r="M73" i="36"/>
  <c r="Q11" i="32"/>
  <c r="G74" i="37"/>
  <c r="F11" i="7"/>
  <c r="E15" i="37"/>
  <c r="K17" i="29"/>
  <c r="E55" i="36"/>
  <c r="I66" i="19"/>
  <c r="C55" i="21" s="1"/>
  <c r="E55" i="21" s="1"/>
  <c r="Q79" i="32"/>
  <c r="Q39" i="32"/>
  <c r="F64" i="7"/>
  <c r="Q101" i="32"/>
  <c r="I61" i="29"/>
  <c r="K61" i="29" s="1"/>
  <c r="M50" i="36" s="1"/>
  <c r="M34" i="36"/>
  <c r="G43" i="37"/>
  <c r="L45" i="29"/>
  <c r="F68" i="7"/>
  <c r="Q36" i="32"/>
  <c r="K85" i="29"/>
  <c r="M74" i="36" s="1"/>
  <c r="K81" i="14"/>
  <c r="I92" i="19"/>
  <c r="C81" i="21" s="1"/>
  <c r="E81" i="21" s="1"/>
  <c r="E81" i="36"/>
  <c r="F81" i="7"/>
  <c r="K61" i="19"/>
  <c r="M61" i="19" s="1"/>
  <c r="K100" i="29"/>
  <c r="L100" i="29" s="1"/>
  <c r="Q25" i="32"/>
  <c r="F30" i="14"/>
  <c r="C30" i="26"/>
  <c r="F30" i="26" s="1"/>
  <c r="I39" i="32"/>
  <c r="D50" i="37"/>
  <c r="H50" i="37" s="1"/>
  <c r="I50" i="37" s="1"/>
  <c r="I41" i="36"/>
  <c r="Q85" i="32"/>
  <c r="X95" i="36"/>
  <c r="E95" i="20"/>
  <c r="I59" i="32"/>
  <c r="C50" i="26"/>
  <c r="F50" i="26" s="1"/>
  <c r="F50" i="14"/>
  <c r="K68" i="14"/>
  <c r="E68" i="36"/>
  <c r="K55" i="29"/>
  <c r="G53" i="37" s="1"/>
  <c r="L57" i="29"/>
  <c r="Q32" i="32"/>
  <c r="Q78" i="32"/>
  <c r="C56" i="26"/>
  <c r="F56" i="26" s="1"/>
  <c r="I65" i="32"/>
  <c r="F56" i="14"/>
  <c r="Q57" i="32"/>
  <c r="E76" i="37"/>
  <c r="K78" i="29"/>
  <c r="Q58" i="32"/>
  <c r="L85" i="29"/>
  <c r="Q31" i="32"/>
  <c r="Q13" i="32"/>
  <c r="Q45" i="32"/>
  <c r="Q96" i="32"/>
  <c r="I67" i="19"/>
  <c r="C56" i="21" s="1"/>
  <c r="E56" i="21" s="1"/>
  <c r="E56" i="36"/>
  <c r="F6" i="14"/>
  <c r="C6" i="26"/>
  <c r="F6" i="26" s="1"/>
  <c r="I15" i="32"/>
  <c r="F80" i="14"/>
  <c r="C80" i="26"/>
  <c r="F80" i="26" s="1"/>
  <c r="I89" i="32"/>
  <c r="Q76" i="32"/>
  <c r="Q90" i="32"/>
  <c r="K80" i="14"/>
  <c r="I91" i="19"/>
  <c r="E80" i="36"/>
  <c r="F80" i="7"/>
  <c r="E59" i="36"/>
  <c r="I70" i="19"/>
  <c r="C59" i="21" s="1"/>
  <c r="E59" i="21" s="1"/>
  <c r="F59" i="7"/>
  <c r="K59" i="14"/>
  <c r="C59" i="26"/>
  <c r="F59" i="26" s="1"/>
  <c r="I68" i="32"/>
  <c r="F59" i="14"/>
  <c r="E20" i="37"/>
  <c r="K22" i="29"/>
  <c r="Q88" i="32"/>
  <c r="K25" i="29"/>
  <c r="Q89" i="32"/>
  <c r="Q81" i="32"/>
  <c r="E62" i="37"/>
  <c r="K64" i="29"/>
  <c r="Q104" i="32"/>
  <c r="I59" i="29"/>
  <c r="E57" i="37" s="1"/>
  <c r="K48" i="36"/>
  <c r="I60" i="29"/>
  <c r="K49" i="36"/>
  <c r="G91" i="37"/>
  <c r="I105" i="29"/>
  <c r="E103" i="37" s="1"/>
  <c r="K94" i="36"/>
  <c r="I66" i="29"/>
  <c r="E64" i="37" s="1"/>
  <c r="I19" i="29"/>
  <c r="E17" i="37" s="1"/>
  <c r="K8" i="36"/>
  <c r="K43" i="29"/>
  <c r="K66" i="36"/>
  <c r="I77" i="29"/>
  <c r="G77" i="37"/>
  <c r="M68" i="36"/>
  <c r="L79" i="29"/>
  <c r="I21" i="29"/>
  <c r="K21" i="29" s="1"/>
  <c r="I101" i="29"/>
  <c r="K75" i="36"/>
  <c r="I86" i="29"/>
  <c r="I103" i="29"/>
  <c r="K92" i="36"/>
  <c r="L13" i="29"/>
  <c r="G11" i="37"/>
  <c r="K9" i="36"/>
  <c r="I20" i="29"/>
  <c r="E18" i="37" s="1"/>
  <c r="K24" i="36"/>
  <c r="I35" i="29"/>
  <c r="L92" i="29"/>
  <c r="K24" i="29"/>
  <c r="L24" i="29" s="1"/>
  <c r="M81" i="36"/>
  <c r="K68" i="29"/>
  <c r="M57" i="36" s="1"/>
  <c r="K98" i="29"/>
  <c r="M87" i="36" s="1"/>
  <c r="Q12" i="32"/>
  <c r="G70" i="37"/>
  <c r="M61" i="36"/>
  <c r="K94" i="29"/>
  <c r="L94" i="29" s="1"/>
  <c r="Q54" i="32"/>
  <c r="Q62" i="32"/>
  <c r="E47" i="37"/>
  <c r="K49" i="29"/>
  <c r="Q34" i="32"/>
  <c r="Q92" i="32"/>
  <c r="Q26" i="32"/>
  <c r="Q83" i="32"/>
  <c r="Q50" i="32"/>
  <c r="K39" i="29"/>
  <c r="L39" i="29" s="1"/>
  <c r="Q84" i="32"/>
  <c r="K71" i="29"/>
  <c r="E69" i="37"/>
  <c r="Q73" i="32"/>
  <c r="Q51" i="32"/>
  <c r="Q24" i="32"/>
  <c r="Q38" i="32"/>
  <c r="Q53" i="32"/>
  <c r="Q47" i="32"/>
  <c r="Q66" i="32"/>
  <c r="Q35" i="32"/>
  <c r="M15" i="36"/>
  <c r="Q98" i="32"/>
  <c r="Q99" i="32"/>
  <c r="Q93" i="32"/>
  <c r="L104" i="29"/>
  <c r="Q97" i="32"/>
  <c r="M93" i="36"/>
  <c r="Q27" i="32"/>
  <c r="Q91" i="32"/>
  <c r="G24" i="37"/>
  <c r="Q28" i="32"/>
  <c r="Q82" i="32"/>
  <c r="Q61" i="32"/>
  <c r="Q52" i="32"/>
  <c r="Q77" i="32"/>
  <c r="D14" i="37"/>
  <c r="H14" i="37" s="1"/>
  <c r="I14" i="37" s="1"/>
  <c r="I5" i="36"/>
  <c r="I4" i="36"/>
  <c r="D13" i="37"/>
  <c r="H13" i="37" s="1"/>
  <c r="I13" i="37" s="1"/>
  <c r="K15" i="29"/>
  <c r="Q68" i="32"/>
  <c r="Q15" i="32"/>
  <c r="G78" i="37"/>
  <c r="M69" i="36"/>
  <c r="C68" i="21"/>
  <c r="E68" i="21" s="1"/>
  <c r="K79" i="19"/>
  <c r="M79" i="19" s="1"/>
  <c r="E50" i="37"/>
  <c r="K52" i="29"/>
  <c r="E56" i="37"/>
  <c r="K58" i="29"/>
  <c r="E27" i="37"/>
  <c r="K29" i="29"/>
  <c r="D78" i="37"/>
  <c r="H78" i="37" s="1"/>
  <c r="I78" i="37" s="1"/>
  <c r="E104" i="37"/>
  <c r="K106" i="29"/>
  <c r="I69" i="36"/>
  <c r="K102" i="29"/>
  <c r="G100" i="37" s="1"/>
  <c r="J20" i="29"/>
  <c r="F18" i="37" s="1"/>
  <c r="E52" i="37"/>
  <c r="K54" i="29"/>
  <c r="E28" i="37"/>
  <c r="K30" i="29"/>
  <c r="C78" i="21"/>
  <c r="E78" i="21" s="1"/>
  <c r="K89" i="19"/>
  <c r="M89" i="19" s="1"/>
  <c r="C57" i="26"/>
  <c r="F57" i="26" s="1"/>
  <c r="I66" i="32"/>
  <c r="F57" i="14"/>
  <c r="K92" i="14"/>
  <c r="E92" i="36"/>
  <c r="I103" i="19"/>
  <c r="F92" i="7"/>
  <c r="C45" i="26"/>
  <c r="F45" i="26" s="1"/>
  <c r="I54" i="32"/>
  <c r="F45" i="14"/>
  <c r="E64" i="36"/>
  <c r="K64" i="14"/>
  <c r="K98" i="19"/>
  <c r="M98" i="19" s="1"/>
  <c r="C87" i="21"/>
  <c r="E87" i="21" s="1"/>
  <c r="E68" i="37"/>
  <c r="K70" i="29"/>
  <c r="M30" i="36"/>
  <c r="G39" i="37"/>
  <c r="L41" i="29"/>
  <c r="F45" i="7"/>
  <c r="K45" i="14"/>
  <c r="E45" i="36"/>
  <c r="I56" i="19"/>
  <c r="K97" i="35"/>
  <c r="L97" i="29"/>
  <c r="G95" i="37"/>
  <c r="M86" i="36"/>
  <c r="I20" i="32"/>
  <c r="C11" i="26"/>
  <c r="F11" i="26" s="1"/>
  <c r="C13" i="26"/>
  <c r="F13" i="26" s="1"/>
  <c r="F13" i="14"/>
  <c r="I22" i="32"/>
  <c r="K73" i="19"/>
  <c r="M73" i="19" s="1"/>
  <c r="C62" i="21"/>
  <c r="E62" i="21" s="1"/>
  <c r="F78" i="7"/>
  <c r="L28" i="29"/>
  <c r="G26" i="37"/>
  <c r="M17" i="36"/>
  <c r="C54" i="26"/>
  <c r="F54" i="26" s="1"/>
  <c r="I63" i="32"/>
  <c r="F54" i="14"/>
  <c r="I73" i="32"/>
  <c r="F64" i="14"/>
  <c r="C64" i="26"/>
  <c r="F64" i="26" s="1"/>
  <c r="X97" i="36"/>
  <c r="E97" i="20"/>
  <c r="I22" i="19"/>
  <c r="E11" i="36"/>
  <c r="K78" i="14"/>
  <c r="I24" i="19"/>
  <c r="C13" i="21" s="1"/>
  <c r="E13" i="21" s="1"/>
  <c r="E13" i="36"/>
  <c r="K13" i="14"/>
  <c r="F13" i="7"/>
  <c r="I85" i="32"/>
  <c r="C76" i="26"/>
  <c r="F76" i="26" s="1"/>
  <c r="F76" i="14"/>
  <c r="C69" i="21"/>
  <c r="E69" i="21" s="1"/>
  <c r="K80" i="19"/>
  <c r="M80" i="19" s="1"/>
  <c r="I83" i="36"/>
  <c r="D92" i="37"/>
  <c r="H92" i="37" s="1"/>
  <c r="I92" i="37" s="1"/>
  <c r="C35" i="21"/>
  <c r="E35" i="21" s="1"/>
  <c r="K46" i="19"/>
  <c r="M46" i="19" s="1"/>
  <c r="E78" i="36"/>
  <c r="M22" i="36"/>
  <c r="L33" i="29"/>
  <c r="G31" i="37"/>
  <c r="C92" i="26"/>
  <c r="F92" i="26" s="1"/>
  <c r="I101" i="32"/>
  <c r="F92" i="14"/>
  <c r="I87" i="19"/>
  <c r="E76" i="36"/>
  <c r="K76" i="14"/>
  <c r="F76" i="7"/>
  <c r="I65" i="19"/>
  <c r="K54" i="14"/>
  <c r="E54" i="36"/>
  <c r="F54" i="7"/>
  <c r="M21" i="36"/>
  <c r="L32" i="29"/>
  <c r="G30" i="37"/>
  <c r="K76" i="19"/>
  <c r="M76" i="19" s="1"/>
  <c r="C65" i="21"/>
  <c r="E65" i="21" s="1"/>
  <c r="E46" i="37"/>
  <c r="K48" i="29"/>
  <c r="E49" i="36"/>
  <c r="K49" i="14"/>
  <c r="F49" i="7"/>
  <c r="I60" i="19"/>
  <c r="C49" i="21" s="1"/>
  <c r="E49" i="21" s="1"/>
  <c r="M78" i="36"/>
  <c r="G87" i="37"/>
  <c r="L89" i="29"/>
  <c r="I33" i="36"/>
  <c r="K44" i="29"/>
  <c r="C6" i="21"/>
  <c r="E6" i="21" s="1"/>
  <c r="I48" i="36"/>
  <c r="D57" i="37"/>
  <c r="H57" i="37" s="1"/>
  <c r="I57" i="37" s="1"/>
  <c r="C64" i="21"/>
  <c r="E64" i="21" s="1"/>
  <c r="K75" i="19"/>
  <c r="M75" i="19" s="1"/>
  <c r="E60" i="36"/>
  <c r="K60" i="14"/>
  <c r="I71" i="19"/>
  <c r="F60" i="7"/>
  <c r="D42" i="37"/>
  <c r="H42" i="37" s="1"/>
  <c r="I42" i="37" s="1"/>
  <c r="D17" i="37"/>
  <c r="H17" i="37" s="1"/>
  <c r="I17" i="37" s="1"/>
  <c r="I8" i="36"/>
  <c r="I94" i="36"/>
  <c r="D103" i="37"/>
  <c r="H103" i="37" s="1"/>
  <c r="I103" i="37" s="1"/>
  <c r="F89" i="14"/>
  <c r="C89" i="26"/>
  <c r="F89" i="26" s="1"/>
  <c r="I98" i="32"/>
  <c r="C15" i="26"/>
  <c r="F15" i="26" s="1"/>
  <c r="F15" i="14"/>
  <c r="I24" i="32"/>
  <c r="L81" i="29"/>
  <c r="M70" i="36"/>
  <c r="G79" i="37"/>
  <c r="X94" i="36"/>
  <c r="E94" i="20"/>
  <c r="E89" i="36"/>
  <c r="K89" i="14"/>
  <c r="I100" i="19"/>
  <c r="F89" i="7"/>
  <c r="E15" i="36"/>
  <c r="K15" i="14"/>
  <c r="C12" i="21"/>
  <c r="E12" i="21" s="1"/>
  <c r="K23" i="19"/>
  <c r="M23" i="19" s="1"/>
  <c r="E75" i="21"/>
  <c r="D32" i="37"/>
  <c r="H32" i="37" s="1"/>
  <c r="I32" i="37" s="1"/>
  <c r="I23" i="36"/>
  <c r="C17" i="26"/>
  <c r="F17" i="26" s="1"/>
  <c r="F17" i="14"/>
  <c r="I26" i="32"/>
  <c r="C23" i="21"/>
  <c r="E23" i="21" s="1"/>
  <c r="I70" i="32"/>
  <c r="F61" i="14"/>
  <c r="C61" i="26"/>
  <c r="F61" i="26" s="1"/>
  <c r="I28" i="19"/>
  <c r="K17" i="14"/>
  <c r="F17" i="7"/>
  <c r="E17" i="36"/>
  <c r="K83" i="19"/>
  <c r="M83" i="19" s="1"/>
  <c r="E61" i="36"/>
  <c r="F61" i="7"/>
  <c r="I72" i="19"/>
  <c r="K61" i="14"/>
  <c r="I58" i="32"/>
  <c r="F49" i="14"/>
  <c r="C49" i="26"/>
  <c r="F49" i="26" s="1"/>
  <c r="I72" i="36"/>
  <c r="D81" i="37"/>
  <c r="H81" i="37" s="1"/>
  <c r="I81" i="37" s="1"/>
  <c r="K83" i="29"/>
  <c r="D67" i="37"/>
  <c r="H67" i="37" s="1"/>
  <c r="I67" i="37" s="1"/>
  <c r="K69" i="29"/>
  <c r="I58" i="36"/>
  <c r="C74" i="21"/>
  <c r="E74" i="21" s="1"/>
  <c r="K85" i="19"/>
  <c r="M85" i="19" s="1"/>
  <c r="E21" i="37"/>
  <c r="K23" i="29"/>
  <c r="K34" i="14"/>
  <c r="E34" i="36"/>
  <c r="I45" i="19"/>
  <c r="F34" i="7"/>
  <c r="C14" i="21"/>
  <c r="E14" i="21" s="1"/>
  <c r="K25" i="19"/>
  <c r="M25" i="19" s="1"/>
  <c r="C69" i="13"/>
  <c r="F69" i="13" s="1"/>
  <c r="J78" i="32"/>
  <c r="K78" i="32" s="1"/>
  <c r="G69" i="36"/>
  <c r="C69" i="14"/>
  <c r="C85" i="14"/>
  <c r="C85" i="13"/>
  <c r="F85" i="13" s="1"/>
  <c r="G85" i="36"/>
  <c r="J94" i="32"/>
  <c r="K94" i="32" s="1"/>
  <c r="C86" i="13"/>
  <c r="F86" i="13" s="1"/>
  <c r="C86" i="14"/>
  <c r="G86" i="36"/>
  <c r="J95" i="32"/>
  <c r="K95" i="32" s="1"/>
  <c r="G91" i="36"/>
  <c r="J100" i="32"/>
  <c r="K100" i="32" s="1"/>
  <c r="C91" i="14"/>
  <c r="C91" i="13"/>
  <c r="F91" i="13" s="1"/>
  <c r="G95" i="36"/>
  <c r="C95" i="14"/>
  <c r="C95" i="13"/>
  <c r="F95" i="13" s="1"/>
  <c r="J104" i="32"/>
  <c r="K104" i="32" s="1"/>
  <c r="J98" i="32"/>
  <c r="K98" i="32" s="1"/>
  <c r="C89" i="13"/>
  <c r="F89" i="13" s="1"/>
  <c r="C89" i="14"/>
  <c r="G89" i="36"/>
  <c r="G90" i="36"/>
  <c r="J99" i="32"/>
  <c r="K99" i="32" s="1"/>
  <c r="C90" i="14"/>
  <c r="C90" i="13"/>
  <c r="F90" i="13" s="1"/>
  <c r="J45" i="32"/>
  <c r="K45" i="32" s="1"/>
  <c r="G36" i="36"/>
  <c r="C36" i="14"/>
  <c r="C36" i="13"/>
  <c r="F36" i="13" s="1"/>
  <c r="C84" i="14"/>
  <c r="C84" i="13"/>
  <c r="F84" i="13" s="1"/>
  <c r="G84" i="36"/>
  <c r="J93" i="32"/>
  <c r="K93" i="32" s="1"/>
  <c r="J55" i="32"/>
  <c r="K55" i="32" s="1"/>
  <c r="C46" i="14"/>
  <c r="C46" i="13"/>
  <c r="F46" i="13" s="1"/>
  <c r="G46" i="36"/>
  <c r="D99" i="29"/>
  <c r="C97" i="37"/>
  <c r="C27" i="14"/>
  <c r="C27" i="13"/>
  <c r="F27" i="13" s="1"/>
  <c r="G27" i="36"/>
  <c r="J36" i="32"/>
  <c r="K36" i="32" s="1"/>
  <c r="C82" i="21"/>
  <c r="E82" i="21" s="1"/>
  <c r="K93" i="19"/>
  <c r="M93" i="19" s="1"/>
  <c r="G60" i="37"/>
  <c r="L62" i="29"/>
  <c r="M51" i="36"/>
  <c r="C64" i="13"/>
  <c r="F64" i="13" s="1"/>
  <c r="J73" i="32"/>
  <c r="K73" i="32" s="1"/>
  <c r="G64" i="36"/>
  <c r="C64" i="14"/>
  <c r="J84" i="32"/>
  <c r="K84" i="32" s="1"/>
  <c r="C75" i="14"/>
  <c r="C75" i="13"/>
  <c r="F75" i="13" s="1"/>
  <c r="G75" i="36"/>
  <c r="G73" i="36"/>
  <c r="J82" i="32"/>
  <c r="K82" i="32" s="1"/>
  <c r="C73" i="13"/>
  <c r="F73" i="13" s="1"/>
  <c r="C73" i="14"/>
  <c r="G63" i="36"/>
  <c r="C63" i="14"/>
  <c r="C63" i="13"/>
  <c r="F63" i="13" s="1"/>
  <c r="J72" i="32"/>
  <c r="K72" i="32" s="1"/>
  <c r="C78" i="14"/>
  <c r="C78" i="13"/>
  <c r="F78" i="13" s="1"/>
  <c r="G78" i="36"/>
  <c r="J87" i="32"/>
  <c r="K87" i="32" s="1"/>
  <c r="J91" i="32"/>
  <c r="K91" i="32" s="1"/>
  <c r="C82" i="14"/>
  <c r="C82" i="13"/>
  <c r="F82" i="13" s="1"/>
  <c r="G82" i="36"/>
  <c r="C79" i="14"/>
  <c r="C79" i="13"/>
  <c r="F79" i="13" s="1"/>
  <c r="J88" i="32"/>
  <c r="K88" i="32" s="1"/>
  <c r="G79" i="36"/>
  <c r="C29" i="14"/>
  <c r="J38" i="32"/>
  <c r="K38" i="32" s="1"/>
  <c r="C29" i="13"/>
  <c r="F29" i="13" s="1"/>
  <c r="G29" i="36"/>
  <c r="C71" i="14"/>
  <c r="C71" i="13"/>
  <c r="F71" i="13" s="1"/>
  <c r="J80" i="32"/>
  <c r="K80" i="32" s="1"/>
  <c r="G71" i="36"/>
  <c r="G80" i="36"/>
  <c r="J89" i="32"/>
  <c r="K89" i="32" s="1"/>
  <c r="C80" i="14"/>
  <c r="C80" i="13"/>
  <c r="F80" i="13" s="1"/>
  <c r="C20" i="14"/>
  <c r="C20" i="13"/>
  <c r="F20" i="13" s="1"/>
  <c r="G20" i="36"/>
  <c r="J29" i="32"/>
  <c r="K29" i="32" s="1"/>
  <c r="C88" i="14"/>
  <c r="C88" i="13"/>
  <c r="F88" i="13" s="1"/>
  <c r="G88" i="36"/>
  <c r="J97" i="32"/>
  <c r="K97" i="32" s="1"/>
  <c r="G8" i="36"/>
  <c r="C8" i="13"/>
  <c r="F8" i="13" s="1"/>
  <c r="C8" i="14"/>
  <c r="J17" i="32"/>
  <c r="K17" i="32" s="1"/>
  <c r="G93" i="37"/>
  <c r="M84" i="36"/>
  <c r="K33" i="19"/>
  <c r="M33" i="19" s="1"/>
  <c r="I19" i="32"/>
  <c r="C10" i="26"/>
  <c r="F10" i="26" s="1"/>
  <c r="F10" i="14"/>
  <c r="C35" i="14"/>
  <c r="G35" i="36"/>
  <c r="J44" i="32"/>
  <c r="K44" i="32" s="1"/>
  <c r="C35" i="13"/>
  <c r="F35" i="13" s="1"/>
  <c r="C65" i="13"/>
  <c r="F65" i="13" s="1"/>
  <c r="C65" i="14"/>
  <c r="J74" i="32"/>
  <c r="K74" i="32" s="1"/>
  <c r="G65" i="36"/>
  <c r="C66" i="14"/>
  <c r="J75" i="32"/>
  <c r="K75" i="32" s="1"/>
  <c r="C66" i="13"/>
  <c r="F66" i="13" s="1"/>
  <c r="G66" i="36"/>
  <c r="G57" i="36"/>
  <c r="C57" i="13"/>
  <c r="F57" i="13" s="1"/>
  <c r="C57" i="14"/>
  <c r="J66" i="32"/>
  <c r="K66" i="32" s="1"/>
  <c r="G74" i="36"/>
  <c r="C74" i="14"/>
  <c r="C74" i="13"/>
  <c r="F74" i="13" s="1"/>
  <c r="J83" i="32"/>
  <c r="K83" i="32" s="1"/>
  <c r="J76" i="32"/>
  <c r="K76" i="32" s="1"/>
  <c r="C67" i="14"/>
  <c r="G67" i="36"/>
  <c r="C67" i="13"/>
  <c r="F67" i="13" s="1"/>
  <c r="C76" i="14"/>
  <c r="C76" i="13"/>
  <c r="F76" i="13" s="1"/>
  <c r="G76" i="36"/>
  <c r="J85" i="32"/>
  <c r="K85" i="32" s="1"/>
  <c r="C31" i="13"/>
  <c r="F31" i="13" s="1"/>
  <c r="C31" i="14"/>
  <c r="G31" i="36"/>
  <c r="J40" i="32"/>
  <c r="K40" i="32" s="1"/>
  <c r="C44" i="14"/>
  <c r="C44" i="13"/>
  <c r="F44" i="13" s="1"/>
  <c r="J53" i="32"/>
  <c r="K53" i="32" s="1"/>
  <c r="G44" i="36"/>
  <c r="C68" i="14"/>
  <c r="C68" i="13"/>
  <c r="F68" i="13" s="1"/>
  <c r="J77" i="32"/>
  <c r="K77" i="32" s="1"/>
  <c r="G68" i="36"/>
  <c r="C16" i="13"/>
  <c r="F16" i="13" s="1"/>
  <c r="G16" i="36"/>
  <c r="J25" i="32"/>
  <c r="K25" i="32" s="1"/>
  <c r="C16" i="14"/>
  <c r="C56" i="14"/>
  <c r="C56" i="13"/>
  <c r="F56" i="13" s="1"/>
  <c r="G56" i="36"/>
  <c r="J65" i="32"/>
  <c r="K65" i="32" s="1"/>
  <c r="G2" i="36"/>
  <c r="J11" i="32"/>
  <c r="K11" i="32" s="1"/>
  <c r="C2" i="13"/>
  <c r="F2" i="13" s="1"/>
  <c r="C2" i="14"/>
  <c r="F108" i="29"/>
  <c r="G108" i="29" s="1"/>
  <c r="C102" i="27"/>
  <c r="L75" i="29"/>
  <c r="M64" i="36"/>
  <c r="G73" i="37"/>
  <c r="F53" i="14"/>
  <c r="I62" i="32"/>
  <c r="C53" i="26"/>
  <c r="F53" i="26" s="1"/>
  <c r="K101" i="19"/>
  <c r="M101" i="19" s="1"/>
  <c r="C90" i="21"/>
  <c r="E90" i="21" s="1"/>
  <c r="C25" i="13"/>
  <c r="F25" i="13" s="1"/>
  <c r="C25" i="14"/>
  <c r="G25" i="36"/>
  <c r="J34" i="32"/>
  <c r="K34" i="32" s="1"/>
  <c r="G50" i="36"/>
  <c r="J59" i="32"/>
  <c r="K59" i="32" s="1"/>
  <c r="C50" i="14"/>
  <c r="C50" i="13"/>
  <c r="F50" i="13" s="1"/>
  <c r="C51" i="14"/>
  <c r="C51" i="13"/>
  <c r="F51" i="13" s="1"/>
  <c r="J60" i="32"/>
  <c r="K60" i="32" s="1"/>
  <c r="G51" i="36"/>
  <c r="G53" i="36"/>
  <c r="C53" i="14"/>
  <c r="J62" i="32"/>
  <c r="K62" i="32" s="1"/>
  <c r="C53" i="13"/>
  <c r="F53" i="13" s="1"/>
  <c r="G70" i="36"/>
  <c r="C70" i="14"/>
  <c r="C70" i="13"/>
  <c r="F70" i="13" s="1"/>
  <c r="J79" i="32"/>
  <c r="K79" i="32" s="1"/>
  <c r="C30" i="13"/>
  <c r="F30" i="13" s="1"/>
  <c r="G30" i="36"/>
  <c r="J39" i="32"/>
  <c r="K39" i="32" s="1"/>
  <c r="C30" i="14"/>
  <c r="C60" i="14"/>
  <c r="C60" i="13"/>
  <c r="F60" i="13" s="1"/>
  <c r="J69" i="32"/>
  <c r="K69" i="32" s="1"/>
  <c r="G60" i="36"/>
  <c r="J15" i="32"/>
  <c r="K15" i="32" s="1"/>
  <c r="C6" i="14"/>
  <c r="C6" i="13"/>
  <c r="F6" i="13" s="1"/>
  <c r="G6" i="36"/>
  <c r="G59" i="36"/>
  <c r="J68" i="32"/>
  <c r="K68" i="32" s="1"/>
  <c r="C59" i="14"/>
  <c r="C59" i="13"/>
  <c r="F59" i="13" s="1"/>
  <c r="J18" i="32"/>
  <c r="K18" i="32" s="1"/>
  <c r="C9" i="14"/>
  <c r="C9" i="13"/>
  <c r="F9" i="13" s="1"/>
  <c r="G9" i="36"/>
  <c r="C48" i="13"/>
  <c r="F48" i="13" s="1"/>
  <c r="J57" i="32"/>
  <c r="K57" i="32" s="1"/>
  <c r="G48" i="36"/>
  <c r="C48" i="14"/>
  <c r="I37" i="32"/>
  <c r="F28" i="14"/>
  <c r="C28" i="26"/>
  <c r="F28" i="26" s="1"/>
  <c r="G25" i="37"/>
  <c r="M16" i="36"/>
  <c r="K99" i="19"/>
  <c r="M99" i="19" s="1"/>
  <c r="C88" i="21"/>
  <c r="E88" i="21" s="1"/>
  <c r="J103" i="32"/>
  <c r="K103" i="32" s="1"/>
  <c r="C94" i="14"/>
  <c r="C94" i="13"/>
  <c r="F94" i="13" s="1"/>
  <c r="G94" i="36"/>
  <c r="G18" i="36"/>
  <c r="C18" i="13"/>
  <c r="F18" i="13" s="1"/>
  <c r="C18" i="14"/>
  <c r="J27" i="32"/>
  <c r="K27" i="32" s="1"/>
  <c r="J51" i="32"/>
  <c r="K51" i="32" s="1"/>
  <c r="C42" i="13"/>
  <c r="F42" i="13" s="1"/>
  <c r="G42" i="36"/>
  <c r="C42" i="14"/>
  <c r="J33" i="32"/>
  <c r="K33" i="32" s="1"/>
  <c r="C24" i="14"/>
  <c r="C24" i="13"/>
  <c r="F24" i="13" s="1"/>
  <c r="G24" i="36"/>
  <c r="G49" i="36"/>
  <c r="J58" i="32"/>
  <c r="K58" i="32" s="1"/>
  <c r="C49" i="13"/>
  <c r="F49" i="13" s="1"/>
  <c r="C49" i="14"/>
  <c r="G58" i="36"/>
  <c r="C58" i="13"/>
  <c r="F58" i="13" s="1"/>
  <c r="J67" i="32"/>
  <c r="K67" i="32" s="1"/>
  <c r="C58" i="14"/>
  <c r="J90" i="32"/>
  <c r="K90" i="32" s="1"/>
  <c r="C81" i="13"/>
  <c r="F81" i="13" s="1"/>
  <c r="C81" i="14"/>
  <c r="G81" i="36"/>
  <c r="F66" i="19"/>
  <c r="H66" i="19" s="1"/>
  <c r="J66" i="19"/>
  <c r="G62" i="36"/>
  <c r="J71" i="32"/>
  <c r="K71" i="32" s="1"/>
  <c r="C62" i="14"/>
  <c r="C62" i="13"/>
  <c r="F62" i="13" s="1"/>
  <c r="C33" i="13"/>
  <c r="F33" i="13" s="1"/>
  <c r="J42" i="32"/>
  <c r="K42" i="32" s="1"/>
  <c r="C33" i="14"/>
  <c r="G33" i="36"/>
  <c r="C5" i="14"/>
  <c r="J14" i="32"/>
  <c r="K14" i="32" s="1"/>
  <c r="C5" i="13"/>
  <c r="F5" i="13" s="1"/>
  <c r="G5" i="36"/>
  <c r="E28" i="36"/>
  <c r="K28" i="14"/>
  <c r="I39" i="19"/>
  <c r="F28" i="7"/>
  <c r="K26" i="19"/>
  <c r="M26" i="19" s="1"/>
  <c r="C15" i="21"/>
  <c r="E15" i="21" s="1"/>
  <c r="M5" i="36"/>
  <c r="G14" i="37"/>
  <c r="L16" i="29"/>
  <c r="G87" i="36"/>
  <c r="J96" i="32"/>
  <c r="K96" i="32" s="1"/>
  <c r="C87" i="14"/>
  <c r="C87" i="13"/>
  <c r="F87" i="13" s="1"/>
  <c r="J24" i="32"/>
  <c r="K24" i="32" s="1"/>
  <c r="C15" i="14"/>
  <c r="G15" i="36"/>
  <c r="C15" i="13"/>
  <c r="F15" i="13" s="1"/>
  <c r="J48" i="32"/>
  <c r="K48" i="32" s="1"/>
  <c r="C39" i="14"/>
  <c r="C39" i="13"/>
  <c r="F39" i="13" s="1"/>
  <c r="G39" i="36"/>
  <c r="C22" i="13"/>
  <c r="F22" i="13" s="1"/>
  <c r="J31" i="32"/>
  <c r="K31" i="32" s="1"/>
  <c r="C22" i="14"/>
  <c r="G22" i="36"/>
  <c r="J28" i="32"/>
  <c r="K28" i="32" s="1"/>
  <c r="G19" i="36"/>
  <c r="C19" i="13"/>
  <c r="F19" i="13" s="1"/>
  <c r="C19" i="14"/>
  <c r="C40" i="14"/>
  <c r="C40" i="13"/>
  <c r="F40" i="13" s="1"/>
  <c r="G40" i="36"/>
  <c r="J49" i="32"/>
  <c r="K49" i="32" s="1"/>
  <c r="C17" i="14"/>
  <c r="G17" i="36"/>
  <c r="J26" i="32"/>
  <c r="K26" i="32" s="1"/>
  <c r="C17" i="13"/>
  <c r="F17" i="13" s="1"/>
  <c r="G72" i="36"/>
  <c r="J81" i="32"/>
  <c r="K81" i="32" s="1"/>
  <c r="C72" i="14"/>
  <c r="C72" i="13"/>
  <c r="F72" i="13" s="1"/>
  <c r="C55" i="13"/>
  <c r="F55" i="13" s="1"/>
  <c r="G55" i="36"/>
  <c r="J64" i="32"/>
  <c r="K64" i="32" s="1"/>
  <c r="C55" i="14"/>
  <c r="C23" i="13"/>
  <c r="F23" i="13" s="1"/>
  <c r="J32" i="32"/>
  <c r="K32" i="32" s="1"/>
  <c r="G23" i="36"/>
  <c r="C23" i="14"/>
  <c r="G28" i="36"/>
  <c r="C28" i="14"/>
  <c r="C28" i="13"/>
  <c r="F28" i="13" s="1"/>
  <c r="J37" i="32"/>
  <c r="K37" i="32" s="1"/>
  <c r="J63" i="32"/>
  <c r="K63" i="32" s="1"/>
  <c r="G54" i="36"/>
  <c r="C54" i="14"/>
  <c r="C54" i="13"/>
  <c r="F54" i="13" s="1"/>
  <c r="G4" i="36"/>
  <c r="C4" i="13"/>
  <c r="F4" i="13" s="1"/>
  <c r="C4" i="14"/>
  <c r="J13" i="32"/>
  <c r="K13" i="32" s="1"/>
  <c r="J52" i="32"/>
  <c r="K52" i="32" s="1"/>
  <c r="G43" i="36"/>
  <c r="C43" i="14"/>
  <c r="C43" i="13"/>
  <c r="F43" i="13" s="1"/>
  <c r="J92" i="32"/>
  <c r="K92" i="32" s="1"/>
  <c r="C83" i="14"/>
  <c r="C83" i="13"/>
  <c r="F83" i="13" s="1"/>
  <c r="G83" i="36"/>
  <c r="J22" i="32"/>
  <c r="K22" i="32" s="1"/>
  <c r="C13" i="13"/>
  <c r="F13" i="13" s="1"/>
  <c r="G13" i="36"/>
  <c r="C13" i="14"/>
  <c r="J46" i="32"/>
  <c r="K46" i="32" s="1"/>
  <c r="C37" i="13"/>
  <c r="F37" i="13" s="1"/>
  <c r="G37" i="36"/>
  <c r="C37" i="14"/>
  <c r="J19" i="32"/>
  <c r="K19" i="32" s="1"/>
  <c r="G10" i="36"/>
  <c r="C10" i="14"/>
  <c r="C10" i="13"/>
  <c r="F10" i="13" s="1"/>
  <c r="C14" i="14"/>
  <c r="G14" i="36"/>
  <c r="J23" i="32"/>
  <c r="K23" i="32" s="1"/>
  <c r="C14" i="13"/>
  <c r="F14" i="13" s="1"/>
  <c r="C38" i="14"/>
  <c r="C38" i="13"/>
  <c r="F38" i="13" s="1"/>
  <c r="J47" i="32"/>
  <c r="K47" i="32" s="1"/>
  <c r="G38" i="36"/>
  <c r="C52" i="14"/>
  <c r="C52" i="13"/>
  <c r="F52" i="13" s="1"/>
  <c r="J61" i="32"/>
  <c r="K61" i="32" s="1"/>
  <c r="G52" i="36"/>
  <c r="J54" i="32"/>
  <c r="K54" i="32" s="1"/>
  <c r="G45" i="36"/>
  <c r="C45" i="14"/>
  <c r="C45" i="13"/>
  <c r="F45" i="13" s="1"/>
  <c r="C21" i="14"/>
  <c r="J30" i="32"/>
  <c r="K30" i="32" s="1"/>
  <c r="C21" i="13"/>
  <c r="F21" i="13" s="1"/>
  <c r="G21" i="36"/>
  <c r="C7" i="14"/>
  <c r="C7" i="13"/>
  <c r="F7" i="13" s="1"/>
  <c r="G7" i="36"/>
  <c r="J16" i="32"/>
  <c r="K16" i="32" s="1"/>
  <c r="G41" i="36"/>
  <c r="C41" i="13"/>
  <c r="F41" i="13" s="1"/>
  <c r="C41" i="14"/>
  <c r="J50" i="32"/>
  <c r="K50" i="32" s="1"/>
  <c r="D61" i="37"/>
  <c r="H61" i="37" s="1"/>
  <c r="I61" i="37" s="1"/>
  <c r="I52" i="36"/>
  <c r="K63" i="29"/>
  <c r="C19" i="21"/>
  <c r="E19" i="21" s="1"/>
  <c r="K30" i="19"/>
  <c r="M30" i="19" s="1"/>
  <c r="G77" i="36"/>
  <c r="C77" i="14"/>
  <c r="J86" i="32"/>
  <c r="K86" i="32" s="1"/>
  <c r="C77" i="13"/>
  <c r="F77" i="13" s="1"/>
  <c r="C11" i="14"/>
  <c r="J20" i="32"/>
  <c r="K20" i="32" s="1"/>
  <c r="G11" i="36"/>
  <c r="C11" i="13"/>
  <c r="F11" i="13" s="1"/>
  <c r="J105" i="32"/>
  <c r="K105" i="32" s="1"/>
  <c r="C96" i="14"/>
  <c r="C96" i="13"/>
  <c r="F96" i="13" s="1"/>
  <c r="G96" i="36"/>
  <c r="C93" i="14"/>
  <c r="C93" i="13"/>
  <c r="F93" i="13" s="1"/>
  <c r="G93" i="36"/>
  <c r="J102" i="32"/>
  <c r="K102" i="32" s="1"/>
  <c r="J35" i="32"/>
  <c r="K35" i="32" s="1"/>
  <c r="G26" i="36"/>
  <c r="C26" i="13"/>
  <c r="F26" i="13" s="1"/>
  <c r="C26" i="14"/>
  <c r="C34" i="14"/>
  <c r="G34" i="36"/>
  <c r="C34" i="13"/>
  <c r="F34" i="13" s="1"/>
  <c r="J43" i="32"/>
  <c r="K43" i="32" s="1"/>
  <c r="G47" i="36"/>
  <c r="C47" i="14"/>
  <c r="C47" i="13"/>
  <c r="F47" i="13" s="1"/>
  <c r="J56" i="32"/>
  <c r="K56" i="32" s="1"/>
  <c r="C12" i="14"/>
  <c r="G12" i="36"/>
  <c r="J21" i="32"/>
  <c r="K21" i="32" s="1"/>
  <c r="C12" i="13"/>
  <c r="F12" i="13" s="1"/>
  <c r="C3" i="13"/>
  <c r="F3" i="13" s="1"/>
  <c r="C3" i="14"/>
  <c r="G3" i="36"/>
  <c r="J12" i="32"/>
  <c r="K12" i="32" s="1"/>
  <c r="G61" i="36"/>
  <c r="C61" i="13"/>
  <c r="F61" i="13" s="1"/>
  <c r="J70" i="32"/>
  <c r="K70" i="32" s="1"/>
  <c r="C61" i="14"/>
  <c r="C92" i="14"/>
  <c r="G92" i="36"/>
  <c r="J101" i="32"/>
  <c r="K101" i="32" s="1"/>
  <c r="C92" i="13"/>
  <c r="F92" i="13" s="1"/>
  <c r="C32" i="13"/>
  <c r="F32" i="13" s="1"/>
  <c r="G32" i="36"/>
  <c r="J41" i="32"/>
  <c r="K41" i="32" s="1"/>
  <c r="C32" i="14"/>
  <c r="Z16" i="36"/>
  <c r="E16" i="20"/>
  <c r="M80" i="36"/>
  <c r="G89" i="37"/>
  <c r="L91" i="29"/>
  <c r="C53" i="21"/>
  <c r="E53" i="21" s="1"/>
  <c r="K64" i="19"/>
  <c r="M64" i="19" s="1"/>
  <c r="M36" i="36"/>
  <c r="G45" i="37"/>
  <c r="L47" i="29"/>
  <c r="L93" i="29" l="1"/>
  <c r="M7" i="36"/>
  <c r="L18" i="29"/>
  <c r="L65" i="29"/>
  <c r="G63" i="37"/>
  <c r="L96" i="29"/>
  <c r="G86" i="37"/>
  <c r="G36" i="37"/>
  <c r="M27" i="36"/>
  <c r="L31" i="29"/>
  <c r="G29" i="37"/>
  <c r="G49" i="37"/>
  <c r="M40" i="36"/>
  <c r="G51" i="37"/>
  <c r="L87" i="29"/>
  <c r="M76" i="36"/>
  <c r="M42" i="36"/>
  <c r="G94" i="37"/>
  <c r="G71" i="37"/>
  <c r="L73" i="29"/>
  <c r="M62" i="36"/>
  <c r="K42" i="14"/>
  <c r="I53" i="19"/>
  <c r="E42" i="36"/>
  <c r="F42" i="7"/>
  <c r="K43" i="19"/>
  <c r="M43" i="19" s="1"/>
  <c r="K41" i="19"/>
  <c r="M41" i="19" s="1"/>
  <c r="L42" i="29"/>
  <c r="F42" i="14"/>
  <c r="I51" i="32"/>
  <c r="C42" i="26"/>
  <c r="F42" i="26" s="1"/>
  <c r="G54" i="37"/>
  <c r="M45" i="36"/>
  <c r="M3" i="36"/>
  <c r="G12" i="37"/>
  <c r="L14" i="29"/>
  <c r="M96" i="36"/>
  <c r="M31" i="36"/>
  <c r="L107" i="29"/>
  <c r="K54" i="19"/>
  <c r="M54" i="19" s="1"/>
  <c r="L40" i="29"/>
  <c r="K20" i="19"/>
  <c r="M20" i="19" s="1"/>
  <c r="H108" i="29"/>
  <c r="Q108" i="19"/>
  <c r="K98" i="3"/>
  <c r="C97" i="25" s="1"/>
  <c r="E97" i="25" s="1"/>
  <c r="G98" i="28"/>
  <c r="F97" i="5"/>
  <c r="M97" i="31" s="1"/>
  <c r="H97" i="5"/>
  <c r="G97" i="5"/>
  <c r="N97" i="31" s="1"/>
  <c r="I98" i="3"/>
  <c r="L37" i="29"/>
  <c r="M63" i="36"/>
  <c r="G72" i="37"/>
  <c r="L74" i="29"/>
  <c r="L46" i="29"/>
  <c r="G83" i="37"/>
  <c r="G44" i="37"/>
  <c r="K105" i="29"/>
  <c r="L105" i="29" s="1"/>
  <c r="G35" i="37"/>
  <c r="K34" i="29"/>
  <c r="G32" i="37" s="1"/>
  <c r="K66" i="19"/>
  <c r="M66" i="19" s="1"/>
  <c r="M29" i="36"/>
  <c r="I76" i="32"/>
  <c r="F67" i="14"/>
  <c r="C67" i="26"/>
  <c r="F67" i="26" s="1"/>
  <c r="F36" i="14"/>
  <c r="I45" i="32"/>
  <c r="C36" i="26"/>
  <c r="F36" i="26" s="1"/>
  <c r="F46" i="7"/>
  <c r="K46" i="14"/>
  <c r="I57" i="19"/>
  <c r="E46" i="36"/>
  <c r="K18" i="14"/>
  <c r="I29" i="19"/>
  <c r="F18" i="7"/>
  <c r="E18" i="36"/>
  <c r="I40" i="32"/>
  <c r="F31" i="14"/>
  <c r="C31" i="26"/>
  <c r="F31" i="26" s="1"/>
  <c r="E36" i="36"/>
  <c r="I47" i="19"/>
  <c r="F36" i="7"/>
  <c r="K36" i="14"/>
  <c r="F31" i="7"/>
  <c r="I42" i="19"/>
  <c r="K31" i="14"/>
  <c r="E31" i="36"/>
  <c r="G80" i="37"/>
  <c r="G92" i="37"/>
  <c r="M71" i="36"/>
  <c r="K67" i="14"/>
  <c r="E67" i="36"/>
  <c r="F67" i="7"/>
  <c r="I78" i="19"/>
  <c r="I27" i="32"/>
  <c r="F18" i="14"/>
  <c r="C18" i="26"/>
  <c r="F18" i="26" s="1"/>
  <c r="I105" i="19"/>
  <c r="E94" i="36"/>
  <c r="K94" i="14"/>
  <c r="F94" i="7"/>
  <c r="C83" i="21"/>
  <c r="E83" i="21" s="1"/>
  <c r="K94" i="19"/>
  <c r="M94" i="19" s="1"/>
  <c r="F46" i="14"/>
  <c r="C46" i="26"/>
  <c r="F46" i="26" s="1"/>
  <c r="I55" i="32"/>
  <c r="F94" i="14"/>
  <c r="I103" i="32"/>
  <c r="C94" i="26"/>
  <c r="F94" i="26" s="1"/>
  <c r="E59" i="37"/>
  <c r="L61" i="29"/>
  <c r="G59" i="37"/>
  <c r="M89" i="36"/>
  <c r="G98" i="37"/>
  <c r="L55" i="29"/>
  <c r="K92" i="19"/>
  <c r="M92" i="19" s="1"/>
  <c r="K60" i="19"/>
  <c r="M60" i="19" s="1"/>
  <c r="L17" i="29"/>
  <c r="M6" i="36"/>
  <c r="G15" i="37"/>
  <c r="K66" i="29"/>
  <c r="L66" i="29" s="1"/>
  <c r="M44" i="36"/>
  <c r="L78" i="29"/>
  <c r="M67" i="36"/>
  <c r="G76" i="37"/>
  <c r="K67" i="19"/>
  <c r="M67" i="19" s="1"/>
  <c r="G22" i="37"/>
  <c r="E19" i="37"/>
  <c r="K59" i="29"/>
  <c r="L59" i="29" s="1"/>
  <c r="K20" i="29"/>
  <c r="G18" i="37" s="1"/>
  <c r="G23" i="37"/>
  <c r="M14" i="36"/>
  <c r="M11" i="36"/>
  <c r="G20" i="37"/>
  <c r="L22" i="29"/>
  <c r="G96" i="37"/>
  <c r="L64" i="29"/>
  <c r="M53" i="36"/>
  <c r="G62" i="37"/>
  <c r="C80" i="21"/>
  <c r="E80" i="21" s="1"/>
  <c r="K91" i="19"/>
  <c r="M91" i="19" s="1"/>
  <c r="G37" i="37"/>
  <c r="L25" i="29"/>
  <c r="M28" i="36"/>
  <c r="K70" i="19"/>
  <c r="M70" i="19" s="1"/>
  <c r="E84" i="37"/>
  <c r="K86" i="29"/>
  <c r="K101" i="29"/>
  <c r="E99" i="37"/>
  <c r="K103" i="29"/>
  <c r="E101" i="37"/>
  <c r="K60" i="29"/>
  <c r="E58" i="37"/>
  <c r="E33" i="37"/>
  <c r="K35" i="29"/>
  <c r="M83" i="36"/>
  <c r="L98" i="29"/>
  <c r="M32" i="36"/>
  <c r="L43" i="29"/>
  <c r="G41" i="37"/>
  <c r="K19" i="29"/>
  <c r="L19" i="29" s="1"/>
  <c r="E75" i="37"/>
  <c r="K77" i="29"/>
  <c r="M13" i="36"/>
  <c r="G66" i="37"/>
  <c r="L68" i="29"/>
  <c r="L71" i="29"/>
  <c r="M60" i="36"/>
  <c r="G69" i="37"/>
  <c r="L49" i="29"/>
  <c r="G47" i="37"/>
  <c r="M38" i="36"/>
  <c r="M91" i="36"/>
  <c r="L102" i="29"/>
  <c r="M4" i="36"/>
  <c r="L15" i="29"/>
  <c r="G13" i="37"/>
  <c r="L30" i="29"/>
  <c r="M19" i="36"/>
  <c r="G28" i="37"/>
  <c r="L106" i="29"/>
  <c r="M95" i="36"/>
  <c r="G104" i="37"/>
  <c r="L29" i="29"/>
  <c r="G27" i="37"/>
  <c r="M18" i="36"/>
  <c r="G50" i="37"/>
  <c r="L52" i="29"/>
  <c r="M41" i="36"/>
  <c r="M43" i="36"/>
  <c r="G52" i="37"/>
  <c r="L54" i="29"/>
  <c r="G56" i="37"/>
  <c r="M47" i="36"/>
  <c r="L58" i="29"/>
  <c r="C11" i="21"/>
  <c r="E11" i="21" s="1"/>
  <c r="K22" i="19"/>
  <c r="M22" i="19" s="1"/>
  <c r="G68" i="37"/>
  <c r="M59" i="36"/>
  <c r="L70" i="29"/>
  <c r="L48" i="29"/>
  <c r="G46" i="37"/>
  <c r="M37" i="36"/>
  <c r="C45" i="21"/>
  <c r="E45" i="21" s="1"/>
  <c r="K56" i="19"/>
  <c r="M56" i="19" s="1"/>
  <c r="C76" i="21"/>
  <c r="E76" i="21" s="1"/>
  <c r="K87" i="19"/>
  <c r="M87" i="19" s="1"/>
  <c r="M10" i="36"/>
  <c r="L21" i="29"/>
  <c r="G19" i="37"/>
  <c r="C54" i="21"/>
  <c r="E54" i="21" s="1"/>
  <c r="K65" i="19"/>
  <c r="M65" i="19" s="1"/>
  <c r="K103" i="19"/>
  <c r="M103" i="19" s="1"/>
  <c r="C92" i="21"/>
  <c r="E92" i="21" s="1"/>
  <c r="K24" i="19"/>
  <c r="M24" i="19" s="1"/>
  <c r="C61" i="21"/>
  <c r="E61" i="21" s="1"/>
  <c r="K72" i="19"/>
  <c r="M72" i="19" s="1"/>
  <c r="K28" i="19"/>
  <c r="M28" i="19" s="1"/>
  <c r="C17" i="21"/>
  <c r="E17" i="21" s="1"/>
  <c r="C89" i="21"/>
  <c r="E89" i="21" s="1"/>
  <c r="K100" i="19"/>
  <c r="M100" i="19" s="1"/>
  <c r="G81" i="37"/>
  <c r="L83" i="29"/>
  <c r="M72" i="36"/>
  <c r="G21" i="37"/>
  <c r="L23" i="29"/>
  <c r="M12" i="36"/>
  <c r="C60" i="21"/>
  <c r="E60" i="21" s="1"/>
  <c r="K71" i="19"/>
  <c r="M71" i="19" s="1"/>
  <c r="C34" i="21"/>
  <c r="E34" i="21" s="1"/>
  <c r="K45" i="19"/>
  <c r="M45" i="19" s="1"/>
  <c r="L69" i="29"/>
  <c r="M58" i="36"/>
  <c r="G67" i="37"/>
  <c r="M33" i="36"/>
  <c r="G42" i="37"/>
  <c r="L44" i="29"/>
  <c r="C28" i="21"/>
  <c r="E28" i="21" s="1"/>
  <c r="K39" i="19"/>
  <c r="M39" i="19" s="1"/>
  <c r="L63" i="29"/>
  <c r="M52" i="36"/>
  <c r="G61" i="37"/>
  <c r="J100" i="2"/>
  <c r="D102" i="27"/>
  <c r="R106" i="32" s="1"/>
  <c r="N106" i="32"/>
  <c r="O106" i="32" s="1"/>
  <c r="Q106" i="32" s="1"/>
  <c r="J97" i="36"/>
  <c r="I108" i="29"/>
  <c r="K97" i="36"/>
  <c r="I88" i="36"/>
  <c r="D97" i="37"/>
  <c r="H97" i="37" s="1"/>
  <c r="I97" i="37" s="1"/>
  <c r="K99" i="29"/>
  <c r="G103" i="37" l="1"/>
  <c r="C42" i="21"/>
  <c r="E42" i="21" s="1"/>
  <c r="K53" i="19"/>
  <c r="M53" i="19" s="1"/>
  <c r="M9" i="36"/>
  <c r="M23" i="36"/>
  <c r="K97" i="14"/>
  <c r="E97" i="36"/>
  <c r="I108" i="19"/>
  <c r="F97" i="7"/>
  <c r="F97" i="14"/>
  <c r="C97" i="26"/>
  <c r="F97" i="26" s="1"/>
  <c r="I106" i="32"/>
  <c r="M94" i="36"/>
  <c r="L34" i="29"/>
  <c r="G64" i="37"/>
  <c r="M55" i="36"/>
  <c r="K29" i="19"/>
  <c r="M29" i="19" s="1"/>
  <c r="C18" i="21"/>
  <c r="E18" i="21" s="1"/>
  <c r="C36" i="21"/>
  <c r="E36" i="21" s="1"/>
  <c r="K47" i="19"/>
  <c r="M47" i="19" s="1"/>
  <c r="C94" i="21"/>
  <c r="E94" i="21" s="1"/>
  <c r="K105" i="19"/>
  <c r="M105" i="19" s="1"/>
  <c r="C67" i="21"/>
  <c r="E67" i="21" s="1"/>
  <c r="K78" i="19"/>
  <c r="M78" i="19" s="1"/>
  <c r="C46" i="21"/>
  <c r="E46" i="21" s="1"/>
  <c r="K57" i="19"/>
  <c r="M57" i="19" s="1"/>
  <c r="C31" i="21"/>
  <c r="E31" i="21" s="1"/>
  <c r="K42" i="19"/>
  <c r="M42" i="19" s="1"/>
  <c r="G57" i="37"/>
  <c r="M48" i="36"/>
  <c r="L20" i="29"/>
  <c r="G58" i="37"/>
  <c r="L60" i="29"/>
  <c r="M49" i="36"/>
  <c r="G17" i="37"/>
  <c r="G99" i="37"/>
  <c r="M90" i="36"/>
  <c r="L101" i="29"/>
  <c r="M8" i="36"/>
  <c r="M66" i="36"/>
  <c r="G75" i="37"/>
  <c r="L77" i="29"/>
  <c r="M24" i="36"/>
  <c r="G33" i="37"/>
  <c r="L35" i="29"/>
  <c r="L86" i="29"/>
  <c r="G84" i="37"/>
  <c r="M75" i="36"/>
  <c r="L103" i="29"/>
  <c r="G101" i="37"/>
  <c r="M92" i="36"/>
  <c r="E106" i="37"/>
  <c r="K108" i="29"/>
  <c r="G97" i="37"/>
  <c r="M88" i="36"/>
  <c r="L99" i="29"/>
  <c r="C97" i="21" l="1"/>
  <c r="E97" i="21" s="1"/>
  <c r="K108" i="19"/>
  <c r="M108" i="19" s="1"/>
  <c r="G106" i="37"/>
  <c r="L108" i="29"/>
  <c r="M97" i="36"/>
</calcChain>
</file>

<file path=xl/sharedStrings.xml><?xml version="1.0" encoding="utf-8"?>
<sst xmlns="http://schemas.openxmlformats.org/spreadsheetml/2006/main" count="756" uniqueCount="631">
  <si>
    <t>Average of Reinvestment Rate</t>
  </si>
  <si>
    <t>Sum of FCFF</t>
  </si>
  <si>
    <t>Sum of FCFE</t>
  </si>
  <si>
    <t>Sum of Book Value of Equity - 4 qtrs ago</t>
  </si>
  <si>
    <t>Sum of Current Book Value of Equity</t>
  </si>
  <si>
    <t>Sum of Current Invested Capital</t>
  </si>
  <si>
    <t>Sum of Dividends</t>
  </si>
  <si>
    <t>Number of firms</t>
    <phoneticPr fontId="4" type="noConversion"/>
  </si>
  <si>
    <t>Number of firms</t>
    <phoneticPr fontId="4" type="noConversion"/>
  </si>
  <si>
    <t>Number of firms</t>
    <phoneticPr fontId="4" type="noConversion"/>
  </si>
  <si>
    <t>Sum of Other Current Liabilities [Latest Quarter] ($USDmm, Historical rate)</t>
  </si>
  <si>
    <t>Sum of Repurchase of Common Stock [LTM] ($USDmm, Historical rate)</t>
  </si>
  <si>
    <t>Sum of Common Dividends Paid [LTM] ($USDmm, Historical rate)</t>
  </si>
  <si>
    <t>Sum of Market Cap (in US $)</t>
  </si>
  <si>
    <t>Sum of Firm Value (in US $)</t>
  </si>
  <si>
    <t>Sum of Cash</t>
  </si>
  <si>
    <t>Sum of Enterprise Value (in US $)</t>
  </si>
  <si>
    <t>Average of Beta</t>
  </si>
  <si>
    <t>Average of Correlation with market</t>
  </si>
  <si>
    <t>Average of HiL0 Risk Measure (Hi- lo)/ (Hi+Lo)</t>
  </si>
  <si>
    <t>Average of Interest coverage ratio</t>
  </si>
  <si>
    <t>Average of Current PE</t>
  </si>
  <si>
    <t>Average of Trailing PE</t>
  </si>
  <si>
    <t>Average of Forward PE</t>
  </si>
  <si>
    <t>Average of PEG</t>
  </si>
  <si>
    <t>Average of PBV</t>
  </si>
  <si>
    <t>Average of PS</t>
  </si>
  <si>
    <t>Average of Cash/ Firm Value</t>
  </si>
  <si>
    <t>Average of EV/EBIT</t>
  </si>
  <si>
    <t>Average of EV/EBITDA</t>
  </si>
  <si>
    <t>Average of EV/Invested Capital</t>
  </si>
  <si>
    <t>Average of EV/Sales</t>
  </si>
  <si>
    <t>Average of Payout ratio</t>
  </si>
  <si>
    <t>Average of Dividend Yield</t>
  </si>
  <si>
    <t>Average of Historical growth in Net Income - Last 3 years</t>
  </si>
  <si>
    <t>Average of Historical growth in Net Income - Last 5 years</t>
  </si>
  <si>
    <t>Average of Historical growth in Revenues - Last 3 years</t>
  </si>
  <si>
    <t>Average of Historical growth in Revenues - Last 5 years</t>
  </si>
  <si>
    <t>Average of Expected growth rate in EPS- Next 5 years</t>
  </si>
  <si>
    <t>Average of Expected growth in revenues - Next 2 years</t>
  </si>
  <si>
    <t>Average of Return on Equity</t>
  </si>
  <si>
    <t>Average of Return on Capital (ROC or ROIC)</t>
  </si>
  <si>
    <t>Average of Net Profit Margin</t>
  </si>
  <si>
    <t>Average of Pre-tax Operating Margin</t>
  </si>
  <si>
    <t>Average of Effective Tax Rate</t>
  </si>
  <si>
    <t>Average of % held by institutions</t>
  </si>
  <si>
    <t>Sum of Net Income</t>
  </si>
  <si>
    <t>Sum of Trailing Net Income</t>
  </si>
  <si>
    <t>Sum of Revenues</t>
  </si>
  <si>
    <t>Sum of Trailing Revenues</t>
  </si>
  <si>
    <t>Sum of EBITDA</t>
  </si>
  <si>
    <t>Sum of Change in non-cash Working capital</t>
  </si>
  <si>
    <t>Sum of Net Cap Ex</t>
  </si>
  <si>
    <t>Food Processing</t>
  </si>
  <si>
    <t>Food Wholesalers</t>
  </si>
  <si>
    <t>Furn/Home Furnishings</t>
  </si>
  <si>
    <t>Homebuilding</t>
  </si>
  <si>
    <t>Hotel/Gaming</t>
  </si>
  <si>
    <t>Average of 2 Year Beta R-Squared [Latest]</t>
  </si>
  <si>
    <t>Average of 1 Year Beta [Latest]</t>
  </si>
  <si>
    <t>Average of 2 Year Beta [Latest]</t>
  </si>
  <si>
    <t>Average of 5 Year Beta [Latest]</t>
  </si>
  <si>
    <t>Sum of Capital Expenditure [LTM] ($USDmm, Historical rate)</t>
  </si>
  <si>
    <t>Sum of SG&amp;A Exp., Total [LTM] ($USDmm, Historical rate)</t>
  </si>
  <si>
    <t>Sum of Stock-Based Compensation [LTM] ($USDmm, Historical rate)</t>
  </si>
  <si>
    <t>Sum of Interest and Invest. Income [LTM] ($USDmm, Historical rate)</t>
  </si>
  <si>
    <t>Sum of EBT Incl Unusual Items [LTM] ($USDmm, Historical rate)</t>
  </si>
  <si>
    <t>Sum of Income Tax Expense [LTM] ($USDmm, Historical rate)</t>
  </si>
  <si>
    <t>Average of Effective Tax Rate [LTM] (%)</t>
  </si>
  <si>
    <t>Sum of Accounts Receivable [Latest Quarter] ($USDmm, Historical rate)</t>
  </si>
  <si>
    <t>Sum of Inventory [Latest Quarter] ($USDmm, Historical rate)</t>
  </si>
  <si>
    <t>Sum of Other Current Assets, Total [Latest Quarter] ($USDmm, Historical rate)</t>
  </si>
  <si>
    <t>Sum of Goodwill [Latest Quarter] ($USDmm, Historical rate)</t>
  </si>
  <si>
    <t>Sum of Accounts Payable [Latest Quarter] ($USDmm, Historical rate)</t>
  </si>
  <si>
    <t xml:space="preserve">Beta </t>
    <phoneticPr fontId="4" type="noConversion"/>
  </si>
  <si>
    <t>D/E Ratio</t>
    <phoneticPr fontId="4" type="noConversion"/>
  </si>
  <si>
    <t>Unlevered beta</t>
    <phoneticPr fontId="4" type="noConversion"/>
  </si>
  <si>
    <t>Cash/Firm value</t>
    <phoneticPr fontId="4" type="noConversion"/>
  </si>
  <si>
    <t>Unlevered beta corrected for cash</t>
    <phoneticPr fontId="4" type="noConversion"/>
  </si>
  <si>
    <t>Net Margin</t>
    <phoneticPr fontId="4" type="noConversion"/>
  </si>
  <si>
    <t>Sum of Issuance of Common Stock [LTM] ($USDmm, Historical rate)</t>
  </si>
  <si>
    <t>Sum of Total Debt Repaid [LTM] ($USDmm, Historical rate)</t>
  </si>
  <si>
    <t>Sum of Total Debt Issued [LTM] ($USDmm, Historical rate)</t>
  </si>
  <si>
    <t>Sum of Other Investing Activities, Total [LTM] ($USDmm, Historical rate)</t>
  </si>
  <si>
    <t>Sum of Cash Acquisitions [LTM] ($USDmm, Historical rate)</t>
  </si>
  <si>
    <t>Sum of Gross Profit [LTM] ($USDmm, Historical rate)</t>
  </si>
  <si>
    <t>Sum of Total Debt [Latest Quarter - 4] ($USDmm, Historical rate)</t>
  </si>
  <si>
    <t>Sum of Total Minority Interest [Latest Quarter - 4] ($USDmm, Historical rate)</t>
  </si>
  <si>
    <t>Sum of Cash And Equivalents [Latest Quarter - 4] ($USDmm, Historical rate)</t>
  </si>
  <si>
    <t>Sum of Total Pref. Equity [Latest Quarter - 4] ($USDmm, Historical rate)</t>
  </si>
  <si>
    <t>Sum of Total Common Equity [Latest Quarter - 4] ($USDmm, Historical rate)</t>
  </si>
  <si>
    <t>Advertising</t>
  </si>
  <si>
    <t>Aerospace/Defense</t>
  </si>
  <si>
    <t>Air Transport</t>
  </si>
  <si>
    <t>Apparel</t>
  </si>
  <si>
    <t>Auto &amp; Truck</t>
  </si>
  <si>
    <t>Auto Parts</t>
  </si>
  <si>
    <t>Banks (Regional)</t>
  </si>
  <si>
    <t>Beverage (Alcoholic)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</si>
  <si>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</si>
  <si>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</si>
  <si>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</si>
  <si>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</si>
  <si>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</si>
  <si>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</si>
  <si>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</si>
  <si>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</si>
  <si>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</si>
  <si>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</si>
  <si>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</si>
  <si>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Diversified</t>
  </si>
  <si>
    <t>Electrical Equipment</t>
  </si>
  <si>
    <t>Electronics (Consumer &amp; Office)</t>
  </si>
  <si>
    <t>Entertainment</t>
  </si>
  <si>
    <t>Environmental &amp; Waste Services</t>
  </si>
  <si>
    <t>Farming/Agriculture</t>
  </si>
  <si>
    <t>Financial Svcs. (Non-bank &amp; Insurance)</t>
  </si>
  <si>
    <t>ROE</t>
    <phoneticPr fontId="4" type="noConversion"/>
  </si>
  <si>
    <t>Current PE</t>
    <phoneticPr fontId="4" type="noConversion"/>
  </si>
  <si>
    <t>Trailing PE</t>
    <phoneticPr fontId="4" type="noConversion"/>
  </si>
  <si>
    <t>Forward PE</t>
    <phoneticPr fontId="4" type="noConversion"/>
  </si>
  <si>
    <t>PBV</t>
    <phoneticPr fontId="4" type="noConversion"/>
  </si>
  <si>
    <t>EV/ Invested Capital</t>
    <phoneticPr fontId="4" type="noConversion"/>
  </si>
  <si>
    <t>ROIC</t>
    <phoneticPr fontId="4" type="noConversion"/>
  </si>
  <si>
    <t>Price/Sales</t>
    <phoneticPr fontId="4" type="noConversion"/>
  </si>
  <si>
    <t>Net Margin</t>
    <phoneticPr fontId="4" type="noConversion"/>
  </si>
  <si>
    <t>EV/Sales</t>
    <phoneticPr fontId="4" type="noConversion"/>
  </si>
  <si>
    <t>Pre-tax Operating Margin</t>
    <phoneticPr fontId="4" type="noConversion"/>
  </si>
  <si>
    <t>EV/EBITDA</t>
    <phoneticPr fontId="4" type="noConversion"/>
  </si>
  <si>
    <t>EV/EBIT</t>
    <phoneticPr fontId="4" type="noConversion"/>
  </si>
  <si>
    <t>EV/EBIT (1-t)</t>
    <phoneticPr fontId="4" type="noConversion"/>
  </si>
  <si>
    <t>Acc Rec/ Sales</t>
    <phoneticPr fontId="4" type="noConversion"/>
  </si>
  <si>
    <t>Inventory/Sales</t>
    <phoneticPr fontId="4" type="noConversion"/>
  </si>
  <si>
    <t>Acc Pay/ Sales</t>
    <phoneticPr fontId="4" type="noConversion"/>
  </si>
  <si>
    <t>Non-cash WC/ Sales</t>
    <phoneticPr fontId="4" type="noConversion"/>
  </si>
  <si>
    <t>Effective tax rate</t>
    <phoneticPr fontId="4" type="noConversion"/>
  </si>
  <si>
    <t>Dividend Payout</t>
    <phoneticPr fontId="4" type="noConversion"/>
  </si>
  <si>
    <t>Dividend Yield</t>
    <phoneticPr fontId="4" type="noConversion"/>
  </si>
  <si>
    <t>Household Products</t>
  </si>
  <si>
    <t>Information Services</t>
  </si>
  <si>
    <t>Insurance (General)</t>
  </si>
  <si>
    <t>Insurance (Life)</t>
  </si>
  <si>
    <t>Insurance (Prop/Cas.)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</si>
  <si>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</si>
  <si>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</si>
  <si>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</si>
  <si>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</si>
  <si>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</si>
  <si>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</si>
  <si>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</si>
  <si>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</si>
  <si>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</si>
  <si>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</si>
  <si>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</si>
  <si>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R.E.I.T.</t>
  </si>
  <si>
    <t>Real Estate (Development)</t>
  </si>
  <si>
    <t>Real Estate (Operations &amp; Services)</t>
  </si>
  <si>
    <t>Recreation</t>
  </si>
  <si>
    <t>Reinsurance</t>
  </si>
  <si>
    <t>Retail (Automotive)</t>
  </si>
  <si>
    <t>Retail (Building Supply)</t>
  </si>
  <si>
    <t>Retail (Distributors)</t>
  </si>
  <si>
    <t>Retail (General)</t>
  </si>
  <si>
    <t>Retail (Grocery and Food)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</si>
  <si>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</si>
  <si>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</si>
  <si>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</si>
  <si>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</si>
  <si>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</si>
  <si>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</si>
  <si>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</si>
  <si>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</si>
  <si>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</si>
  <si>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</si>
  <si>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Tobacco</t>
  </si>
  <si>
    <t>Trucking</t>
  </si>
  <si>
    <t>Utility (General)</t>
  </si>
  <si>
    <t>Utility (Water)</t>
  </si>
  <si>
    <t>Average of Net Income, 5 Yr CAGR % [LTM] (%)</t>
  </si>
  <si>
    <t>Average of EBIT, 5 Yr CAGR % [LTM] (%)</t>
  </si>
  <si>
    <t>Average of EBITDA, 5 Yr CAGR % [LTM] (%)</t>
  </si>
  <si>
    <t>Average of Total Revenues, 5 Yr CAGR % [LTM] (%)</t>
  </si>
  <si>
    <t>Average of Net Income, 3 Yr CAGR % [LTM] (%)</t>
  </si>
  <si>
    <t>Average of EBIT, 3 Yr CAGR % [LTM] (%)</t>
  </si>
  <si>
    <t>Average of EBITDA, 3 Yr CAGR % [LTM] (%)</t>
  </si>
  <si>
    <t>Average of Total Revenues, 3 Yr CAGR % [LTM] (%)</t>
  </si>
  <si>
    <t>Average of Net Income, 1 Yr Growth % [LTM] (%)</t>
  </si>
  <si>
    <t>Average of EBIT, 1 Yr Growth % [LTM] (%)</t>
  </si>
  <si>
    <t>Average of Total Revenues, 1 Yr Growth % [LTM] (%)</t>
  </si>
  <si>
    <t>Sum of Goodwill [Latest Quarter - 4] ($USDmm, Historical rate)2</t>
  </si>
  <si>
    <t>Healthcare Products</t>
  </si>
  <si>
    <t>Heathcare Information and Technology</t>
  </si>
  <si>
    <t>Number of firms</t>
  </si>
  <si>
    <t>Industry Name</t>
  </si>
  <si>
    <t>Sum of Total Debt incl leases (in US $)</t>
  </si>
  <si>
    <t>Sum of Trailing Operating Income (adj for leases)</t>
  </si>
  <si>
    <t>Sum of R&amp;D Expense [LTM] ($USDmm, Historical rate)</t>
  </si>
  <si>
    <t>Average of Coeff of variation - Op Income</t>
  </si>
  <si>
    <t>Average of Coeff of variation - Net Income</t>
  </si>
  <si>
    <t>Sum of EBIT [CY 2011] ($USDmm, Historical rate)</t>
  </si>
  <si>
    <t>Sum of EBIT [CY 2012] ($USDmm, Historical rate)</t>
  </si>
  <si>
    <t>Sum of Dividends + Buybacks</t>
  </si>
  <si>
    <t>Sum of Net Income [Latest Annual] ($USDmm, Historical rate)</t>
  </si>
  <si>
    <t>Sum of Operating Income</t>
  </si>
  <si>
    <t>Sum of FCFE without debt</t>
  </si>
  <si>
    <t>Average of Standard deviation in stock price</t>
  </si>
  <si>
    <t>Average of Individuals/Insiders - % Owned [Latest] (%)</t>
  </si>
  <si>
    <t>Average of Institutions - % Owned [Latest] (%)</t>
  </si>
  <si>
    <t>Sum of Total Assets [Latest Quarter] ($USDmm, Historical rate)</t>
  </si>
  <si>
    <t>Sum of Interest Expense [LTM] ($USDmm, Historical rate)</t>
  </si>
  <si>
    <t>Sum of Long-Term Debt [Latest Quarter] ($USDmm, Historical rate)</t>
  </si>
  <si>
    <t>Count of Total Employees [Latest Annual]</t>
  </si>
  <si>
    <t>Number of Firms</t>
  </si>
  <si>
    <t>Cap Ex/Deprecn</t>
  </si>
  <si>
    <t>Net Cap Ex/Sales</t>
  </si>
  <si>
    <t>Net Cap Ex/ EBIT (1-t)</t>
  </si>
  <si>
    <t>Sales/Capital</t>
  </si>
  <si>
    <t>Industry name</t>
  </si>
  <si>
    <t>Cash/Firm Value</t>
  </si>
  <si>
    <t>Cash/Revenues</t>
  </si>
  <si>
    <t>Cash/Total Assets</t>
  </si>
  <si>
    <t>After-tax Operating Margin</t>
  </si>
  <si>
    <t>Non-Cash Working Capital as % of Revenues</t>
  </si>
  <si>
    <t>Pre-tax Operating Margin (adjusted for leases)</t>
  </si>
  <si>
    <t>Pre-tax Operating Margin (unadjusted)</t>
  </si>
  <si>
    <t>Effective tax rate</t>
  </si>
  <si>
    <t>Insider Holdings</t>
  </si>
  <si>
    <t>Book Debt to Capital</t>
  </si>
  <si>
    <t>Std dev in Stock Prices</t>
  </si>
  <si>
    <t>Capital Spending/Total Assets</t>
  </si>
  <si>
    <t>Institutional Holdings</t>
  </si>
  <si>
    <t xml:space="preserve">  Dividends </t>
  </si>
  <si>
    <t xml:space="preserve"> Net Income </t>
  </si>
  <si>
    <t>Payout</t>
  </si>
  <si>
    <t>Market Cap</t>
  </si>
  <si>
    <t>ROE</t>
  </si>
  <si>
    <t>Std Dev in Stock Prices</t>
  </si>
  <si>
    <t>To update this spreadsheet, enter the following</t>
  </si>
  <si>
    <t>Cost of Debt Lookup Table (based on std dev in stock prices)</t>
  </si>
  <si>
    <t>Long Term Treasury bond rate =</t>
  </si>
  <si>
    <t>Standard Deviation</t>
  </si>
  <si>
    <t>Default Spread</t>
  </si>
  <si>
    <t>Risk Premium to Use for Equity =</t>
  </si>
  <si>
    <t>Beta</t>
  </si>
  <si>
    <t>Cost of Equity</t>
  </si>
  <si>
    <t>(ROE - COE)</t>
  </si>
  <si>
    <t>BV of Equity</t>
  </si>
  <si>
    <t>Equity EVA</t>
  </si>
  <si>
    <t>ROC</t>
  </si>
  <si>
    <t>Cost of Capital</t>
  </si>
  <si>
    <t>(ROC - WACC)</t>
  </si>
  <si>
    <t>BV of Capital</t>
  </si>
  <si>
    <t>EVA</t>
  </si>
  <si>
    <t>E/(D+E)</t>
  </si>
  <si>
    <t>Std Dev in Stock</t>
  </si>
  <si>
    <t>Cost of Debt</t>
  </si>
  <si>
    <t>Tax Rate</t>
  </si>
  <si>
    <t>After-tax Cost of Debt</t>
  </si>
  <si>
    <t>D/(D+E)</t>
  </si>
  <si>
    <t>Retention Ratio</t>
  </si>
  <si>
    <t xml:space="preserve">Fundamental Growth </t>
  </si>
  <si>
    <t>Reinvestment Rate</t>
  </si>
  <si>
    <t>Expected Growth in EBIT</t>
  </si>
  <si>
    <t>Correlation with the market</t>
  </si>
  <si>
    <t>CEO Holding</t>
  </si>
  <si>
    <t>Pre-tax Unadjusted Operating Margin</t>
  </si>
  <si>
    <t>Pre-tax Lease adjusted Margin</t>
  </si>
  <si>
    <t>EBITDA/Sales</t>
  </si>
  <si>
    <t>EBITDASG&amp;A/Sales</t>
  </si>
  <si>
    <t>EBITDAR&amp;D/Sales</t>
  </si>
  <si>
    <t>Return on Capital</t>
  </si>
  <si>
    <t>After-tax Lease Adjusted Margin</t>
  </si>
  <si>
    <t>EBIT (1-t)</t>
  </si>
  <si>
    <t>FCFF</t>
  </si>
  <si>
    <t>Net Cap Ex</t>
  </si>
  <si>
    <t>Change in WC</t>
  </si>
  <si>
    <t>Relative Standard Deviation of Bonds =</t>
  </si>
  <si>
    <t>(Std Dev of Bonds/Std Dev of Equity)</t>
  </si>
  <si>
    <t>Correlation between stocks &amp; bonds =</t>
  </si>
  <si>
    <t>Std Deviation in Equity</t>
  </si>
  <si>
    <t>Std Deviation in Firm Value</t>
  </si>
  <si>
    <t>Market Debt to Capital (Unadjusted)</t>
  </si>
  <si>
    <t>Market Debt to Capital (adjusted for leases)</t>
  </si>
  <si>
    <t>Market D/E (adjusted for leases)</t>
  </si>
  <si>
    <t>PEG Ratio</t>
  </si>
  <si>
    <t>Expected growth - next 5 years</t>
  </si>
  <si>
    <t>Average across all companies</t>
  </si>
  <si>
    <t>Average Unlevered Beta</t>
  </si>
  <si>
    <t>Total Unlevered Beta</t>
  </si>
  <si>
    <t>Basis Spread</t>
  </si>
  <si>
    <t>Do you want to use the marginal tax rate for cost of debt?</t>
  </si>
  <si>
    <t>If yes, enter the marginal tax rate to use</t>
  </si>
  <si>
    <t>Total Debt with leases</t>
  </si>
  <si>
    <t>Interest expense</t>
  </si>
  <si>
    <t>Book interest rate</t>
  </si>
  <si>
    <t>Conventional Debt</t>
  </si>
  <si>
    <t>Unlevered beta corrected for cash</t>
  </si>
  <si>
    <t>Market D/E Ratio</t>
  </si>
  <si>
    <t>Market Debt to Capital</t>
  </si>
  <si>
    <t>Dividend Payout</t>
  </si>
  <si>
    <t>Net Margin</t>
  </si>
  <si>
    <t>Pre-tax Operating Margin</t>
  </si>
  <si>
    <t>ROIC</t>
  </si>
  <si>
    <t>EV/Sales</t>
  </si>
  <si>
    <t>Revenue Growth rate: Last 5 years</t>
  </si>
  <si>
    <t>Expected Earnings growth: Next 5 years</t>
  </si>
  <si>
    <t>Average Levered Beta</t>
  </si>
  <si>
    <t>Global weighted average</t>
  </si>
  <si>
    <t>Country Default Spread to use for debt =</t>
  </si>
  <si>
    <t>Total Debt without leases</t>
  </si>
  <si>
    <t>Total Debt with Leases</t>
  </si>
  <si>
    <t>Market Debt to Capital with leases</t>
  </si>
  <si>
    <t>Market Debt to Capital without  leases</t>
  </si>
  <si>
    <t>Book Debt to Capital without leases</t>
  </si>
  <si>
    <t>Book Debt to Capital with leases</t>
  </si>
  <si>
    <t>Operating income (before lease adj)</t>
  </si>
  <si>
    <t>Operating income (after lease adj)</t>
  </si>
  <si>
    <t>ROIC (without leases)</t>
  </si>
  <si>
    <t>ROIC (with leases)</t>
  </si>
  <si>
    <t>You can update the riskfree rate and equity risk premium</t>
  </si>
  <si>
    <t>Riskfree Rate =</t>
  </si>
  <si>
    <t>Equity Risk Premium =</t>
  </si>
  <si>
    <t>Marginal tax rate =</t>
  </si>
  <si>
    <t>Annual Average Revenue growth - Last 5 years</t>
  </si>
  <si>
    <t>COGS as % of Revenue</t>
  </si>
  <si>
    <t>SG&amp;A as % of Revenues</t>
  </si>
  <si>
    <t>EBIT as % of Revenue</t>
  </si>
  <si>
    <t>Capital Expenditure as % of Revenue</t>
  </si>
  <si>
    <t>Non-cash WC as % of Revenue</t>
  </si>
  <si>
    <t>Average effective tax rate</t>
  </si>
  <si>
    <t>Asset (Unlevered) Beta</t>
  </si>
  <si>
    <t>Unlevered cost of equity</t>
  </si>
  <si>
    <t>Equity (Levered) Beta</t>
  </si>
  <si>
    <t>Cost of equity</t>
  </si>
  <si>
    <t>Std deviation in stock prices</t>
  </si>
  <si>
    <t>Pre-tax cost of debt</t>
  </si>
  <si>
    <t>Market Debt/Capital</t>
  </si>
  <si>
    <t>Cost of capital</t>
  </si>
  <si>
    <t>Asset volatility (Std deviation in asset value)</t>
  </si>
  <si>
    <t>EV/EBITDA</t>
  </si>
  <si>
    <t>EV/EBIT</t>
  </si>
  <si>
    <t>Price/Book</t>
  </si>
  <si>
    <t>Trailing PE</t>
  </si>
  <si>
    <t>Global default spread =</t>
  </si>
  <si>
    <t>Average of CEO - % Owned [Latest] (%)</t>
  </si>
  <si>
    <t>Sum of Only +ve Taxable Income</t>
  </si>
  <si>
    <t>Sum of Only +ve Taxes</t>
  </si>
  <si>
    <t>Sum of Only +'ve Net Income</t>
  </si>
  <si>
    <t>Sum of Onlt +'ve Net Income Mkt cap</t>
  </si>
  <si>
    <t>Sum of Only +"ve EBITDA</t>
  </si>
  <si>
    <t>Sum of Only +ve EBITDA EV</t>
  </si>
  <si>
    <t>Total Levered Beta</t>
  </si>
  <si>
    <t>Average across only money-making companies</t>
  </si>
  <si>
    <t>Accounts Payable/Sales</t>
  </si>
  <si>
    <t>Number of Days of Sales in Accounts Payable</t>
  </si>
  <si>
    <t>Accounts Receivable/Sales</t>
  </si>
  <si>
    <t>Accounts Receivable/ Enterprise Value</t>
  </si>
  <si>
    <t>Number of Days of Sales in Accounts Receivable</t>
  </si>
  <si>
    <t>Revenues</t>
  </si>
  <si>
    <t>Total Debt</t>
  </si>
  <si>
    <t>Enterprise Value</t>
  </si>
  <si>
    <t>EBITDA</t>
  </si>
  <si>
    <t>EBIT</t>
  </si>
  <si>
    <t>Net Income</t>
  </si>
  <si>
    <t>Revenues/EV</t>
  </si>
  <si>
    <t>EBITDA/EV</t>
  </si>
  <si>
    <t>Sum of Only +ve div FCFE</t>
  </si>
  <si>
    <t>Transportation</t>
  </si>
  <si>
    <t>Real Estate (General/Diversified)</t>
  </si>
  <si>
    <t>Pre-tax Operating Margin (before lease adj)</t>
  </si>
  <si>
    <t>Pre-tax Operating Margin (after lease adj)</t>
  </si>
  <si>
    <t>Restaurant/Dining</t>
  </si>
  <si>
    <t>Education</t>
  </si>
  <si>
    <t>Software (System &amp; Application)</t>
  </si>
  <si>
    <t>Beverage (Soft)</t>
  </si>
  <si>
    <t>Bank (Money Center)</t>
  </si>
  <si>
    <t>Investments &amp; Asset Management</t>
  </si>
  <si>
    <t>Healthcare Support Services</t>
  </si>
  <si>
    <t>Drugs (Pharmaceutical)</t>
  </si>
  <si>
    <t>Hospitals/Healthcare Facilities</t>
  </si>
  <si>
    <t>Drugs (Biotechnology)</t>
  </si>
  <si>
    <t>Engineering/Construction</t>
  </si>
  <si>
    <t>Construction Supplies</t>
  </si>
  <si>
    <t>Transportation (Railroads)</t>
  </si>
  <si>
    <t>Software (Internet)</t>
  </si>
  <si>
    <t>Electronics (General)</t>
  </si>
  <si>
    <t>Software (Entertainment)</t>
  </si>
  <si>
    <t>Green &amp; Renewable Energy</t>
  </si>
  <si>
    <t>Average of Liquidity Ratio (Annual trading volume/Shrs outs)</t>
  </si>
  <si>
    <t>Sum of Trailing EBITDA (adj for leases)</t>
  </si>
  <si>
    <t>Sum of Trailing After-tax Operating Income</t>
  </si>
  <si>
    <t>Sum of EBIT [CY 2013] ($USDmm, Historical rate)</t>
  </si>
  <si>
    <t>Sum of Capitalized R&amp;D</t>
  </si>
  <si>
    <t>Sum of Operating Income adjusted for leases &amp; R&amp;D</t>
  </si>
  <si>
    <t>Sum of EBITDAR&amp;D</t>
  </si>
  <si>
    <t>Sum of Revenue - Capital IQ [NTM] ($USDmm, Historical rate)</t>
  </si>
  <si>
    <t>Sum of EBITDA - Capital IQ [NTM] ($USDmm, Historical rate)</t>
  </si>
  <si>
    <t>Pre-tax Lease &amp; R&amp;D adj Margin</t>
  </si>
  <si>
    <t>EV/EBITDAR&amp;D</t>
  </si>
  <si>
    <t>Market D/E (unadjusted)</t>
  </si>
  <si>
    <t>Dividends + Buybacks - Stock Issuances</t>
  </si>
  <si>
    <t>Yes</t>
  </si>
  <si>
    <t>After-tax Lease &amp; R&amp;D adj Margin</t>
  </si>
  <si>
    <t>After-tax Unadjusted Operating Margin</t>
  </si>
  <si>
    <t>Operating Income Based</t>
  </si>
  <si>
    <t>EBITDA Based</t>
  </si>
  <si>
    <t>Net Income Based</t>
  </si>
  <si>
    <t>Unadjusted after-tax ROIC</t>
  </si>
  <si>
    <t>Lease Adjusted after-tax ROIC</t>
  </si>
  <si>
    <t>Lease &amp; R&amp;D adjusted after-tax ROIC</t>
  </si>
  <si>
    <t>Unadjusted pre-tax ROIC</t>
  </si>
  <si>
    <t>Lease Adjusted pre-tax ROIC</t>
  </si>
  <si>
    <t>Lease &amp; R&amp;D adjusted pre-tax ROIC</t>
  </si>
  <si>
    <t>After-tax ROC</t>
  </si>
  <si>
    <t>Unlevered Beta</t>
  </si>
  <si>
    <t>Non-cash WC as % of Revenues</t>
  </si>
  <si>
    <t>Net Cap Ex as % of Revenues</t>
  </si>
  <si>
    <t>US implied premium</t>
  </si>
  <si>
    <t>Investor tax rate on dividends/capital gains =</t>
  </si>
  <si>
    <t>Investor tax rate on pass through income =</t>
  </si>
  <si>
    <t>Taxable Publicly Traded Companies</t>
  </si>
  <si>
    <t>Pass Through Entities</t>
  </si>
  <si>
    <t>Debt to Capital</t>
  </si>
  <si>
    <t>Post-personal tax cost of Equity</t>
  </si>
  <si>
    <t>Pre-tax cost of Equity</t>
  </si>
  <si>
    <t>Global Default Spread to add to cost of debt =</t>
  </si>
  <si>
    <t>Dividend Payout Ratio</t>
  </si>
  <si>
    <t>Equity Reinvestment Rate</t>
  </si>
  <si>
    <t>Cap Ex as % of Revenues</t>
  </si>
  <si>
    <t>ROE (unadjusted)</t>
  </si>
  <si>
    <t>ROE (adjusted for R&amp;D)</t>
  </si>
  <si>
    <t>HiLo Risk</t>
  </si>
  <si>
    <t>Standard deviation of equity</t>
  </si>
  <si>
    <t>Do you want to use the marginal tax rate?</t>
  </si>
  <si>
    <t>Sum of Net Debt repaid (Debt repaid - issued)</t>
  </si>
  <si>
    <t>Sum of EBIT [CY 2014] ($USDmm, Historical rate)</t>
  </si>
  <si>
    <t>Market Cap/EV</t>
  </si>
  <si>
    <t>Sum of EBITDA [LTM] ($USDmm, Historical rate)</t>
  </si>
  <si>
    <t>Sum of Depreciation &amp; Amortization (Modified)</t>
  </si>
  <si>
    <t>Sum of EBIT [CY 2015] ($USDmm, Historical rate)</t>
  </si>
  <si>
    <t>Publishing &amp; Newspapers</t>
  </si>
  <si>
    <t>Average of Jensen's Alpha</t>
  </si>
  <si>
    <t>Average of Normalized ROIC</t>
  </si>
  <si>
    <t>Total Market (without financials)</t>
  </si>
  <si>
    <t>Annualized Jensen's Alpha (Last 5 years)</t>
  </si>
  <si>
    <t>Average correlation with the market</t>
  </si>
  <si>
    <t>Net Cash Returned/ Net Income</t>
  </si>
  <si>
    <t>CAGR in Net Income- Last 5 years</t>
  </si>
  <si>
    <t>CAGR in Revenues- Last 5 years</t>
  </si>
  <si>
    <t>Sum of Net Property, Plant &amp; Equipment [Latest Quarter] ($USDmm, Historical rate)</t>
  </si>
  <si>
    <t>Sum of Average 10-year EBIT</t>
  </si>
  <si>
    <t>Sum of Normalized Operating Income</t>
  </si>
  <si>
    <t>Sum of Invested Capital - 10 years ago</t>
  </si>
  <si>
    <t>Average of % Price Change [5 Years]</t>
  </si>
  <si>
    <t>Annual Return - Last 5 years</t>
  </si>
  <si>
    <t>Normalized ROIC (last 10 years)</t>
  </si>
  <si>
    <t>Retail (Online)</t>
  </si>
  <si>
    <t>These costs of capital are in US$. To convert to a different currency, please enter</t>
  </si>
  <si>
    <t>Expected inflation rate in local currency =</t>
  </si>
  <si>
    <t>Expected inflation rate in US $ =</t>
  </si>
  <si>
    <t>Cost of Capital (US$)</t>
  </si>
  <si>
    <t>Cost of Capital (Local Currency)</t>
  </si>
  <si>
    <t>Dividends + Buybacks</t>
  </si>
  <si>
    <t>Cash Return as % of Net Income</t>
  </si>
  <si>
    <t>Standard deviation in operating income (last 10 years)</t>
  </si>
  <si>
    <t>Sum of EBIT [CY 2016] ($USDmm, Historical rate)</t>
  </si>
  <si>
    <t>Sum of Stock-Based Comp., Total [LTM] ($USDmm, Historical rate)</t>
  </si>
  <si>
    <t>Sum of Special Dividend Paid [LTM] ($USDmm, Historical rate)</t>
  </si>
  <si>
    <t>Sum of Cash Taxes Paid [LTM] ($USDmm, Historical rate)</t>
  </si>
  <si>
    <t>Sum of Net Income (Excl. Excep) - Capital IQ [FY 2021] ($USDmm, Historical rate)</t>
  </si>
  <si>
    <t>Sum of Long-term Investments [Latest Quarter] ($USDmm, Historical rate)</t>
  </si>
  <si>
    <t>Sum of Net Rental Expense, Total [Latest Annual] ($USDmm, Historical rate)</t>
  </si>
  <si>
    <t>Sum of Daily Value Traded [Latest] ($USDmm, Historical rate)</t>
  </si>
  <si>
    <t>Sum of Total Revenue [Latest Annual] ($USDmm, Historical rate)</t>
  </si>
  <si>
    <t>Sum of EBITDA [Latest Annual] ($USDmm, Historical rate)</t>
  </si>
  <si>
    <t>Sum of Net Rental Expense, Total [LTM] ($USDmm, Historical rate)</t>
  </si>
  <si>
    <t>Sum of Change In Accounts Receivable [LTM] ($USDmm, Historical rate)</t>
  </si>
  <si>
    <t>Sum of Change In Inventories [LTM] ($USDmm, Historical rate)</t>
  </si>
  <si>
    <t>Sum of Change in Acc. Payable [LTM] ($USDmm, Historical rate)</t>
  </si>
  <si>
    <t>Sum of Change in Net Working Capital [LTM] ($USDmm, Historical rate)</t>
  </si>
  <si>
    <t>Sum of Total Short-Term Borrowings [Latest Quarter] ($USDmm, Historical rate)</t>
  </si>
  <si>
    <t>Sum of Gross Property, Plant &amp; Equipment [Latest Quarter] ($USDmm, Historical rate)</t>
  </si>
  <si>
    <t>Short term Debt as % of Total Debt</t>
  </si>
  <si>
    <t>Net PP&amp;E/Total Assets</t>
  </si>
  <si>
    <t>Cash/ Firm Value</t>
  </si>
  <si>
    <t>Net Cap Ex/ Revenues</t>
  </si>
  <si>
    <t>Sales/ Capital</t>
  </si>
  <si>
    <t>FCFE (before debt cash flows)</t>
  </si>
  <si>
    <t>FCFE (after debt cash flows)</t>
  </si>
  <si>
    <t>Net Cash Returned/FCFE (pre-debt)</t>
  </si>
  <si>
    <t>Net Cash Returned/FCFE (post-debt)</t>
  </si>
  <si>
    <t>Lease Debt as % of Total Debt</t>
  </si>
  <si>
    <t>Pre-tax, Pre-stock compensation Operating Margin</t>
  </si>
  <si>
    <t>R&amp;D/Sales</t>
  </si>
  <si>
    <t>SG&amp;A/ Sales</t>
  </si>
  <si>
    <t>Stock-Based Compensation/Sales</t>
  </si>
  <si>
    <t>Lease Expense/Sales</t>
  </si>
  <si>
    <t>Lease Expense/ Sales</t>
  </si>
  <si>
    <t>Gross Income Based</t>
  </si>
  <si>
    <t>Gross Margin</t>
  </si>
  <si>
    <t>COGS/Sales</t>
  </si>
  <si>
    <t>Expense Ratios</t>
  </si>
  <si>
    <t>Special Dividends as % of Total Dividends</t>
  </si>
  <si>
    <t>Expected Growth in Revenues - Next 2 years</t>
  </si>
  <si>
    <t>Aggregate Mkt Cap/ Trailing Net Income (only money making firms)</t>
  </si>
  <si>
    <t>Aggregate Mkt Cap/ Net Income (all firms)</t>
  </si>
  <si>
    <t>Total Taxable Income</t>
  </si>
  <si>
    <t>Total Taxes Paid (Accrual)</t>
  </si>
  <si>
    <t>Total Cash Taxes Paid</t>
  </si>
  <si>
    <t>Effective Tax rate</t>
  </si>
  <si>
    <t>Effective Tax Rates</t>
  </si>
  <si>
    <t>Aggregate tax rate</t>
  </si>
  <si>
    <t>Cash Tax Rates</t>
  </si>
  <si>
    <t>Only positive EBITDA firms</t>
  </si>
  <si>
    <t>All firms</t>
  </si>
  <si>
    <t>Pre-tax Operating Margin (Lease &amp; R&amp;D adjusted)</t>
  </si>
  <si>
    <t>Pre-tax Operating Margin (Unadjusted)</t>
  </si>
  <si>
    <t>Cash Taxes/Accrual Taxes</t>
  </si>
  <si>
    <t>Do you want to use marginal or effective tax rates in unlevering betas?</t>
  </si>
  <si>
    <t>Effective</t>
  </si>
  <si>
    <t>Marginal</t>
  </si>
  <si>
    <t>If marginal tax rate, enter the marginal tax rate to use</t>
  </si>
  <si>
    <t>Expected Growth in EPS - Next 5 years</t>
  </si>
  <si>
    <t>Sum of Invested Capital - 4 qtre ago</t>
  </si>
  <si>
    <t>Sum of EBIT [CY 2017] ($USDmm, Historical rate)</t>
  </si>
  <si>
    <t>Sum of Net Income (Excl. Excep) - Capital IQ [FY 2022] ($USDmm, Historical rate)</t>
  </si>
  <si>
    <t>Count of Net Income (Excl. Excep) - Capital IQ [FY 2021] ($USDmm, Historical rate)2</t>
  </si>
  <si>
    <t>Count of Net Income (Excl. Excep) - Capital IQ [FY 2022] ($USDmm, Historical rate)2</t>
  </si>
  <si>
    <t>Sum of Net Income [CY 2018] ($USDmm, Historical rate)</t>
  </si>
  <si>
    <t>Sum of EBIT [CY 2018] ($USDmm, Historical rate)</t>
  </si>
  <si>
    <t>Sum of Tier 1 Capital [Latest Annual] ($USDmm, Historical rate)</t>
  </si>
  <si>
    <t>Sum of Risk Adjusted Assets [Latest Annual] ($USDmm, Historical rate)</t>
  </si>
  <si>
    <t>Sum of Debt Equivalent Oper. Leases [Latest Annual - 1] ($USDmm, Historical rate)</t>
  </si>
  <si>
    <t>Sum of Debt Equivalent Oper. Leases [Latest Annual] ($USDmm, Historical rate)</t>
  </si>
  <si>
    <t>Sum of Right-of-Use Asset-Operating Lease-Net [Latest Annual] ($USDmm, Historical rate)</t>
  </si>
  <si>
    <t>Sum of Right-of-Use Asset-Operating Lease-Gross [Latest Annual] ($USDmm, Historical rate)</t>
  </si>
  <si>
    <t>Lease Debt (My Estimate)</t>
  </si>
  <si>
    <t>Lease Debt (Accounting)</t>
  </si>
  <si>
    <t>Market Cap ($ millions)</t>
  </si>
  <si>
    <t>Book Equity ($ millions)</t>
  </si>
  <si>
    <t>Enteprise Value ($ millions)</t>
  </si>
  <si>
    <t>Invested Capital ($ millions)</t>
  </si>
  <si>
    <t>Total Debt (including leases) ($ millions)</t>
  </si>
  <si>
    <t>Revenues ($ millions)</t>
  </si>
  <si>
    <t>Gross Profit ($ millions)</t>
  </si>
  <si>
    <t>EBITDA ($ millions)</t>
  </si>
  <si>
    <t>EBIT (Operating Income) ($ millions)</t>
  </si>
  <si>
    <t>Net Income ( $ millions)</t>
  </si>
  <si>
    <t>Sum of EBIT [CY 2019] ($USDmm, Historical rate)</t>
  </si>
  <si>
    <t>Sum of Total Debt [Latest Quarter] ($USDmm, Historical rate)</t>
  </si>
  <si>
    <t>Sum of Market Capitalization [My Setting] [12/31/2019] ($USDmm, Historical rate)</t>
  </si>
  <si>
    <t>Sum of Market Capitalization [My Setting] [2/14/2020] ($USDmm, Historical rate)</t>
  </si>
  <si>
    <t>Sum of Market Capitalization [My Setting] [3/20/2020] ($USDmm, Historical rate)</t>
  </si>
  <si>
    <t>Sum of Market Capitalization [My Setting] [9/1/2020] ($USDmm, Historical rate)</t>
  </si>
  <si>
    <t>Sum of Market Capitalization [My Setting] [11/1/2020] ($USDmm, Historical rate)</t>
  </si>
  <si>
    <t>Sum of Total Revenue [LTM - 1] ($USDmm, Historical rate)</t>
  </si>
  <si>
    <t>Sum of Gross Profit [LTM - 1] ($USDmm, Historical rate)</t>
  </si>
  <si>
    <t>Sum of EBITDA [LTM - 1] ($USDmm, Historical rate)</t>
  </si>
  <si>
    <t>Sum of EBIT [LTM - 1] ($USDmm, Historical rate)</t>
  </si>
  <si>
    <t>Sum of Net Income [LTM - 1] ($USDmm, Historical rate)</t>
  </si>
  <si>
    <t>Sum of Total Revenue [LTM] ($USDmm, Historical rate)</t>
  </si>
  <si>
    <t>Sum of EBIT [LTM] ($USDmm, Historical rate)</t>
  </si>
  <si>
    <t>Sum of Net Income [LTM] ($USDmm, Historical rate)</t>
  </si>
  <si>
    <t>Average of Company Age</t>
  </si>
  <si>
    <t>Sum of Total Debt without Oper Leases</t>
  </si>
  <si>
    <t>Sum of Total Operating Leases [Latest Quarter] ($USDmm, Historical rate)</t>
  </si>
  <si>
    <t>Sum of Total Operating Leases [Latest Quarter - 4] ($USDmm, Historical rate)</t>
  </si>
  <si>
    <t>Total Market</t>
  </si>
  <si>
    <t>% Changes</t>
  </si>
  <si>
    <t>LTM 2020</t>
  </si>
  <si>
    <t>% Change</t>
  </si>
  <si>
    <t>Capital Expenditures (US $ millions)</t>
  </si>
  <si>
    <t>Depreciation &amp; Amort ((US $ millions)</t>
  </si>
  <si>
    <t>Acquisitions (US $ millions)</t>
  </si>
  <si>
    <t>Net R&amp;D (US $ millions)</t>
  </si>
  <si>
    <t>Sales/ Invested Capital</t>
  </si>
  <si>
    <t>Cash (US $ millions)</t>
  </si>
  <si>
    <t>Market Capitalization (US $ millions)</t>
  </si>
  <si>
    <t>Revenues (US $ millions)</t>
  </si>
  <si>
    <t>Operating Income (US $ millions)</t>
  </si>
  <si>
    <t>Total Dividends (US $ millions)</t>
  </si>
  <si>
    <t>Market Cap (US $ millions)</t>
  </si>
  <si>
    <t>Sum of EBIT [CY 2020] ($USDmm, Historical rate)</t>
  </si>
  <si>
    <t>Sum of Net Income (Excl. Excep) - Capital IQ [FY 2023] ($USDmm, Historical rate)</t>
  </si>
  <si>
    <t>Sum of Net Income (Excl. Excep) - Capital IQ [FY 2024] ($USDmm, Historical rate)</t>
  </si>
  <si>
    <t>Count of Net Income (Excl. Excep) - Capital IQ [FY 2023] ($USDmm, Historical rate)2</t>
  </si>
  <si>
    <t>Count of Net Income (Excl. Excep) - Capital IQ [FY 2024] ($USDmm, Historical rate)2</t>
  </si>
  <si>
    <t>Sum of Market Capitalization [My Setting] [Latest] ($USDmm, Historical rate)</t>
  </si>
  <si>
    <t>1/1 - 12/31/21</t>
  </si>
  <si>
    <t>LTM 2021</t>
  </si>
  <si>
    <t>Sum of R&amp;D Expense [LTM - 1] ($USDmm, Historical rate)</t>
  </si>
  <si>
    <t>Sum of R&amp;D Expense [LTM - 2] ($USDmm, Historical rate)</t>
  </si>
  <si>
    <t>Sum of R&amp;D Expense [LTM - 3] ($USDmm, Historical rate)</t>
  </si>
  <si>
    <t>Sum of R&amp;D Expense [LTM - 4] ($USDmm, Historical rate)</t>
  </si>
  <si>
    <t>Sum of R&amp;D Expense [LTM - 5] ($USDmm, Historical rate)</t>
  </si>
  <si>
    <t>Sum of Impairment of Goodwill [LTM] ($USDmm, Historical rate)</t>
  </si>
  <si>
    <t>Sum of Operating Lease Commitment Due +1 [Latest Annual] ($USDmm, Historical rate)</t>
  </si>
  <si>
    <t>Sum of Operating Lease Commitment Due +2 [Latest Annual] ($USDmm, Historical rate)</t>
  </si>
  <si>
    <t>Sum of Operating Lease Commitment Due +3 [Latest Annual] ($USDmm, Historical rate)</t>
  </si>
  <si>
    <t>Sum of Operating Lease Commitment Due +4 [Latest Annual] ($USDmm, Historical rate)</t>
  </si>
  <si>
    <t>Sum of Operating Lease Commitment Due +5 [Latest Annual] ($USDmm, Historical rate)</t>
  </si>
  <si>
    <t>Sum of Operating Lease Commitment Due, After 5 Yrs [Latest Annual] ($USDmm, Historical rate)</t>
  </si>
  <si>
    <t>R&amp;D - 4 years ago</t>
  </si>
  <si>
    <t>R&amp;D - LTM (in $ millions)</t>
  </si>
  <si>
    <t>R&amp;D - 1 year ago (in $ millions)</t>
  </si>
  <si>
    <t>R&amp;D - 2 years ago  (in $ millions)</t>
  </si>
  <si>
    <t>R&amp;D - 3 years ago  (in $ millions)</t>
  </si>
  <si>
    <t>R&amp;D - 5 years ago  (in $ millions)</t>
  </si>
  <si>
    <t>R&amp;D Capitalized (my estimate in $ millions)</t>
  </si>
  <si>
    <t>Capitalized R&amp;D as % of Invested Capital</t>
  </si>
  <si>
    <t>Current R&amp;D as % of Revenue</t>
  </si>
  <si>
    <t>Impairment as % of Goodwill</t>
  </si>
  <si>
    <t>Goodwill (in $ millions)</t>
  </si>
  <si>
    <t>Change in Goodwill in last year</t>
  </si>
  <si>
    <t>Impairment of Goodwill in LTM in $ millioins</t>
  </si>
  <si>
    <t>Goodwill as % of Total Assets</t>
  </si>
  <si>
    <t>CAGR in R&amp;D - Last 5 years</t>
  </si>
  <si>
    <t>Buybacks in $ millions</t>
  </si>
  <si>
    <t>Equity Issuance in $ millions</t>
  </si>
  <si>
    <t>Debt Repaid  in $ millions</t>
  </si>
  <si>
    <t>Debt Raised in $ millions</t>
  </si>
  <si>
    <t>Net Debt Change in $ millions</t>
  </si>
  <si>
    <r>
      <t xml:space="preserve">Change in Lease Debt </t>
    </r>
    <r>
      <rPr>
        <sz val="9"/>
        <rFont val="Geneva"/>
        <family val="2"/>
      </rPr>
      <t xml:space="preserve"> in $ millions</t>
    </r>
  </si>
  <si>
    <t>Net Equity Change  in $ millions</t>
  </si>
  <si>
    <t>Net Change in Debt as % of Total Debt</t>
  </si>
  <si>
    <t>Net Equity Change as % of Book Equity</t>
  </si>
  <si>
    <t>1/1/20 -  2/14/20</t>
  </si>
  <si>
    <t>2/14/20 - 3/20/20</t>
  </si>
  <si>
    <t>3/20/20 - 9/1/20</t>
  </si>
  <si>
    <t>9/1 /20- 12/31/21</t>
  </si>
  <si>
    <t>Dividends in $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</si>
</sst>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"/>
    <numFmt numFmtId="165" formatCode="&quot;$&quot;#,##0.00"/>
    <numFmt numFmtId="166" formatCode="_(&quot;$&quot;* #,##0_);_(&quot;$&quot;* \(#,##0\);_(&quot;$&quot;* &quot;-&quot;??_);_(@_)"/>
    <numFmt numFmtId="167" formatCode="&quot;$&quot;#,##0"/>
    <numFmt numFmtId="168" formatCode="_([$$-409]* #,##0.00_);_([$$-409]* \(#,##0.00\);_([$$-409]* &quot;-&quot;??_);_(@_)"/>
  </numFmts>
  <fonts count="19">
    <font>
      <sz val="10"/>
      <name val="Verdana"/>
    </font>
    <font>
      <b/>
      <sz val="10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8"/>
      <name val="Arial"/>
      <family val="2"/>
    </font>
    <font>
      <i/>
      <sz val="9"/>
      <name val="Geneva"/>
      <family val="2"/>
    </font>
    <font>
      <b/>
      <sz val="10"/>
      <name val="Geneva"/>
      <family val="2"/>
    </font>
    <font>
      <sz val="9"/>
      <name val="Geneva"/>
      <family val="2"/>
    </font>
    <font>
      <b/>
      <i/>
      <sz val="9"/>
      <name val="Geneva"/>
      <family val="2"/>
    </font>
    <font>
      <b/>
      <i/>
      <sz val="10"/>
      <name val="Geneva"/>
      <family val="2"/>
    </font>
    <font>
      <b/>
      <i/>
      <sz val="12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sz val="10"/>
      <name val="Arial"/>
      <family val="2"/>
    </font>
    <font>
      <b/>
      <sz val="9"/>
      <name val="Geneva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2"/>
      <name val="Times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30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/>
    <xf numFmtId="0" fontId="0" fillId="0" borderId="1" xfId="0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0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10" fontId="0" fillId="0" borderId="0" xfId="0" applyNumberFormat="1" applyAlignment="1">
      <alignment horizontal="center"/>
    </xf>
    <xf numFmtId="10" fontId="0" fillId="0" borderId="0" xfId="2" applyNumberFormat="1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10" fontId="0" fillId="0" borderId="1" xfId="2" applyNumberFormat="1" applyFont="1" applyBorder="1"/>
    <xf numFmtId="10" fontId="0" fillId="0" borderId="0" xfId="2" applyNumberFormat="1" applyFont="1" applyAlignment="1">
      <alignment horizontal="center"/>
    </xf>
    <xf numFmtId="44" fontId="6" fillId="0" borderId="1" xfId="0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Continuous"/>
    </xf>
    <xf numFmtId="10" fontId="0" fillId="0" borderId="0" xfId="0" applyNumberFormat="1"/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3" xfId="0" applyFont="1" applyBorder="1"/>
    <xf numFmtId="0" fontId="6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10" fontId="8" fillId="3" borderId="1" xfId="0" applyNumberFormat="1" applyFont="1" applyFill="1" applyBorder="1"/>
    <xf numFmtId="0" fontId="8" fillId="0" borderId="0" xfId="0" applyFont="1" applyAlignment="1">
      <alignment horizontal="center"/>
    </xf>
    <xf numFmtId="10" fontId="8" fillId="3" borderId="3" xfId="0" applyNumberFormat="1" applyFont="1" applyFill="1" applyBorder="1"/>
    <xf numFmtId="0" fontId="2" fillId="0" borderId="0" xfId="0" applyFont="1" applyAlignment="1">
      <alignment horizontal="center" wrapText="1"/>
    </xf>
    <xf numFmtId="10" fontId="0" fillId="2" borderId="1" xfId="0" applyNumberFormat="1" applyFill="1" applyBorder="1"/>
    <xf numFmtId="10" fontId="8" fillId="2" borderId="1" xfId="0" applyNumberFormat="1" applyFont="1" applyFill="1" applyBorder="1"/>
    <xf numFmtId="10" fontId="0" fillId="2" borderId="1" xfId="0" applyNumberFormat="1" applyFill="1" applyBorder="1" applyAlignment="1">
      <alignment horizontal="center"/>
    </xf>
    <xf numFmtId="167" fontId="0" fillId="0" borderId="0" xfId="0" applyNumberFormat="1"/>
    <xf numFmtId="0" fontId="1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6" fillId="0" borderId="0" xfId="0" applyFont="1"/>
    <xf numFmtId="10" fontId="12" fillId="3" borderId="1" xfId="0" applyNumberFormat="1" applyFont="1" applyFill="1" applyBorder="1"/>
    <xf numFmtId="10" fontId="12" fillId="3" borderId="3" xfId="0" applyNumberFormat="1" applyFont="1" applyFill="1" applyBorder="1"/>
    <xf numFmtId="10" fontId="12" fillId="4" borderId="3" xfId="0" applyNumberFormat="1" applyFont="1" applyFill="1" applyBorder="1"/>
    <xf numFmtId="0" fontId="13" fillId="0" borderId="0" xfId="0" applyFont="1"/>
    <xf numFmtId="0" fontId="13" fillId="0" borderId="1" xfId="0" applyFont="1" applyBorder="1"/>
    <xf numFmtId="0" fontId="13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0" fontId="5" fillId="0" borderId="0" xfId="0" applyFont="1"/>
    <xf numFmtId="0" fontId="0" fillId="2" borderId="1" xfId="0" applyFill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10" fontId="14" fillId="0" borderId="0" xfId="0" applyNumberFormat="1" applyFont="1"/>
    <xf numFmtId="2" fontId="14" fillId="0" borderId="0" xfId="0" applyNumberFormat="1" applyFont="1"/>
    <xf numFmtId="0" fontId="0" fillId="0" borderId="0" xfId="0" applyAlignment="1">
      <alignment wrapText="1"/>
    </xf>
    <xf numFmtId="0" fontId="8" fillId="3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2" applyNumberFormat="1" applyFont="1" applyFill="1" applyBorder="1" applyAlignment="1">
      <alignment horizontal="center"/>
    </xf>
    <xf numFmtId="10" fontId="1" fillId="0" borderId="1" xfId="0" applyNumberFormat="1" applyFont="1" applyBorder="1"/>
    <xf numFmtId="10" fontId="1" fillId="0" borderId="1" xfId="2" applyNumberFormat="1" applyFont="1" applyBorder="1"/>
    <xf numFmtId="0" fontId="8" fillId="0" borderId="1" xfId="0" applyFont="1" applyBorder="1"/>
    <xf numFmtId="2" fontId="8" fillId="0" borderId="1" xfId="0" applyNumberFormat="1" applyFont="1" applyBorder="1"/>
    <xf numFmtId="0" fontId="15" fillId="0" borderId="1" xfId="0" applyFont="1" applyBorder="1"/>
    <xf numFmtId="2" fontId="15" fillId="0" borderId="1" xfId="0" applyNumberFormat="1" applyFont="1" applyBorder="1"/>
    <xf numFmtId="165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44" fontId="0" fillId="0" borderId="1" xfId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0" fontId="8" fillId="3" borderId="7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12" xfId="0" applyFont="1" applyBorder="1" applyAlignment="1">
      <alignment wrapText="1"/>
    </xf>
    <xf numFmtId="44" fontId="0" fillId="0" borderId="12" xfId="1" applyFont="1" applyBorder="1"/>
    <xf numFmtId="10" fontId="0" fillId="0" borderId="12" xfId="2" applyNumberFormat="1" applyFont="1" applyBorder="1" applyAlignment="1">
      <alignment horizontal="center"/>
    </xf>
    <xf numFmtId="0" fontId="6" fillId="0" borderId="12" xfId="0" applyFont="1" applyBorder="1" applyAlignment="1">
      <alignment horizontal="center" wrapText="1"/>
    </xf>
    <xf numFmtId="0" fontId="0" fillId="0" borderId="12" xfId="0" applyBorder="1"/>
    <xf numFmtId="2" fontId="0" fillId="0" borderId="12" xfId="0" applyNumberFormat="1" applyBorder="1"/>
    <xf numFmtId="10" fontId="0" fillId="0" borderId="12" xfId="0" applyNumberFormat="1" applyBorder="1"/>
    <xf numFmtId="44" fontId="0" fillId="0" borderId="12" xfId="0" applyNumberFormat="1" applyBorder="1"/>
    <xf numFmtId="10" fontId="0" fillId="0" borderId="12" xfId="2" applyNumberFormat="1" applyFont="1" applyBorder="1"/>
    <xf numFmtId="165" fontId="2" fillId="0" borderId="1" xfId="0" applyNumberFormat="1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10" fontId="0" fillId="5" borderId="1" xfId="2" applyNumberFormat="1" applyFont="1" applyFill="1" applyBorder="1" applyAlignment="1">
      <alignment horizontal="center"/>
    </xf>
    <xf numFmtId="10" fontId="1" fillId="5" borderId="1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10" fontId="5" fillId="0" borderId="0" xfId="0" applyNumberFormat="1" applyFont="1"/>
    <xf numFmtId="0" fontId="1" fillId="0" borderId="12" xfId="0" applyFont="1" applyBorder="1"/>
    <xf numFmtId="10" fontId="16" fillId="6" borderId="12" xfId="0" applyNumberFormat="1" applyFont="1" applyFill="1" applyBorder="1"/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0" fontId="2" fillId="0" borderId="1" xfId="2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166" fontId="1" fillId="0" borderId="12" xfId="1" applyNumberFormat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9" fillId="0" borderId="0" xfId="0" applyFont="1" applyAlignment="1">
      <alignment horizontal="center"/>
    </xf>
    <xf numFmtId="9" fontId="8" fillId="2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8" fillId="0" borderId="4" xfId="0" applyNumberFormat="1" applyFont="1" applyBorder="1" applyAlignment="1">
      <alignment horizontal="center"/>
    </xf>
    <xf numFmtId="0" fontId="0" fillId="0" borderId="12" xfId="0" applyBorder="1" applyAlignment="1">
      <alignment wrapText="1"/>
    </xf>
    <xf numFmtId="168" fontId="0" fillId="0" borderId="0" xfId="1" applyNumberFormat="1" applyFont="1" applyAlignment="1">
      <alignment horizontal="center"/>
    </xf>
    <xf numFmtId="0" fontId="6" fillId="0" borderId="12" xfId="0" applyFont="1" applyBorder="1" applyAlignment="1">
      <alignment wrapText="1"/>
    </xf>
    <xf numFmtId="168" fontId="6" fillId="0" borderId="12" xfId="1" applyNumberFormat="1" applyFont="1" applyBorder="1" applyAlignment="1">
      <alignment horizontal="center" wrapText="1"/>
    </xf>
    <xf numFmtId="168" fontId="0" fillId="0" borderId="12" xfId="1" applyNumberFormat="1" applyFont="1" applyBorder="1" applyAlignment="1">
      <alignment horizontal="center"/>
    </xf>
    <xf numFmtId="0" fontId="6" fillId="0" borderId="12" xfId="0" applyFont="1" applyBorder="1" applyAlignment="1">
      <alignment horizontal="left" wrapText="1"/>
    </xf>
    <xf numFmtId="44" fontId="0" fillId="0" borderId="12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10" fontId="18" fillId="2" borderId="12" xfId="2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Previously%20Relocated%20Items/Security/All%20My%20Stuff/Datasets/Datasets20/US/USind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AdvValnX">
  <a:themeElements>
    <a:clrScheme name="">
      <a:dk1>
        <a:srgbClr val="000000"/>
      </a:dk1>
      <a:lt1>
        <a:srgbClr val="FFFFFF"/>
      </a:lt1>
      <a:dk2>
        <a:srgbClr val="0000FF"/>
      </a:dk2>
      <a:lt2>
        <a:srgbClr val="F6BF69"/>
      </a:lt2>
      <a:accent1>
        <a:srgbClr val="00FFFF"/>
      </a:accent1>
      <a:accent2>
        <a:srgbClr val="FAFD00"/>
      </a:accent2>
      <a:accent3>
        <a:srgbClr val="AAAAFF"/>
      </a:accent3>
      <a:accent4>
        <a:srgbClr val="DADADA"/>
      </a:accent4>
      <a:accent5>
        <a:srgbClr val="AAFFFF"/>
      </a:accent5>
      <a:accent6>
        <a:srgbClr val="E3E500"/>
      </a:accent6>
      <a:hlink>
        <a:srgbClr val="FC0128"/>
      </a:hlink>
      <a:folHlink>
        <a:srgbClr val="3365FB"/>
      </a:folHlink>
    </a:clrScheme>
    <a:fontScheme name="dcfvalX.PPT">
      <a:majorFont>
        <a:latin typeface="Helvetica"/>
        <a:ea typeface=""/>
        <a:cs typeface=""/>
      </a:majorFont>
      <a:minorFont>
        <a:latin typeface="Time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Times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Times" charset="0"/>
          </a:defRPr>
        </a:defPPr>
      </a:lstStyle>
    </a:lnDef>
  </a:objectDefaults>
  <a:extraClrSchemeLst>
    <a:extraClrScheme>
      <a:clrScheme name="dcfvalX.PP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00CC99"/>
        </a:accent1>
        <a:accent2>
          <a:srgbClr val="3333CC"/>
        </a:accent2>
        <a:accent3>
          <a:srgbClr val="FFFFFF"/>
        </a:accent3>
        <a:accent4>
          <a:srgbClr val="000000"/>
        </a:accent4>
        <a:accent5>
          <a:srgbClr val="AAE2CA"/>
        </a:accent5>
        <a:accent6>
          <a:srgbClr val="2D2DB9"/>
        </a:accent6>
        <a:hlink>
          <a:srgbClr val="CCCCFF"/>
        </a:hlink>
        <a:folHlink>
          <a:srgbClr val="B2B2B2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cfvalX.PPT 2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cfvalX.PPT 3">
        <a:dk1>
          <a:srgbClr val="000000"/>
        </a:dk1>
        <a:lt1>
          <a:srgbClr val="FFFFCC"/>
        </a:lt1>
        <a:dk2>
          <a:srgbClr val="808000"/>
        </a:dk2>
        <a:lt2>
          <a:srgbClr val="666633"/>
        </a:lt2>
        <a:accent1>
          <a:srgbClr val="339933"/>
        </a:accent1>
        <a:accent2>
          <a:srgbClr val="800000"/>
        </a:accent2>
        <a:accent3>
          <a:srgbClr val="FFFFE2"/>
        </a:accent3>
        <a:accent4>
          <a:srgbClr val="000000"/>
        </a:accent4>
        <a:accent5>
          <a:srgbClr val="ADCAAD"/>
        </a:accent5>
        <a:accent6>
          <a:srgbClr val="730000"/>
        </a:accent6>
        <a:hlink>
          <a:srgbClr val="0033CC"/>
        </a:hlink>
        <a:folHlink>
          <a:srgbClr val="FFCC6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cfvalX.PPT 4">
        <a:dk1>
          <a:srgbClr val="000000"/>
        </a:dk1>
        <a:lt1>
          <a:srgbClr val="FFFFFF"/>
        </a:lt1>
        <a:dk2>
          <a:srgbClr val="000000"/>
        </a:dk2>
        <a:lt2>
          <a:srgbClr val="333333"/>
        </a:lt2>
        <a:accent1>
          <a:srgbClr val="DDDDDD"/>
        </a:accent1>
        <a:accent2>
          <a:srgbClr val="808080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737373"/>
        </a:accent6>
        <a:hlink>
          <a:srgbClr val="4D4D4D"/>
        </a:hlink>
        <a:folHlink>
          <a:srgbClr val="EAEAEA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cfvalX.PPT 5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FFCC66"/>
        </a:accent1>
        <a:accent2>
          <a:srgbClr val="0000FF"/>
        </a:accent2>
        <a:accent3>
          <a:srgbClr val="FFFFFF"/>
        </a:accent3>
        <a:accent4>
          <a:srgbClr val="000000"/>
        </a:accent4>
        <a:accent5>
          <a:srgbClr val="FFE2B8"/>
        </a:accent5>
        <a:accent6>
          <a:srgbClr val="0000E7"/>
        </a:accent6>
        <a:hlink>
          <a:srgbClr val="CC00CC"/>
        </a:hlink>
        <a:folHlink>
          <a:srgbClr val="C0C0C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cfvalX.PPT 6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C0C0C0"/>
        </a:accent1>
        <a:accent2>
          <a:srgbClr val="0066FF"/>
        </a:accent2>
        <a:accent3>
          <a:srgbClr val="FFFFFF"/>
        </a:accent3>
        <a:accent4>
          <a:srgbClr val="000000"/>
        </a:accent4>
        <a:accent5>
          <a:srgbClr val="DCDCDC"/>
        </a:accent5>
        <a:accent6>
          <a:srgbClr val="005CE7"/>
        </a:accent6>
        <a:hlink>
          <a:srgbClr val="FF0000"/>
        </a:hlink>
        <a:folHlink>
          <a:srgbClr val="00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cfvalX.PPT 7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399FF"/>
        </a:accent1>
        <a:accent2>
          <a:srgbClr val="99FFCC"/>
        </a:accent2>
        <a:accent3>
          <a:srgbClr val="FFFFFF"/>
        </a:accent3>
        <a:accent4>
          <a:srgbClr val="000000"/>
        </a:accent4>
        <a:accent5>
          <a:srgbClr val="ADCAFF"/>
        </a:accent5>
        <a:accent6>
          <a:srgbClr val="8AE7B9"/>
        </a:accent6>
        <a:hlink>
          <a:srgbClr val="CC00CC"/>
        </a:hlink>
        <a:folHlink>
          <a:srgbClr val="B2B2B2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97"/>
  <sheetViews>
    <sheetView workbookViewId="0">
      <selection activeCell="B10" sqref="B10"/>
    </sheetView>
  </sheetViews>
  <sheetFormatPr defaultColWidth="11.07421875" defaultRowHeight="13.5"/>
  <cols>
    <col min="1" max="1" width="29.84375" style="50" bestFit="1" customWidth="1"/>
    <col min="2" max="2" width="23" style="6" bestFit="1" customWidth="1"/>
    <col min="3" max="3" width="22.15234375" style="6" bestFit="1" customWidth="1"/>
    <col min="4" max="5" width="21.4609375" style="6" bestFit="1" customWidth="1"/>
    <col min="6" max="6" width="12" style="6" bestFit="1" customWidth="1"/>
    <col min="7" max="7" width="25.69140625" style="6" bestFit="1" customWidth="1"/>
    <col min="8" max="8" width="44.15234375" style="6" bestFit="1" customWidth="1"/>
    <col min="9" max="9" width="12.69140625" style="6" bestFit="1" customWidth="1"/>
    <col min="10" max="10" width="26.4609375" style="6" bestFit="1" customWidth="1"/>
    <col min="11" max="11" width="35.15234375" style="6" bestFit="1" customWidth="1"/>
    <col min="12" max="12" width="26" style="6" bestFit="1" customWidth="1"/>
    <col min="13" max="13" width="17.15234375" style="6" bestFit="1" customWidth="1"/>
    <col min="14" max="14" width="17" style="6" bestFit="1" customWidth="1"/>
    <col min="15" max="15" width="17.4609375" style="6" bestFit="1" customWidth="1"/>
    <col min="16" max="17" width="12.3046875" style="6" bestFit="1" customWidth="1"/>
    <col min="18" max="18" width="12" style="6" bestFit="1" customWidth="1"/>
    <col min="19" max="19" width="21.84375" style="6" bestFit="1" customWidth="1"/>
    <col min="20" max="20" width="15.3046875" style="6" bestFit="1" customWidth="1"/>
    <col min="21" max="21" width="17.4609375" style="6" bestFit="1" customWidth="1"/>
    <col min="22" max="22" width="23.69140625" style="6" bestFit="1" customWidth="1"/>
    <col min="23" max="23" width="15.84375" style="6" bestFit="1" customWidth="1"/>
    <col min="24" max="24" width="18.15234375" style="6" bestFit="1" customWidth="1"/>
    <col min="25" max="25" width="19.69140625" style="6" bestFit="1" customWidth="1"/>
    <col min="26" max="27" width="42.84375" style="6" bestFit="1" customWidth="1"/>
    <col min="28" max="29" width="41.4609375" style="6" bestFit="1" customWidth="1"/>
    <col min="30" max="30" width="40.4609375" style="6" bestFit="1" customWidth="1"/>
    <col min="31" max="31" width="41.3046875" style="6" bestFit="1" customWidth="1"/>
    <col min="32" max="32" width="21.4609375" style="6" bestFit="1" customWidth="1"/>
    <col min="33" max="33" width="33.3046875" style="6" bestFit="1" customWidth="1"/>
    <col min="34" max="34" width="21.4609375" style="6" bestFit="1" customWidth="1"/>
    <col min="35" max="35" width="27.69140625" style="6" bestFit="1" customWidth="1"/>
    <col min="36" max="36" width="22.4609375" style="6" bestFit="1" customWidth="1"/>
    <col min="37" max="37" width="25.3046875" style="6" bestFit="1" customWidth="1"/>
    <col min="38" max="38" width="15.15234375" style="6" bestFit="1" customWidth="1"/>
    <col min="39" max="39" width="21" style="6" bestFit="1" customWidth="1"/>
    <col min="40" max="40" width="25.69140625" style="6" bestFit="1" customWidth="1"/>
    <col min="41" max="41" width="13.69140625" style="6" bestFit="1" customWidth="1"/>
    <col min="42" max="42" width="19.4609375" style="6" bestFit="1" customWidth="1"/>
    <col min="43" max="43" width="12.3046875" style="6" bestFit="1" customWidth="1"/>
    <col min="44" max="44" width="18.15234375" style="6" bestFit="1" customWidth="1"/>
    <col min="45" max="45" width="14.15234375" style="6" bestFit="1" customWidth="1"/>
    <col min="46" max="46" width="33.84375" style="6" bestFit="1" customWidth="1"/>
    <col min="47" max="47" width="32.84375" style="6" bestFit="1" customWidth="1"/>
    <col min="48" max="48" width="14.84375" style="6" bestFit="1" customWidth="1"/>
    <col min="49" max="49" width="23.15234375" style="6" bestFit="1" customWidth="1"/>
    <col min="50" max="50" width="12.69140625" style="6" bestFit="1" customWidth="1"/>
    <col min="51" max="51" width="11.69140625" style="6" bestFit="1" customWidth="1"/>
    <col min="52" max="52" width="30.84375" style="6" bestFit="1" customWidth="1"/>
    <col min="53" max="54" width="27.69140625" style="6" bestFit="1" customWidth="1"/>
    <col min="55" max="55" width="24.4609375" style="6" bestFit="1" customWidth="1"/>
    <col min="56" max="56" width="13.84375" style="6" bestFit="1" customWidth="1"/>
    <col min="57" max="57" width="32.3046875" style="6" bestFit="1" customWidth="1"/>
    <col min="58" max="60" width="24" style="6" bestFit="1" customWidth="1"/>
    <col min="61" max="61" width="49" style="6" bestFit="1" customWidth="1"/>
    <col min="62" max="62" width="51" style="6" bestFit="1" customWidth="1"/>
    <col min="63" max="63" width="33.15234375" style="6" bestFit="1" customWidth="1"/>
    <col min="64" max="64" width="28.15234375" style="6" bestFit="1" customWidth="1"/>
    <col min="65" max="65" width="30.15234375" style="6" bestFit="1" customWidth="1"/>
    <col min="66" max="66" width="35.84375" style="6" bestFit="1" customWidth="1"/>
    <col min="67" max="67" width="33.15234375" style="6" bestFit="1" customWidth="1"/>
    <col min="68" max="68" width="28.15234375" style="6" bestFit="1" customWidth="1"/>
    <col min="69" max="69" width="30.15234375" style="6" bestFit="1" customWidth="1"/>
    <col min="70" max="70" width="35.84375" style="6" bestFit="1" customWidth="1"/>
    <col min="71" max="71" width="34.3046875" style="6" bestFit="1" customWidth="1"/>
    <col min="72" max="72" width="29.3046875" style="6" bestFit="1" customWidth="1"/>
    <col min="73" max="73" width="34.4609375" style="6" bestFit="1" customWidth="1"/>
    <col min="74" max="74" width="45.4609375" style="6" bestFit="1" customWidth="1"/>
    <col min="75" max="75" width="43.69140625" style="6" bestFit="1" customWidth="1"/>
    <col min="76" max="76" width="51.15234375" style="6" bestFit="1" customWidth="1"/>
    <col min="77" max="77" width="39.15234375" style="6" bestFit="1" customWidth="1"/>
    <col min="78" max="78" width="52" style="6" bestFit="1" customWidth="1"/>
    <col min="79" max="79" width="51.69140625" style="6" bestFit="1" customWidth="1"/>
    <col min="80" max="80" width="48.15234375" style="6" bestFit="1" customWidth="1"/>
    <col min="81" max="81" width="46.3046875" style="6" bestFit="1" customWidth="1"/>
    <col min="82" max="82" width="30.4609375" style="6" bestFit="1" customWidth="1"/>
    <col min="83" max="83" width="53.4609375" style="6" bestFit="1" customWidth="1"/>
    <col min="84" max="84" width="45.84375" style="6" bestFit="1" customWidth="1"/>
    <col min="85" max="85" width="58.69140625" style="6" bestFit="1" customWidth="1"/>
    <col min="86" max="86" width="45" style="6" bestFit="1" customWidth="1"/>
    <col min="87" max="87" width="51.4609375" style="6" bestFit="1" customWidth="1"/>
    <col min="88" max="88" width="56.15234375" style="6" bestFit="1" customWidth="1"/>
    <col min="89" max="89" width="37" style="6" bestFit="1" customWidth="1"/>
    <col min="90" max="90" width="53.15234375" style="6" bestFit="1" customWidth="1"/>
    <col min="91" max="91" width="48.84375" style="6" bestFit="1" customWidth="1"/>
    <col min="92" max="92" width="51.15234375" style="6" bestFit="1" customWidth="1"/>
    <col min="93" max="93" width="44.3046875" style="6" bestFit="1" customWidth="1"/>
    <col min="94" max="94" width="44.15234375" style="6" bestFit="1" customWidth="1"/>
    <col min="95" max="95" width="54.3046875" style="6" bestFit="1" customWidth="1"/>
    <col min="96" max="96" width="43.84375" style="6" bestFit="1" customWidth="1"/>
    <col min="97" max="97" width="47.69140625" style="6" bestFit="1" customWidth="1"/>
    <col min="98" max="98" width="39.69140625" style="6" bestFit="1" customWidth="1"/>
    <col min="99" max="99" width="49" style="6" bestFit="1" customWidth="1"/>
    <col min="100" max="100" width="57.4609375" style="6" bestFit="1" customWidth="1"/>
    <col min="101" max="101" width="57.15234375" style="6" bestFit="1" customWidth="1"/>
    <col min="102" max="102" width="47.4609375" style="6" bestFit="1" customWidth="1"/>
    <col min="103" max="103" width="54" style="6" bestFit="1" customWidth="1"/>
    <col min="104" max="104" width="57" style="6" bestFit="1" customWidth="1"/>
    <col min="105" max="140" width="10.69140625" style="6" customWidth="1"/>
    <col min="167" max="167" width="15.4609375" customWidth="1"/>
  </cols>
  <sheetData>
    <row r="1" spans="1:205" s="68" customFormat="1" ht="10">
      <c r="A1" s="68" t="s">
        <v>193</v>
      </c>
      <c r="B1" s="68" t="s">
        <v>192</v>
      </c>
      <c r="C1" s="68" t="s">
        <v>13</v>
      </c>
      <c r="D1" s="68" t="s">
        <v>194</v>
      </c>
      <c r="E1" s="68" t="s">
        <v>14</v>
      </c>
      <c r="F1" s="68" t="s">
        <v>15</v>
      </c>
      <c r="G1" s="68" t="s">
        <v>16</v>
      </c>
      <c r="H1" s="68" t="s">
        <v>388</v>
      </c>
      <c r="I1" s="68" t="s">
        <v>17</v>
      </c>
      <c r="J1" s="68" t="s">
        <v>18</v>
      </c>
      <c r="K1" s="68" t="s">
        <v>19</v>
      </c>
      <c r="L1" s="68" t="s">
        <v>20</v>
      </c>
      <c r="M1" s="68" t="s">
        <v>21</v>
      </c>
      <c r="N1" s="68" t="s">
        <v>22</v>
      </c>
      <c r="O1" s="68" t="s">
        <v>23</v>
      </c>
      <c r="P1" s="68" t="s">
        <v>24</v>
      </c>
      <c r="Q1" s="68" t="s">
        <v>25</v>
      </c>
      <c r="R1" s="68" t="s">
        <v>26</v>
      </c>
      <c r="S1" s="68" t="s">
        <v>27</v>
      </c>
      <c r="T1" s="68" t="s">
        <v>28</v>
      </c>
      <c r="U1" s="68" t="s">
        <v>29</v>
      </c>
      <c r="V1" s="68" t="s">
        <v>30</v>
      </c>
      <c r="W1" s="68" t="s">
        <v>31</v>
      </c>
      <c r="X1" s="68" t="s">
        <v>32</v>
      </c>
      <c r="Y1" s="68" t="s">
        <v>33</v>
      </c>
      <c r="Z1" s="68" t="s">
        <v>34</v>
      </c>
      <c r="AA1" s="68" t="s">
        <v>35</v>
      </c>
      <c r="AB1" s="68" t="s">
        <v>36</v>
      </c>
      <c r="AC1" s="68" t="s">
        <v>37</v>
      </c>
      <c r="AD1" s="68" t="s">
        <v>38</v>
      </c>
      <c r="AE1" s="68" t="s">
        <v>39</v>
      </c>
      <c r="AF1" s="68" t="s">
        <v>40</v>
      </c>
      <c r="AG1" s="68" t="s">
        <v>41</v>
      </c>
      <c r="AH1" s="68" t="s">
        <v>42</v>
      </c>
      <c r="AI1" s="68" t="s">
        <v>43</v>
      </c>
      <c r="AJ1" s="68" t="s">
        <v>44</v>
      </c>
      <c r="AK1" s="68" t="s">
        <v>45</v>
      </c>
      <c r="AL1" s="68" t="s">
        <v>46</v>
      </c>
      <c r="AM1" s="68" t="s">
        <v>47</v>
      </c>
      <c r="AN1" s="68" t="s">
        <v>195</v>
      </c>
      <c r="AO1" s="68" t="s">
        <v>48</v>
      </c>
      <c r="AP1" s="68" t="s">
        <v>49</v>
      </c>
      <c r="AQ1" s="68" t="s">
        <v>50</v>
      </c>
      <c r="AR1" s="68" t="s">
        <v>389</v>
      </c>
      <c r="AS1" s="68" t="s">
        <v>390</v>
      </c>
      <c r="AT1" s="68" t="s">
        <v>434</v>
      </c>
      <c r="AU1" s="68" t="s">
        <v>51</v>
      </c>
      <c r="AV1" s="68" t="s">
        <v>52</v>
      </c>
      <c r="AW1" s="68" t="s">
        <v>0</v>
      </c>
      <c r="AX1" s="68" t="s">
        <v>1</v>
      </c>
      <c r="AY1" s="68" t="s">
        <v>2</v>
      </c>
      <c r="AZ1" s="68" t="s">
        <v>3</v>
      </c>
      <c r="BA1" s="68" t="s">
        <v>523</v>
      </c>
      <c r="BB1" s="68" t="s">
        <v>4</v>
      </c>
      <c r="BC1" s="68" t="s">
        <v>5</v>
      </c>
      <c r="BD1" s="68" t="s">
        <v>6</v>
      </c>
      <c r="BE1" s="68" t="s">
        <v>58</v>
      </c>
      <c r="BF1" s="68" t="s">
        <v>59</v>
      </c>
      <c r="BG1" s="68" t="s">
        <v>60</v>
      </c>
      <c r="BH1" s="68" t="s">
        <v>61</v>
      </c>
      <c r="BI1" s="68" t="s">
        <v>178</v>
      </c>
      <c r="BJ1" s="68" t="s">
        <v>179</v>
      </c>
      <c r="BK1" s="68" t="s">
        <v>180</v>
      </c>
      <c r="BL1" s="68" t="s">
        <v>181</v>
      </c>
      <c r="BM1" s="68" t="s">
        <v>182</v>
      </c>
      <c r="BN1" s="68" t="s">
        <v>183</v>
      </c>
      <c r="BO1" s="68" t="s">
        <v>184</v>
      </c>
      <c r="BP1" s="68" t="s">
        <v>185</v>
      </c>
      <c r="BQ1" s="68" t="s">
        <v>186</v>
      </c>
      <c r="BR1" s="68" t="s">
        <v>187</v>
      </c>
      <c r="BS1" s="68" t="s">
        <v>62</v>
      </c>
      <c r="BT1" s="68" t="s">
        <v>63</v>
      </c>
      <c r="BU1" s="68" t="s">
        <v>64</v>
      </c>
      <c r="BV1" s="68" t="s">
        <v>438</v>
      </c>
      <c r="BW1" s="68" t="s">
        <v>196</v>
      </c>
      <c r="BX1" s="68" t="s">
        <v>65</v>
      </c>
      <c r="BY1" s="68" t="s">
        <v>66</v>
      </c>
      <c r="BZ1" s="68" t="s">
        <v>67</v>
      </c>
      <c r="CA1" s="68" t="s">
        <v>68</v>
      </c>
      <c r="CB1" s="68" t="s">
        <v>69</v>
      </c>
      <c r="CC1" s="68" t="s">
        <v>70</v>
      </c>
      <c r="CD1" s="68" t="s">
        <v>71</v>
      </c>
      <c r="CE1" s="68" t="s">
        <v>72</v>
      </c>
      <c r="CF1" s="68" t="s">
        <v>73</v>
      </c>
      <c r="CG1" s="68" t="s">
        <v>10</v>
      </c>
      <c r="CH1" s="68" t="s">
        <v>188</v>
      </c>
      <c r="CI1" s="68" t="s">
        <v>11</v>
      </c>
      <c r="CJ1" s="68" t="s">
        <v>12</v>
      </c>
      <c r="CK1" s="68" t="s">
        <v>80</v>
      </c>
      <c r="CL1" s="68" t="s">
        <v>81</v>
      </c>
      <c r="CM1" s="68" t="s">
        <v>82</v>
      </c>
      <c r="CN1" s="68" t="s">
        <v>83</v>
      </c>
      <c r="CO1" s="68" t="s">
        <v>84</v>
      </c>
      <c r="CP1" s="68" t="s">
        <v>85</v>
      </c>
      <c r="CQ1" s="68" t="s">
        <v>86</v>
      </c>
      <c r="CR1" s="68" t="s">
        <v>87</v>
      </c>
      <c r="CS1" s="68" t="s">
        <v>88</v>
      </c>
      <c r="CT1" s="68" t="s">
        <v>189</v>
      </c>
      <c r="CU1" s="68" t="s">
        <v>89</v>
      </c>
      <c r="CV1" s="68" t="s">
        <v>90</v>
      </c>
      <c r="CW1" s="68" t="s">
        <v>197</v>
      </c>
      <c r="CX1" s="68" t="s">
        <v>198</v>
      </c>
      <c r="CY1" s="68" t="s">
        <v>202</v>
      </c>
      <c r="CZ1" s="68" t="s">
        <v>528</v>
      </c>
      <c r="DA1" s="68" t="s">
        <v>199</v>
      </c>
      <c r="DB1" s="68" t="s">
        <v>200</v>
      </c>
      <c r="DC1" s="68" t="s">
        <v>391</v>
      </c>
      <c r="DD1" s="68" t="s">
        <v>435</v>
      </c>
      <c r="DE1" s="68" t="s">
        <v>439</v>
      </c>
      <c r="DF1" s="68" t="s">
        <v>465</v>
      </c>
      <c r="DG1" s="68" t="s">
        <v>524</v>
      </c>
      <c r="DH1" s="68" t="s">
        <v>529</v>
      </c>
      <c r="DI1" s="68" t="s">
        <v>548</v>
      </c>
      <c r="DJ1" s="68" t="s">
        <v>582</v>
      </c>
      <c r="DK1" s="68" t="s">
        <v>201</v>
      </c>
      <c r="DL1" s="68" t="s">
        <v>549</v>
      </c>
      <c r="DM1" s="68" t="s">
        <v>203</v>
      </c>
      <c r="DN1" s="68" t="s">
        <v>204</v>
      </c>
      <c r="DO1" s="68" t="s">
        <v>205</v>
      </c>
      <c r="DP1" s="68" t="s">
        <v>344</v>
      </c>
      <c r="DQ1" s="68" t="s">
        <v>206</v>
      </c>
      <c r="DR1" s="68" t="s">
        <v>207</v>
      </c>
      <c r="DS1" s="68" t="s">
        <v>208</v>
      </c>
      <c r="DT1" s="68" t="s">
        <v>209</v>
      </c>
      <c r="DU1" s="68" t="s">
        <v>210</v>
      </c>
      <c r="DV1" s="68" t="s">
        <v>449</v>
      </c>
      <c r="DW1" s="68" t="s">
        <v>211</v>
      </c>
      <c r="DX1" s="68" t="s">
        <v>345</v>
      </c>
      <c r="DY1" s="68" t="s">
        <v>346</v>
      </c>
      <c r="DZ1" s="68" t="s">
        <v>347</v>
      </c>
      <c r="EA1" s="68" t="s">
        <v>348</v>
      </c>
      <c r="EB1" s="68" t="s">
        <v>349</v>
      </c>
      <c r="EC1" s="68" t="s">
        <v>350</v>
      </c>
      <c r="ED1" s="68" t="s">
        <v>366</v>
      </c>
      <c r="EE1" s="68" t="s">
        <v>392</v>
      </c>
      <c r="EF1" s="68" t="s">
        <v>393</v>
      </c>
      <c r="EG1" s="68" t="s">
        <v>394</v>
      </c>
      <c r="EH1" s="68" t="s">
        <v>395</v>
      </c>
      <c r="EI1" s="68" t="s">
        <v>396</v>
      </c>
      <c r="EJ1" s="68" t="s">
        <v>437</v>
      </c>
      <c r="EK1" s="68" t="s">
        <v>441</v>
      </c>
      <c r="EL1" s="68" t="s">
        <v>442</v>
      </c>
      <c r="EM1" s="68" t="s">
        <v>450</v>
      </c>
      <c r="EN1" s="68" t="s">
        <v>451</v>
      </c>
      <c r="EO1" s="68" t="s">
        <v>452</v>
      </c>
      <c r="EP1" s="68" t="s">
        <v>453</v>
      </c>
      <c r="EQ1" s="68" t="s">
        <v>466</v>
      </c>
      <c r="ER1" s="68" t="s">
        <v>467</v>
      </c>
      <c r="ES1" s="68" t="s">
        <v>468</v>
      </c>
      <c r="ET1" s="68" t="s">
        <v>469</v>
      </c>
      <c r="EU1" s="68" t="s">
        <v>525</v>
      </c>
      <c r="EV1" s="68" t="s">
        <v>583</v>
      </c>
      <c r="EW1" s="68" t="s">
        <v>584</v>
      </c>
      <c r="EX1" s="68" t="s">
        <v>526</v>
      </c>
      <c r="EY1" s="68" t="s">
        <v>527</v>
      </c>
      <c r="EZ1" s="68" t="s">
        <v>585</v>
      </c>
      <c r="FA1" s="68" t="s">
        <v>586</v>
      </c>
      <c r="FB1" s="68" t="s">
        <v>470</v>
      </c>
      <c r="FC1" s="68" t="s">
        <v>471</v>
      </c>
      <c r="FD1" s="68" t="s">
        <v>472</v>
      </c>
      <c r="FE1" s="68" t="s">
        <v>473</v>
      </c>
      <c r="FF1" s="68" t="s">
        <v>474</v>
      </c>
      <c r="FG1" s="68" t="s">
        <v>475</v>
      </c>
      <c r="FH1" s="68" t="s">
        <v>476</v>
      </c>
      <c r="FI1" s="68" t="s">
        <v>477</v>
      </c>
      <c r="FJ1" s="68" t="s">
        <v>478</v>
      </c>
      <c r="FK1" s="68" t="s">
        <v>479</v>
      </c>
      <c r="FL1" s="68" t="s">
        <v>480</v>
      </c>
      <c r="FM1" s="68" t="s">
        <v>481</v>
      </c>
      <c r="FN1" s="68" t="s">
        <v>530</v>
      </c>
      <c r="FO1" s="68" t="s">
        <v>531</v>
      </c>
      <c r="FP1" s="68" t="s">
        <v>532</v>
      </c>
      <c r="FQ1" s="68" t="s">
        <v>533</v>
      </c>
      <c r="FR1" s="68" t="s">
        <v>534</v>
      </c>
      <c r="FS1" s="68" t="s">
        <v>535</v>
      </c>
      <c r="FT1" s="68" t="s">
        <v>550</v>
      </c>
      <c r="FU1" s="68" t="s">
        <v>551</v>
      </c>
      <c r="FV1" s="68" t="s">
        <v>552</v>
      </c>
      <c r="FW1" s="68" t="s">
        <v>553</v>
      </c>
      <c r="FX1" s="68" t="s">
        <v>554</v>
      </c>
      <c r="FY1" s="68" t="s">
        <v>587</v>
      </c>
      <c r="FZ1" s="68" t="s">
        <v>555</v>
      </c>
      <c r="GA1" s="68" t="s">
        <v>556</v>
      </c>
      <c r="GB1" s="68" t="s">
        <v>557</v>
      </c>
      <c r="GC1" s="68" t="s">
        <v>558</v>
      </c>
      <c r="GD1" s="68" t="s">
        <v>559</v>
      </c>
      <c r="GE1" s="68" t="s">
        <v>560</v>
      </c>
      <c r="GF1" s="68" t="s">
        <v>561</v>
      </c>
      <c r="GG1" s="68" t="s">
        <v>562</v>
      </c>
      <c r="GH1" s="68" t="s">
        <v>563</v>
      </c>
      <c r="GI1" s="68" t="s">
        <v>564</v>
      </c>
      <c r="GJ1" s="68" t="s">
        <v>565</v>
      </c>
      <c r="GK1" s="68" t="s">
        <v>566</v>
      </c>
      <c r="GL1" s="68" t="s">
        <v>590</v>
      </c>
      <c r="GM1" s="68" t="s">
        <v>591</v>
      </c>
      <c r="GN1" s="68" t="s">
        <v>592</v>
      </c>
      <c r="GO1" s="68" t="s">
        <v>593</v>
      </c>
      <c r="GP1" s="68" t="s">
        <v>594</v>
      </c>
      <c r="GQ1" s="68" t="s">
        <v>595</v>
      </c>
      <c r="GR1" s="68" t="s">
        <v>596</v>
      </c>
      <c r="GS1" s="68" t="s">
        <v>597</v>
      </c>
      <c r="GT1" s="68" t="s">
        <v>598</v>
      </c>
      <c r="GU1" s="68" t="s">
        <v>599</v>
      </c>
      <c r="GV1" s="68" t="s">
        <v>600</v>
      </c>
      <c r="GW1" s="68" t="s">
        <v>601</v>
      </c>
    </row>
    <row r="2" spans="1:205" s="68" customFormat="1" ht="10">
      <c r="A2" s="100" t="s">
        <v>91</v>
      </c>
      <c r="B2" s="68">
        <v>348</v>
      </c>
      <c r="C2" s="68">
        <v>238593.38699999987</v>
      </c>
      <c r="D2" s="68">
        <v>77655.577269080619</v>
      </c>
      <c r="E2" s="68">
        <v>316248.96426908066</v>
      </c>
      <c r="F2" s="68">
        <v>38243.519999999997</v>
      </c>
      <c r="G2" s="68">
        <v>278005.44426908082</v>
      </c>
      <c r="H2" s="68">
        <v>3.5583672639671713</v>
      </c>
      <c r="I2" s="68">
        <v>1.2920214899611719</v>
      </c>
      <c r="J2" s="68">
        <v>0.30094479527925988</v>
      </c>
      <c r="K2" s="68">
        <v>0.42934773506349772</v>
      </c>
      <c r="L2" s="68">
        <v>165.33092775830107</v>
      </c>
      <c r="M2" s="68">
        <v>143.12378215896354</v>
      </c>
      <c r="N2" s="68">
        <v>74.812069371756152</v>
      </c>
      <c r="O2" s="68">
        <v>36.330571269359339</v>
      </c>
      <c r="P2" s="68">
        <v>2.6605735745437107</v>
      </c>
      <c r="Q2" s="68">
        <v>4.3695447330521624</v>
      </c>
      <c r="R2" s="68">
        <v>17.53998702055608</v>
      </c>
      <c r="S2" s="68">
        <v>0.18988135546141571</v>
      </c>
      <c r="T2" s="68">
        <v>112.75464335391604</v>
      </c>
      <c r="U2" s="68">
        <v>98.111141185866686</v>
      </c>
      <c r="V2" s="68">
        <v>18.730587199718613</v>
      </c>
      <c r="W2" s="68">
        <v>17.83255058003844</v>
      </c>
      <c r="X2" s="68">
        <v>0.44924530245722044</v>
      </c>
      <c r="Y2" s="68">
        <v>8.3345009172576326E-3</v>
      </c>
      <c r="Z2" s="68">
        <v>0.13485121739130437</v>
      </c>
      <c r="AA2" s="68">
        <v>0.11243923076923078</v>
      </c>
      <c r="AB2" s="68">
        <v>5.8300801687763748E-2</v>
      </c>
      <c r="AC2" s="68">
        <v>4.93011E-2</v>
      </c>
      <c r="AD2" s="68">
        <v>0.24706296296296304</v>
      </c>
      <c r="AE2" s="68">
        <v>0.24323399999999995</v>
      </c>
      <c r="AF2" s="68">
        <v>1.5221149312117661E-2</v>
      </c>
      <c r="AG2" s="68">
        <v>0.28487607827170147</v>
      </c>
      <c r="AH2" s="68">
        <v>-0.65602915967412911</v>
      </c>
      <c r="AI2" s="68">
        <v>-0.48666250580637643</v>
      </c>
      <c r="AJ2" s="68">
        <v>0.13907454682139589</v>
      </c>
      <c r="AK2" s="68">
        <v>0.19691631999999995</v>
      </c>
      <c r="AL2" s="68">
        <v>-5666.3790000000063</v>
      </c>
      <c r="AM2" s="68">
        <v>4045.6920000000009</v>
      </c>
      <c r="AN2" s="68">
        <v>13867.238546183869</v>
      </c>
      <c r="AO2" s="68">
        <v>150618.14000000004</v>
      </c>
      <c r="AP2" s="68">
        <v>158726.25999999989</v>
      </c>
      <c r="AQ2" s="68">
        <v>11747.899000000001</v>
      </c>
      <c r="AR2" s="68">
        <v>20772.600999999984</v>
      </c>
      <c r="AS2" s="68">
        <v>9852.1330650907566</v>
      </c>
      <c r="AT2" s="68">
        <v>8478.7899999999936</v>
      </c>
      <c r="AU2" s="68">
        <v>-1664.0889999999986</v>
      </c>
      <c r="AV2" s="68">
        <v>-233.34700000000259</v>
      </c>
      <c r="AW2" s="68">
        <v>0.88797510894732912</v>
      </c>
      <c r="AX2" s="68">
        <v>11749.569065090767</v>
      </c>
      <c r="AY2" s="68">
        <v>-2535.6620000000012</v>
      </c>
      <c r="AZ2" s="68">
        <v>71815.498999999996</v>
      </c>
      <c r="BA2" s="68">
        <v>54147.325269080575</v>
      </c>
      <c r="BB2" s="68">
        <v>87280.644000000088</v>
      </c>
      <c r="BC2" s="68">
        <v>55287.156269080609</v>
      </c>
      <c r="BD2" s="68">
        <v>-2993.1254160000008</v>
      </c>
      <c r="BE2" s="68">
        <v>0.11901328903654486</v>
      </c>
      <c r="BF2" s="68">
        <v>1.0469534883720932</v>
      </c>
      <c r="BG2" s="68">
        <v>1.0261096345514957</v>
      </c>
      <c r="BH2" s="68">
        <v>0.92227338129496383</v>
      </c>
      <c r="BI2" s="68">
        <v>11.243923076923076</v>
      </c>
      <c r="BJ2" s="68">
        <v>7.6038495575221239</v>
      </c>
      <c r="BK2" s="68">
        <v>6.5371290322580657</v>
      </c>
      <c r="BL2" s="68">
        <v>4.9301099999999964</v>
      </c>
      <c r="BM2" s="68">
        <v>13.485121739130431</v>
      </c>
      <c r="BN2" s="68">
        <v>10.827851851851852</v>
      </c>
      <c r="BO2" s="68">
        <v>4.7366338028169022</v>
      </c>
      <c r="BP2" s="68">
        <v>5.8300801687763721</v>
      </c>
      <c r="BQ2" s="68">
        <v>230.29090076335888</v>
      </c>
      <c r="BR2" s="68">
        <v>232.55215243902421</v>
      </c>
      <c r="BS2" s="68">
        <v>2262.8549999999996</v>
      </c>
      <c r="BT2" s="68">
        <v>27020.233999999997</v>
      </c>
      <c r="BU2" s="68">
        <v>-23.855000000000004</v>
      </c>
      <c r="BV2" s="68">
        <v>7340.7450000000017</v>
      </c>
      <c r="BW2" s="68">
        <v>939.4</v>
      </c>
      <c r="BX2" s="68">
        <v>791.31599999999992</v>
      </c>
      <c r="BY2" s="68">
        <v>8059.5930000000008</v>
      </c>
      <c r="BZ2" s="68">
        <v>3768.2999999999988</v>
      </c>
      <c r="CA2" s="68">
        <v>40.748386740331497</v>
      </c>
      <c r="CB2" s="68">
        <v>70012.49500000001</v>
      </c>
      <c r="CC2" s="68">
        <v>4046.837</v>
      </c>
      <c r="CD2" s="68">
        <v>6626.5720000000065</v>
      </c>
      <c r="CE2" s="68">
        <v>71405.544999999984</v>
      </c>
      <c r="CF2" s="68">
        <v>69048.265999999989</v>
      </c>
      <c r="CG2" s="68">
        <v>18312.279999999992</v>
      </c>
      <c r="CH2" s="68">
        <v>19.829279863481236</v>
      </c>
      <c r="CI2" s="68">
        <v>-1163.0409999999997</v>
      </c>
      <c r="CJ2" s="68">
        <v>-2508.0360000000005</v>
      </c>
      <c r="CK2" s="68">
        <v>3608.0119999999997</v>
      </c>
      <c r="CL2" s="68">
        <v>-24436.017000000007</v>
      </c>
      <c r="CM2" s="68">
        <v>15957.227000000001</v>
      </c>
      <c r="CN2" s="68">
        <v>3883.3240000000028</v>
      </c>
      <c r="CO2" s="68">
        <v>-3526.4150000000013</v>
      </c>
      <c r="CP2" s="68">
        <v>50406.364000000016</v>
      </c>
      <c r="CQ2" s="68">
        <v>80132.081999999966</v>
      </c>
      <c r="CR2" s="68">
        <v>4619.188000000001</v>
      </c>
      <c r="CS2" s="68">
        <v>32529.197000000015</v>
      </c>
      <c r="CT2" s="68">
        <v>67597.261999999944</v>
      </c>
      <c r="CU2" s="68">
        <v>238.44899999999998</v>
      </c>
      <c r="CV2" s="68">
        <v>71815.498999999996</v>
      </c>
      <c r="CW2" s="68">
        <v>0.87076953050249994</v>
      </c>
      <c r="CX2" s="68">
        <v>0.96772695707530854</v>
      </c>
      <c r="CY2" s="68">
        <v>-5666.3790000000063</v>
      </c>
      <c r="CZ2" s="68">
        <v>5215.7540000000026</v>
      </c>
      <c r="DA2" s="68">
        <v>10376.334000000006</v>
      </c>
      <c r="DB2" s="68">
        <v>11412.384000000002</v>
      </c>
      <c r="DC2" s="68">
        <v>10255.130000000003</v>
      </c>
      <c r="DD2" s="68">
        <v>11743.929000000002</v>
      </c>
      <c r="DE2" s="68">
        <v>12521.390999999998</v>
      </c>
      <c r="DF2" s="68">
        <v>12803.150999999993</v>
      </c>
      <c r="DG2" s="68">
        <v>13592.946000000007</v>
      </c>
      <c r="DH2" s="68">
        <v>14070.691999999992</v>
      </c>
      <c r="DI2" s="68">
        <v>14026.810000000001</v>
      </c>
      <c r="DJ2" s="68">
        <v>5173.4340000000011</v>
      </c>
      <c r="DK2" s="68">
        <v>-4156.1664159999991</v>
      </c>
      <c r="DL2" s="68">
        <v>75643.110000000059</v>
      </c>
      <c r="DM2" s="68">
        <v>13419.21</v>
      </c>
      <c r="DN2" s="68">
        <v>5943.128000000007</v>
      </c>
      <c r="DO2" s="68">
        <v>0.38279622822720849</v>
      </c>
      <c r="DP2" s="68">
        <v>15.503266666666665</v>
      </c>
      <c r="DQ2" s="68">
        <v>28.609383050847477</v>
      </c>
      <c r="DR2" s="68">
        <v>19.53534920634921</v>
      </c>
      <c r="DS2" s="68">
        <v>280576.26300000004</v>
      </c>
      <c r="DT2" s="68">
        <v>-3042.9600000000009</v>
      </c>
      <c r="DU2" s="68">
        <v>46551.222000000009</v>
      </c>
      <c r="DV2" s="68">
        <v>28736.730999999992</v>
      </c>
      <c r="DW2" s="68">
        <v>256</v>
      </c>
      <c r="DX2" s="68">
        <v>12432.124</v>
      </c>
      <c r="DY2" s="68">
        <v>3854.5259999999994</v>
      </c>
      <c r="DZ2" s="68">
        <v>8862.7310000000016</v>
      </c>
      <c r="EA2" s="68">
        <v>177801.51799999995</v>
      </c>
      <c r="EB2" s="68">
        <v>21521.740999999991</v>
      </c>
      <c r="EC2" s="68">
        <v>263530.56085755426</v>
      </c>
      <c r="ED2" s="68">
        <v>1100.0860000000007</v>
      </c>
      <c r="EE2" s="68">
        <v>2635.8928000000001</v>
      </c>
      <c r="EF2" s="68">
        <v>13997.735346183868</v>
      </c>
      <c r="EG2" s="68">
        <v>12687.298999999994</v>
      </c>
      <c r="EH2" s="68">
        <v>130848.62000000005</v>
      </c>
      <c r="EI2" s="68">
        <v>22724.784000000007</v>
      </c>
      <c r="EJ2" s="68">
        <v>18865.183999999983</v>
      </c>
      <c r="EK2" s="68">
        <v>-0.19714426046636085</v>
      </c>
      <c r="EL2" s="68">
        <v>-0.46234547219772637</v>
      </c>
      <c r="EM2" s="68">
        <v>11043.981191269837</v>
      </c>
      <c r="EN2" s="68">
        <v>11043.981191269837</v>
      </c>
      <c r="EO2" s="68">
        <v>15109.037999999997</v>
      </c>
      <c r="EP2" s="68">
        <v>99.05540952380953</v>
      </c>
      <c r="EQ2" s="68">
        <v>951.6790000000002</v>
      </c>
      <c r="ER2" s="68">
        <v>-34.204999999999998</v>
      </c>
      <c r="ES2" s="68">
        <v>4264.9510000000028</v>
      </c>
      <c r="ET2" s="68">
        <v>8230.0430000000033</v>
      </c>
      <c r="EU2" s="68">
        <v>9712.1690000000035</v>
      </c>
      <c r="EV2" s="68">
        <v>11193.226999999999</v>
      </c>
      <c r="EW2" s="68">
        <v>7694.39</v>
      </c>
      <c r="EX2" s="68">
        <v>87</v>
      </c>
      <c r="EY2" s="68">
        <v>94</v>
      </c>
      <c r="EZ2" s="68">
        <v>83</v>
      </c>
      <c r="FA2" s="68">
        <v>25</v>
      </c>
      <c r="FB2" s="68">
        <v>14780.359000000013</v>
      </c>
      <c r="FC2" s="68">
        <v>1897.9859999999996</v>
      </c>
      <c r="FD2" s="68">
        <v>3014.2700000000036</v>
      </c>
      <c r="FE2" s="68">
        <v>150618.14000000004</v>
      </c>
      <c r="FF2" s="68">
        <v>11747.899000000001</v>
      </c>
      <c r="FG2" s="68">
        <v>57.26700000000001</v>
      </c>
      <c r="FH2" s="68">
        <v>-7877.5210000000025</v>
      </c>
      <c r="FI2" s="68">
        <v>-313.09299999999996</v>
      </c>
      <c r="FJ2" s="68">
        <v>9854.7029999999959</v>
      </c>
      <c r="FK2" s="68">
        <v>-3940.5939999999982</v>
      </c>
      <c r="FL2" s="68">
        <v>3646.0309999999986</v>
      </c>
      <c r="FM2" s="68">
        <v>14362.886000000002</v>
      </c>
      <c r="FP2" s="68">
        <v>23125.232999999993</v>
      </c>
      <c r="FQ2" s="68">
        <v>14927.811000000002</v>
      </c>
      <c r="FR2" s="68">
        <v>0</v>
      </c>
      <c r="FS2" s="68">
        <v>4850.8859999999986</v>
      </c>
      <c r="FT2" s="68">
        <v>177768.5750000001</v>
      </c>
      <c r="FU2" s="68">
        <v>173597.24599999998</v>
      </c>
      <c r="FV2" s="68">
        <v>109262.91400000005</v>
      </c>
      <c r="FW2" s="68">
        <v>162886.11599999998</v>
      </c>
      <c r="FX2" s="68">
        <v>171681.75900000008</v>
      </c>
      <c r="FY2" s="68">
        <v>238593.38699999987</v>
      </c>
      <c r="FZ2" s="68">
        <v>153962.36699999994</v>
      </c>
      <c r="GA2" s="68">
        <v>48048.603000000054</v>
      </c>
      <c r="GB2" s="68">
        <v>15514.327999999998</v>
      </c>
      <c r="GC2" s="68">
        <v>10120.140000000001</v>
      </c>
      <c r="GD2" s="68">
        <v>407.56300000000073</v>
      </c>
      <c r="GE2" s="68">
        <v>158726.25999999989</v>
      </c>
      <c r="GF2" s="68">
        <v>13419.21</v>
      </c>
      <c r="GG2" s="68">
        <v>4045.6920000000009</v>
      </c>
      <c r="GH2" s="68">
        <v>24.2</v>
      </c>
      <c r="GI2" s="68">
        <v>70358.635000000053</v>
      </c>
      <c r="GJ2" s="68">
        <v>5284.2919999999986</v>
      </c>
      <c r="GK2" s="68">
        <v>5209.3290000000006</v>
      </c>
      <c r="GL2" s="68">
        <v>883.33100000000059</v>
      </c>
      <c r="GM2" s="68">
        <v>838.52600000000018</v>
      </c>
      <c r="GN2" s="68">
        <v>823.70999999999992</v>
      </c>
      <c r="GO2" s="68">
        <v>786.14200000000005</v>
      </c>
      <c r="GP2" s="68">
        <v>712.80700000000013</v>
      </c>
      <c r="GQ2" s="68">
        <v>-1058.556</v>
      </c>
      <c r="GR2" s="68">
        <v>1907.4169999999999</v>
      </c>
      <c r="GS2" s="68">
        <v>1318.9539999999995</v>
      </c>
      <c r="GT2" s="68">
        <v>1016.7379999999999</v>
      </c>
      <c r="GU2" s="68">
        <v>826.25599999999974</v>
      </c>
      <c r="GV2" s="68">
        <v>717.54699999999991</v>
      </c>
      <c r="GW2" s="68">
        <v>2918.4740000000006</v>
      </c>
    </row>
    <row r="3" spans="1:205" s="68" customFormat="1" ht="10">
      <c r="A3" s="100" t="s">
        <v>92</v>
      </c>
      <c r="B3" s="68">
        <v>272</v>
      </c>
      <c r="C3" s="68">
        <v>1214067.1410000005</v>
      </c>
      <c r="D3" s="68">
        <v>315149.48516526358</v>
      </c>
      <c r="E3" s="68">
        <v>1529216.6261652631</v>
      </c>
      <c r="F3" s="68">
        <v>117615.86899999998</v>
      </c>
      <c r="G3" s="68">
        <v>1411600.7571652627</v>
      </c>
      <c r="H3" s="68">
        <v>2.7167621653546754</v>
      </c>
      <c r="I3" s="68">
        <v>1.2231440544338203</v>
      </c>
      <c r="J3" s="68">
        <v>0.34800734028074892</v>
      </c>
      <c r="K3" s="68">
        <v>0.37770529266985747</v>
      </c>
      <c r="L3" s="68">
        <v>77.600281893813701</v>
      </c>
      <c r="M3" s="68">
        <v>67.82975154291681</v>
      </c>
      <c r="N3" s="68">
        <v>70.171653420811069</v>
      </c>
      <c r="O3" s="68">
        <v>68.740399480813224</v>
      </c>
      <c r="P3" s="68">
        <v>9.0447620408794656</v>
      </c>
      <c r="Q3" s="68">
        <v>11.879410577674609</v>
      </c>
      <c r="R3" s="68">
        <v>204.53111998636157</v>
      </c>
      <c r="S3" s="68">
        <v>0.10659809732161135</v>
      </c>
      <c r="T3" s="68">
        <v>75.533570553655395</v>
      </c>
      <c r="U3" s="68">
        <v>68.763833560027123</v>
      </c>
      <c r="V3" s="68">
        <v>18.963235937652129</v>
      </c>
      <c r="W3" s="68">
        <v>189.295876620716</v>
      </c>
      <c r="X3" s="68">
        <v>0.48636104859777018</v>
      </c>
      <c r="Y3" s="68">
        <v>7.1873305381182076E-3</v>
      </c>
      <c r="Z3" s="68">
        <v>0.17205801980198018</v>
      </c>
      <c r="AA3" s="68">
        <v>7.2439418604651168E-2</v>
      </c>
      <c r="AB3" s="68">
        <v>8.9003121693121717E-2</v>
      </c>
      <c r="AC3" s="68">
        <v>8.6036707317073191E-2</v>
      </c>
      <c r="AD3" s="68">
        <v>0.15293311111111119</v>
      </c>
      <c r="AE3" s="68">
        <v>0.31446813008130098</v>
      </c>
      <c r="AF3" s="68">
        <v>2.701261837033659E-2</v>
      </c>
      <c r="AG3" s="68">
        <v>3.7285463668081081E-2</v>
      </c>
      <c r="AH3" s="68">
        <v>-24.645844102624501</v>
      </c>
      <c r="AI3" s="68">
        <v>-19.510965433694412</v>
      </c>
      <c r="AJ3" s="68">
        <v>9.4326796662008439E-2</v>
      </c>
      <c r="AK3" s="68">
        <v>0.26440684210526316</v>
      </c>
      <c r="AL3" s="68">
        <v>-5995.743999999996</v>
      </c>
      <c r="AM3" s="68">
        <v>32422.167000000009</v>
      </c>
      <c r="AN3" s="68">
        <v>49665.312366947313</v>
      </c>
      <c r="AO3" s="68">
        <v>636082.71299999964</v>
      </c>
      <c r="AP3" s="68">
        <v>659685.63200000022</v>
      </c>
      <c r="AQ3" s="68">
        <v>57804.978000000003</v>
      </c>
      <c r="AR3" s="68">
        <v>75870.254999999976</v>
      </c>
      <c r="AS3" s="68">
        <v>41063.892140870572</v>
      </c>
      <c r="AT3" s="68">
        <v>17955.268999999993</v>
      </c>
      <c r="AU3" s="68">
        <v>15806.564999999999</v>
      </c>
      <c r="AV3" s="68">
        <v>26537.165999999997</v>
      </c>
      <c r="AW3" s="68">
        <v>1.467114739755357</v>
      </c>
      <c r="AX3" s="68">
        <v>-1279.8388591294249</v>
      </c>
      <c r="AY3" s="68">
        <v>-27876.833000000006</v>
      </c>
      <c r="AZ3" s="68">
        <v>224805.89200000002</v>
      </c>
      <c r="BA3" s="68">
        <v>252222.15016526377</v>
      </c>
      <c r="BB3" s="68">
        <v>280767.64600000001</v>
      </c>
      <c r="BC3" s="68">
        <v>281162.43016526365</v>
      </c>
      <c r="BD3" s="68">
        <v>-14523.318739999999</v>
      </c>
      <c r="BE3" s="68">
        <v>0.16025806451612909</v>
      </c>
      <c r="BF3" s="68">
        <v>1.0804354838709673</v>
      </c>
      <c r="BG3" s="68">
        <v>0.83837096774193531</v>
      </c>
      <c r="BH3" s="68">
        <v>-3.3076576576576006E-2</v>
      </c>
      <c r="BI3" s="68">
        <v>7.2439418604651156</v>
      </c>
      <c r="BJ3" s="68">
        <v>4.0913939393939396</v>
      </c>
      <c r="BK3" s="68">
        <v>6.6732568807339403</v>
      </c>
      <c r="BL3" s="68">
        <v>8.603670731707318</v>
      </c>
      <c r="BM3" s="68">
        <v>17.205801980198029</v>
      </c>
      <c r="BN3" s="68">
        <v>6.2243539823008831</v>
      </c>
      <c r="BO3" s="68">
        <v>10.906047244094491</v>
      </c>
      <c r="BP3" s="68">
        <v>8.9003121693121727</v>
      </c>
      <c r="BQ3" s="68">
        <v>82.562707692307697</v>
      </c>
      <c r="BR3" s="68">
        <v>40.162033557046989</v>
      </c>
      <c r="BS3" s="68">
        <v>20404.463999999996</v>
      </c>
      <c r="BT3" s="68">
        <v>63851.609000000026</v>
      </c>
      <c r="BU3" s="68">
        <v>20.618000000000002</v>
      </c>
      <c r="BV3" s="68">
        <v>23558.859000000004</v>
      </c>
      <c r="BW3" s="68">
        <v>35237.675000000003</v>
      </c>
      <c r="BX3" s="68">
        <v>1519.6899999999991</v>
      </c>
      <c r="BY3" s="68">
        <v>36218.563999999984</v>
      </c>
      <c r="BZ3" s="68">
        <v>8037.2189999999991</v>
      </c>
      <c r="CA3" s="68">
        <v>19.518104895104905</v>
      </c>
      <c r="CB3" s="68">
        <v>178655.10400000014</v>
      </c>
      <c r="CC3" s="68">
        <v>231474.35699999996</v>
      </c>
      <c r="CD3" s="68">
        <v>43590.568000000014</v>
      </c>
      <c r="CE3" s="68">
        <v>197138.83199999994</v>
      </c>
      <c r="CF3" s="68">
        <v>114320.3630000001</v>
      </c>
      <c r="CG3" s="68">
        <v>63714.804999999971</v>
      </c>
      <c r="CH3" s="68">
        <v>15.920947368421061</v>
      </c>
      <c r="CI3" s="68">
        <v>-13971.407999999999</v>
      </c>
      <c r="CJ3" s="68">
        <v>-14413.344999999999</v>
      </c>
      <c r="CK3" s="68">
        <v>11914.472000000002</v>
      </c>
      <c r="CL3" s="68">
        <v>-93354.676999999996</v>
      </c>
      <c r="CM3" s="68">
        <v>75399.40800000001</v>
      </c>
      <c r="CN3" s="68">
        <v>3816.4029999999998</v>
      </c>
      <c r="CO3" s="68">
        <v>-10990.735000000001</v>
      </c>
      <c r="CP3" s="68">
        <v>139077.62300000002</v>
      </c>
      <c r="CQ3" s="68">
        <v>324621.60899999994</v>
      </c>
      <c r="CR3" s="68">
        <v>11614.650000000003</v>
      </c>
      <c r="CS3" s="68">
        <v>107225.37999999998</v>
      </c>
      <c r="CT3" s="68">
        <v>195154.88799999992</v>
      </c>
      <c r="CU3" s="68">
        <v>410.327</v>
      </c>
      <c r="CV3" s="68">
        <v>224805.89200000002</v>
      </c>
      <c r="CW3" s="68">
        <v>0.76325224444350304</v>
      </c>
      <c r="CX3" s="68">
        <v>0.86002701056524611</v>
      </c>
      <c r="CY3" s="68">
        <v>-5995.743999999996</v>
      </c>
      <c r="CZ3" s="68">
        <v>42204.894999999982</v>
      </c>
      <c r="DA3" s="68">
        <v>43008.65400000001</v>
      </c>
      <c r="DB3" s="68">
        <v>46485.193999999996</v>
      </c>
      <c r="DC3" s="68">
        <v>48774.287000000018</v>
      </c>
      <c r="DD3" s="68">
        <v>54803.479000000007</v>
      </c>
      <c r="DE3" s="68">
        <v>53728.019000000015</v>
      </c>
      <c r="DF3" s="68">
        <v>48992.703000000023</v>
      </c>
      <c r="DG3" s="68">
        <v>59366.619999999988</v>
      </c>
      <c r="DH3" s="68">
        <v>57679.514999999999</v>
      </c>
      <c r="DI3" s="68">
        <v>49104.757999999973</v>
      </c>
      <c r="DJ3" s="68">
        <v>31688.010000000017</v>
      </c>
      <c r="DK3" s="68">
        <v>-28494.726739999998</v>
      </c>
      <c r="DL3" s="68">
        <v>310830.38199999987</v>
      </c>
      <c r="DM3" s="68">
        <v>49476.069000000018</v>
      </c>
      <c r="DN3" s="68">
        <v>-9921.5640000000058</v>
      </c>
      <c r="DO3" s="68">
        <v>0.33194361135732015</v>
      </c>
      <c r="DP3" s="68">
        <v>7.6352013422818805</v>
      </c>
      <c r="DQ3" s="68">
        <v>18.050184834123215</v>
      </c>
      <c r="DR3" s="68">
        <v>26.440684210526317</v>
      </c>
      <c r="DS3" s="68">
        <v>1193881.1530000006</v>
      </c>
      <c r="DT3" s="68">
        <v>-12541.596000000005</v>
      </c>
      <c r="DU3" s="68">
        <v>249943.62600000002</v>
      </c>
      <c r="DV3" s="68">
        <v>169220.38599999997</v>
      </c>
      <c r="DW3" s="68">
        <v>208</v>
      </c>
      <c r="DX3" s="68">
        <v>53301.286999999989</v>
      </c>
      <c r="DY3" s="68">
        <v>8363.6929999999993</v>
      </c>
      <c r="DZ3" s="68">
        <v>48599.199999999975</v>
      </c>
      <c r="EA3" s="68">
        <v>1021295.1500000006</v>
      </c>
      <c r="EB3" s="68">
        <v>79536.576000000015</v>
      </c>
      <c r="EC3" s="68">
        <v>1159655.3680475922</v>
      </c>
      <c r="ED3" s="68">
        <v>-10769.462000000003</v>
      </c>
      <c r="EE3" s="68">
        <v>105682.03199999992</v>
      </c>
      <c r="EF3" s="68">
        <v>50149.353966947288</v>
      </c>
      <c r="EG3" s="68">
        <v>93042.653000000064</v>
      </c>
      <c r="EH3" s="68">
        <v>693778.90100000042</v>
      </c>
      <c r="EI3" s="68">
        <v>99009.579999999987</v>
      </c>
      <c r="EJ3" s="68">
        <v>73207.990000000005</v>
      </c>
      <c r="EK3" s="68">
        <v>-0.19196206812464772</v>
      </c>
      <c r="EL3" s="68">
        <v>5.8590854876322512E-2</v>
      </c>
      <c r="EM3" s="68">
        <v>48053.623462698451</v>
      </c>
      <c r="EN3" s="68">
        <v>48053.623462698451</v>
      </c>
      <c r="EO3" s="68">
        <v>83528.497999999992</v>
      </c>
      <c r="EP3" s="68">
        <v>113.26866480446921</v>
      </c>
      <c r="EQ3" s="68">
        <v>5009.6210000000028</v>
      </c>
      <c r="ER3" s="68">
        <v>-243.3</v>
      </c>
      <c r="ES3" s="68">
        <v>8783.2219999999998</v>
      </c>
      <c r="ET3" s="68">
        <v>40991.106</v>
      </c>
      <c r="EU3" s="68">
        <v>52590.707000000009</v>
      </c>
      <c r="EV3" s="68">
        <v>61675.160000000011</v>
      </c>
      <c r="EW3" s="68">
        <v>63974.279999999992</v>
      </c>
      <c r="EX3" s="68">
        <v>123</v>
      </c>
      <c r="EY3" s="68">
        <v>127</v>
      </c>
      <c r="EZ3" s="68">
        <v>111</v>
      </c>
      <c r="FA3" s="68">
        <v>75</v>
      </c>
      <c r="FB3" s="68">
        <v>30526.794000000002</v>
      </c>
      <c r="FC3" s="68">
        <v>3282.3669999999993</v>
      </c>
      <c r="FD3" s="68">
        <v>6430.0400000000018</v>
      </c>
      <c r="FE3" s="68">
        <v>636082.71299999964</v>
      </c>
      <c r="FF3" s="68">
        <v>57804.978000000003</v>
      </c>
      <c r="FG3" s="68">
        <v>88.132000000000005</v>
      </c>
      <c r="FH3" s="68">
        <v>-12744.882000000003</v>
      </c>
      <c r="FI3" s="68">
        <v>4541.3339999999989</v>
      </c>
      <c r="FJ3" s="68">
        <v>-7603.0170000000026</v>
      </c>
      <c r="FK3" s="68">
        <v>-5251.9909999999973</v>
      </c>
      <c r="FL3" s="68">
        <v>13167.657999999998</v>
      </c>
      <c r="FM3" s="68">
        <v>181881.23500000002</v>
      </c>
      <c r="FP3" s="68">
        <v>22530.190999999995</v>
      </c>
      <c r="FQ3" s="68">
        <v>26257.638999999999</v>
      </c>
      <c r="FR3" s="68">
        <v>0</v>
      </c>
      <c r="FS3" s="68">
        <v>10812.888999999997</v>
      </c>
      <c r="FT3" s="68">
        <v>1146079.9140000003</v>
      </c>
      <c r="FU3" s="68">
        <v>1208896.8809999987</v>
      </c>
      <c r="FV3" s="68">
        <v>668986.87200000056</v>
      </c>
      <c r="FW3" s="68">
        <v>933565.82099999953</v>
      </c>
      <c r="FX3" s="68">
        <v>839843.51500000013</v>
      </c>
      <c r="FY3" s="68">
        <v>1214067.1410000005</v>
      </c>
      <c r="FZ3" s="68">
        <v>656785.36600000062</v>
      </c>
      <c r="GA3" s="68">
        <v>134022.33700000003</v>
      </c>
      <c r="GB3" s="68">
        <v>70733.689999999959</v>
      </c>
      <c r="GC3" s="68">
        <v>45932.740000000013</v>
      </c>
      <c r="GD3" s="68">
        <v>23913.946000000018</v>
      </c>
      <c r="GE3" s="68">
        <v>659685.63200000022</v>
      </c>
      <c r="GF3" s="68">
        <v>49476.069000000018</v>
      </c>
      <c r="GG3" s="68">
        <v>32422.167000000009</v>
      </c>
      <c r="GH3" s="68">
        <v>45.847107438016529</v>
      </c>
      <c r="GI3" s="68">
        <v>302784.37699999992</v>
      </c>
      <c r="GJ3" s="68">
        <v>8046.0609999999997</v>
      </c>
      <c r="GK3" s="68">
        <v>7600.6300000000037</v>
      </c>
      <c r="GL3" s="68">
        <v>35245.266000000003</v>
      </c>
      <c r="GM3" s="68">
        <v>35473.046000000002</v>
      </c>
      <c r="GN3" s="68">
        <v>35121.523000000008</v>
      </c>
      <c r="GO3" s="68">
        <v>34578.536999999997</v>
      </c>
      <c r="GP3" s="68">
        <v>33349.795000000013</v>
      </c>
      <c r="GQ3" s="68">
        <v>-1526.3730000000005</v>
      </c>
      <c r="GR3" s="68">
        <v>2662.264999999999</v>
      </c>
      <c r="GS3" s="68">
        <v>2110.8620000000001</v>
      </c>
      <c r="GT3" s="68">
        <v>1665.5370000000003</v>
      </c>
      <c r="GU3" s="68">
        <v>1288.874</v>
      </c>
      <c r="GV3" s="68">
        <v>987.72399999999982</v>
      </c>
      <c r="GW3" s="68">
        <v>5333.6569999999983</v>
      </c>
    </row>
    <row r="4" spans="1:205" s="68" customFormat="1" ht="10">
      <c r="A4" s="100" t="s">
        <v>93</v>
      </c>
      <c r="B4" s="68">
        <v>151</v>
      </c>
      <c r="C4" s="68">
        <v>506510.26999999961</v>
      </c>
      <c r="D4" s="68">
        <v>640029.90200445021</v>
      </c>
      <c r="E4" s="68">
        <v>1146540.1720044506</v>
      </c>
      <c r="F4" s="68">
        <v>141913.09300000002</v>
      </c>
      <c r="G4" s="68">
        <v>1004627.0790044504</v>
      </c>
      <c r="H4" s="68">
        <v>1.6882969810235391</v>
      </c>
      <c r="I4" s="68">
        <v>1.5924295331769072</v>
      </c>
      <c r="J4" s="68">
        <v>0.42153736382126694</v>
      </c>
      <c r="K4" s="68">
        <v>0.29924561252565379</v>
      </c>
      <c r="L4" s="68">
        <v>96.35901699609029</v>
      </c>
      <c r="M4" s="68">
        <v>147.60089809994577</v>
      </c>
      <c r="N4" s="68">
        <v>721.84168558254396</v>
      </c>
      <c r="O4" s="68">
        <v>63.759023130360227</v>
      </c>
      <c r="P4" s="68">
        <v>3.0879909903094491</v>
      </c>
      <c r="Q4" s="68">
        <v>3.7600821705430696</v>
      </c>
      <c r="R4" s="68">
        <v>5.5327671386477739</v>
      </c>
      <c r="S4" s="68">
        <v>0.12973853015246198</v>
      </c>
      <c r="T4" s="68">
        <v>62.929126528375321</v>
      </c>
      <c r="U4" s="68">
        <v>55.127728567230314</v>
      </c>
      <c r="V4" s="68">
        <v>2.1186109074196775</v>
      </c>
      <c r="W4" s="68">
        <v>7.2230474393871242</v>
      </c>
      <c r="X4" s="68">
        <v>0.35324529286747253</v>
      </c>
      <c r="Y4" s="68">
        <v>8.9130642636729967E-3</v>
      </c>
      <c r="Z4" s="68">
        <v>-8.091176470588235E-2</v>
      </c>
      <c r="AA4" s="68">
        <v>-7.2084482758620699E-2</v>
      </c>
      <c r="AB4" s="68">
        <v>-0.19180743999999997</v>
      </c>
      <c r="AC4" s="68">
        <v>-8.8139663865546211E-2</v>
      </c>
      <c r="AD4" s="68">
        <v>0.14912499999999998</v>
      </c>
      <c r="AE4" s="68">
        <v>0.47356354166666664</v>
      </c>
      <c r="AF4" s="68">
        <v>-0.22159318296300698</v>
      </c>
      <c r="AG4" s="68">
        <v>-9.9971615479748352E-2</v>
      </c>
      <c r="AH4" s="68">
        <v>-0.60386141078125311</v>
      </c>
      <c r="AI4" s="68">
        <v>-0.38269583974269883</v>
      </c>
      <c r="AJ4" s="68">
        <v>4.4436825066013597E-2</v>
      </c>
      <c r="AK4" s="68">
        <v>0.2108246616541353</v>
      </c>
      <c r="AL4" s="68">
        <v>-129370.76500000001</v>
      </c>
      <c r="AM4" s="68">
        <v>-71289.895000000004</v>
      </c>
      <c r="AN4" s="68">
        <v>-67443.545600890095</v>
      </c>
      <c r="AO4" s="68">
        <v>269393.28999999986</v>
      </c>
      <c r="AP4" s="68">
        <v>309085.38799999998</v>
      </c>
      <c r="AQ4" s="68">
        <v>-57847.548999999999</v>
      </c>
      <c r="AR4" s="68">
        <v>-17782.527000000013</v>
      </c>
      <c r="AS4" s="68">
        <v>-68289.165017555264</v>
      </c>
      <c r="AT4" s="68">
        <v>-20551.421999999995</v>
      </c>
      <c r="AU4" s="68">
        <v>5607.0619999999981</v>
      </c>
      <c r="AV4" s="68">
        <v>679.63299999999754</v>
      </c>
      <c r="AW4" s="68">
        <v>2.1330245014072493</v>
      </c>
      <c r="AX4" s="68">
        <v>-74575.860017555286</v>
      </c>
      <c r="AY4" s="68">
        <v>-57025.16800000002</v>
      </c>
      <c r="AZ4" s="68">
        <v>194153.80400000006</v>
      </c>
      <c r="BA4" s="68">
        <v>591727.06300445029</v>
      </c>
      <c r="BB4" s="68">
        <v>184063.10800000009</v>
      </c>
      <c r="BC4" s="68">
        <v>652583.94400445058</v>
      </c>
      <c r="BD4" s="68">
        <v>-3582.8475000000008</v>
      </c>
      <c r="BE4" s="68">
        <v>0.20185416666666667</v>
      </c>
      <c r="BF4" s="68">
        <v>0.45810416666666648</v>
      </c>
      <c r="BG4" s="68">
        <v>1.0339375000000004</v>
      </c>
      <c r="BH4" s="68">
        <v>1.2025744680851063</v>
      </c>
      <c r="BI4" s="68">
        <v>-7.2084482758620698</v>
      </c>
      <c r="BJ4" s="68">
        <v>-6.0340465116279081</v>
      </c>
      <c r="BK4" s="68">
        <v>-10.008032258064514</v>
      </c>
      <c r="BL4" s="68">
        <v>-8.8139663865546236</v>
      </c>
      <c r="BM4" s="68">
        <v>-8.0911764705882341</v>
      </c>
      <c r="BN4" s="68">
        <v>-18.324261904761904</v>
      </c>
      <c r="BO4" s="68">
        <v>-19.733406249999994</v>
      </c>
      <c r="BP4" s="68">
        <v>-19.180744000000008</v>
      </c>
      <c r="BQ4" s="68">
        <v>502.24136363636353</v>
      </c>
      <c r="BR4" s="68">
        <v>31.516666666666669</v>
      </c>
      <c r="BS4" s="68">
        <v>37745.027999999984</v>
      </c>
      <c r="BT4" s="68">
        <v>21251.379999999997</v>
      </c>
      <c r="BU4" s="68">
        <v>0.56599999999999995</v>
      </c>
      <c r="BV4" s="68">
        <v>44559.541999999979</v>
      </c>
      <c r="BW4" s="68">
        <v>770.54499999999996</v>
      </c>
      <c r="BX4" s="68">
        <v>1950.1870000000001</v>
      </c>
      <c r="BY4" s="68">
        <v>-85371.198999999979</v>
      </c>
      <c r="BZ4" s="68">
        <v>-11436.391000000001</v>
      </c>
      <c r="CA4" s="68">
        <v>24.693375000000003</v>
      </c>
      <c r="CB4" s="68">
        <v>32919.688999999998</v>
      </c>
      <c r="CC4" s="68">
        <v>12468.098</v>
      </c>
      <c r="CD4" s="68">
        <v>17433.448</v>
      </c>
      <c r="CE4" s="68">
        <v>29595.973000000002</v>
      </c>
      <c r="CF4" s="68">
        <v>48428.180000000029</v>
      </c>
      <c r="CG4" s="68">
        <v>39813.975999999988</v>
      </c>
      <c r="CH4" s="68">
        <v>-16.979233082706774</v>
      </c>
      <c r="CI4" s="68">
        <v>-232.47699999999998</v>
      </c>
      <c r="CJ4" s="68">
        <v>-3073.6100000000006</v>
      </c>
      <c r="CK4" s="68">
        <v>31587.571000000004</v>
      </c>
      <c r="CL4" s="68">
        <v>-146923.05400000003</v>
      </c>
      <c r="CM4" s="68">
        <v>167474.47599999997</v>
      </c>
      <c r="CN4" s="68">
        <v>-17082.974999999995</v>
      </c>
      <c r="CO4" s="68">
        <v>-72.766000000000076</v>
      </c>
      <c r="CP4" s="68">
        <v>13863.857000000005</v>
      </c>
      <c r="CQ4" s="68">
        <v>536068.44900000014</v>
      </c>
      <c r="CR4" s="68">
        <v>8736.0779999999959</v>
      </c>
      <c r="CS4" s="68">
        <v>127950.36300000001</v>
      </c>
      <c r="CT4" s="68">
        <v>29907.308000000001</v>
      </c>
      <c r="CU4" s="68">
        <v>13.2</v>
      </c>
      <c r="CV4" s="68">
        <v>194153.80400000006</v>
      </c>
      <c r="CW4" s="68">
        <v>0.90523419032492991</v>
      </c>
      <c r="CX4" s="68">
        <v>0.6357076361058237</v>
      </c>
      <c r="CY4" s="68">
        <v>-129370.76500000001</v>
      </c>
      <c r="CZ4" s="68">
        <v>34041.621000000006</v>
      </c>
      <c r="DA4" s="68">
        <v>23810.159000000014</v>
      </c>
      <c r="DB4" s="68">
        <v>26139.896000000008</v>
      </c>
      <c r="DC4" s="68">
        <v>30086.581999999999</v>
      </c>
      <c r="DD4" s="68">
        <v>40018.508999999998</v>
      </c>
      <c r="DE4" s="68">
        <v>63056.841</v>
      </c>
      <c r="DF4" s="68">
        <v>60788.31</v>
      </c>
      <c r="DG4" s="68">
        <v>65178.984999999986</v>
      </c>
      <c r="DH4" s="68">
        <v>58547.101000000002</v>
      </c>
      <c r="DI4" s="68">
        <v>60308.667000000009</v>
      </c>
      <c r="DJ4" s="68">
        <v>-100670.41200000003</v>
      </c>
      <c r="DK4" s="68">
        <v>-3815.3245000000006</v>
      </c>
      <c r="DL4" s="68">
        <v>620434.70399999979</v>
      </c>
      <c r="DM4" s="68">
        <v>-66296.468999999983</v>
      </c>
      <c r="DN4" s="68">
        <v>-77576.590000000011</v>
      </c>
      <c r="DO4" s="68">
        <v>0.30929768864093088</v>
      </c>
      <c r="DP4" s="68">
        <v>3.3131874999999993</v>
      </c>
      <c r="DQ4" s="68">
        <v>9.129942307692307</v>
      </c>
      <c r="DR4" s="68">
        <v>21.082466165413535</v>
      </c>
      <c r="DS4" s="68">
        <v>1114464.2360000003</v>
      </c>
      <c r="DT4" s="68">
        <v>-20757.495000000003</v>
      </c>
      <c r="DU4" s="68">
        <v>302816.80999999994</v>
      </c>
      <c r="DV4" s="68">
        <v>637962.23300000001</v>
      </c>
      <c r="DW4" s="68">
        <v>105</v>
      </c>
      <c r="DX4" s="68">
        <v>3581.4590000000003</v>
      </c>
      <c r="DY4" s="68">
        <v>678.28200000000004</v>
      </c>
      <c r="DZ4" s="68">
        <v>3426.3069999999998</v>
      </c>
      <c r="EA4" s="68">
        <v>104914.4</v>
      </c>
      <c r="EB4" s="68">
        <v>15601.029999999999</v>
      </c>
      <c r="EC4" s="68">
        <v>375030.4553925888</v>
      </c>
      <c r="ED4" s="68">
        <v>-27702.268999999993</v>
      </c>
      <c r="EE4" s="68">
        <v>2182.9914000000003</v>
      </c>
      <c r="EF4" s="68">
        <v>-67362.821800890059</v>
      </c>
      <c r="EG4" s="68">
        <v>-57077.004000000001</v>
      </c>
      <c r="EH4" s="68">
        <v>491156.3</v>
      </c>
      <c r="EI4" s="68">
        <v>77176.686999999976</v>
      </c>
      <c r="EJ4" s="68">
        <v>-26457.174000000014</v>
      </c>
      <c r="EK4" s="68">
        <v>-0.25250781552950885</v>
      </c>
      <c r="EL4" s="68">
        <v>0.12567260742819869</v>
      </c>
      <c r="EM4" s="68">
        <v>30849.658297619037</v>
      </c>
      <c r="EN4" s="68">
        <v>30849.658297619037</v>
      </c>
      <c r="EO4" s="68">
        <v>291898.85800000001</v>
      </c>
      <c r="EP4" s="68">
        <v>93.433220472440979</v>
      </c>
      <c r="EQ4" s="68">
        <v>833.68200000000013</v>
      </c>
      <c r="ER4" s="68">
        <v>0</v>
      </c>
      <c r="ES4" s="68">
        <v>3267.1230000000014</v>
      </c>
      <c r="ET4" s="68">
        <v>-48947.700000000004</v>
      </c>
      <c r="EU4" s="68">
        <v>6730.6179999999995</v>
      </c>
      <c r="EV4" s="68">
        <v>35949.656000000003</v>
      </c>
      <c r="EW4" s="68">
        <v>37845.67</v>
      </c>
      <c r="EX4" s="68">
        <v>94</v>
      </c>
      <c r="EY4" s="68">
        <v>95</v>
      </c>
      <c r="EZ4" s="68">
        <v>94</v>
      </c>
      <c r="FA4" s="68">
        <v>51</v>
      </c>
      <c r="FB4" s="68">
        <v>33900.106</v>
      </c>
      <c r="FC4" s="68">
        <v>21996.913999999997</v>
      </c>
      <c r="FD4" s="68">
        <v>2579.8750000000014</v>
      </c>
      <c r="FE4" s="68">
        <v>269393.28999999986</v>
      </c>
      <c r="FF4" s="68">
        <v>-57847.548999999999</v>
      </c>
      <c r="FG4" s="68">
        <v>481.77600000000001</v>
      </c>
      <c r="FH4" s="68">
        <v>-1381.83</v>
      </c>
      <c r="FI4" s="68">
        <v>1416.6079999999997</v>
      </c>
      <c r="FJ4" s="68">
        <v>-5641.84</v>
      </c>
      <c r="FK4" s="68">
        <v>-1951.5410000000081</v>
      </c>
      <c r="FL4" s="68">
        <v>37184.163999999997</v>
      </c>
      <c r="FM4" s="68">
        <v>481991.41000000003</v>
      </c>
      <c r="FP4" s="68">
        <v>221348.71399999998</v>
      </c>
      <c r="FQ4" s="68">
        <v>175091.97599999994</v>
      </c>
      <c r="FR4" s="68">
        <v>0</v>
      </c>
      <c r="FS4" s="68">
        <v>30252.800000000003</v>
      </c>
      <c r="FT4" s="68">
        <v>553743.64699999988</v>
      </c>
      <c r="FU4" s="68">
        <v>524449.12699999998</v>
      </c>
      <c r="FV4" s="68">
        <v>300408.234</v>
      </c>
      <c r="FW4" s="68">
        <v>389626.87799999997</v>
      </c>
      <c r="FX4" s="68">
        <v>368807.55999999994</v>
      </c>
      <c r="FY4" s="68">
        <v>506510.26999999961</v>
      </c>
      <c r="FZ4" s="68">
        <v>265929.93000000005</v>
      </c>
      <c r="GA4" s="68">
        <v>-12093.969000000001</v>
      </c>
      <c r="GB4" s="68">
        <v>-47781.479000000007</v>
      </c>
      <c r="GC4" s="68">
        <v>-89473.012000000017</v>
      </c>
      <c r="GD4" s="68">
        <v>-92775.911999999982</v>
      </c>
      <c r="GE4" s="68">
        <v>309085.38799999998</v>
      </c>
      <c r="GF4" s="68">
        <v>-66296.468999999983</v>
      </c>
      <c r="GG4" s="68">
        <v>-71289.895000000004</v>
      </c>
      <c r="GH4" s="68">
        <v>40.007042253521128</v>
      </c>
      <c r="GI4" s="68">
        <v>590921.28399999987</v>
      </c>
      <c r="GJ4" s="68">
        <v>29513.222000000002</v>
      </c>
      <c r="GK4" s="68">
        <v>29759.448</v>
      </c>
      <c r="GL4" s="68">
        <v>712.12599999999998</v>
      </c>
      <c r="GM4" s="68">
        <v>703.71599999999989</v>
      </c>
      <c r="GN4" s="68">
        <v>707.23199999999997</v>
      </c>
      <c r="GO4" s="68">
        <v>688.11599999999999</v>
      </c>
      <c r="GP4" s="68">
        <v>637.91599999999994</v>
      </c>
      <c r="GQ4" s="68">
        <v>-393.11100000000005</v>
      </c>
      <c r="GR4" s="68">
        <v>8674.6470000000008</v>
      </c>
      <c r="GS4" s="68">
        <v>7272.0750000000007</v>
      </c>
      <c r="GT4" s="68">
        <v>6815.4169999999976</v>
      </c>
      <c r="GU4" s="68">
        <v>4252.5810000000001</v>
      </c>
      <c r="GV4" s="68">
        <v>3546.5269999999991</v>
      </c>
      <c r="GW4" s="68">
        <v>28967.102000000006</v>
      </c>
    </row>
    <row r="5" spans="1:205" s="68" customFormat="1" ht="10">
      <c r="A5" s="100" t="s">
        <v>94</v>
      </c>
      <c r="B5" s="68">
        <v>1170</v>
      </c>
      <c r="C5" s="68">
        <v>1704232.8940000015</v>
      </c>
      <c r="D5" s="68">
        <v>278120.9018130253</v>
      </c>
      <c r="E5" s="68">
        <v>1982353.7958130273</v>
      </c>
      <c r="F5" s="68">
        <v>113585.42800000001</v>
      </c>
      <c r="G5" s="68">
        <v>1868768.3678130261</v>
      </c>
      <c r="H5" s="68">
        <v>1.7550348868862442</v>
      </c>
      <c r="I5" s="68">
        <v>0.95434110854960208</v>
      </c>
      <c r="J5" s="68">
        <v>0.24749820402705527</v>
      </c>
      <c r="K5" s="68">
        <v>0.40839521751645819</v>
      </c>
      <c r="L5" s="68">
        <v>137.12223225331047</v>
      </c>
      <c r="M5" s="68">
        <v>77.890195249708341</v>
      </c>
      <c r="N5" s="68">
        <v>39.241218718759413</v>
      </c>
      <c r="O5" s="68">
        <v>23.937664830891922</v>
      </c>
      <c r="P5" s="68">
        <v>3.8277387059486223</v>
      </c>
      <c r="Q5" s="68">
        <v>3.1744260660428636</v>
      </c>
      <c r="R5" s="68">
        <v>12.892328839652681</v>
      </c>
      <c r="S5" s="68">
        <v>0.10718775834581655</v>
      </c>
      <c r="T5" s="68">
        <v>324.39303481240086</v>
      </c>
      <c r="U5" s="68">
        <v>43.388102143628252</v>
      </c>
      <c r="V5" s="68">
        <v>9.7711191044263241</v>
      </c>
      <c r="W5" s="68">
        <v>18.856027422896965</v>
      </c>
      <c r="X5" s="68">
        <v>0.33735222569744372</v>
      </c>
      <c r="Y5" s="68">
        <v>1.12683080589022E-2</v>
      </c>
      <c r="Z5" s="68">
        <v>0.22407538194444448</v>
      </c>
      <c r="AA5" s="68">
        <v>0.16684397614314117</v>
      </c>
      <c r="AB5" s="68">
        <v>-1.401052060737537E-3</v>
      </c>
      <c r="AC5" s="68">
        <v>1.856452296819789E-2</v>
      </c>
      <c r="AD5" s="68">
        <v>0.2973030303030304</v>
      </c>
      <c r="AE5" s="68">
        <v>0.20509244680851055</v>
      </c>
      <c r="AF5" s="68">
        <v>0.10389265967338086</v>
      </c>
      <c r="AG5" s="68">
        <v>6.0229562598314496E-2</v>
      </c>
      <c r="AH5" s="68">
        <v>-0.12628292967926025</v>
      </c>
      <c r="AI5" s="68">
        <v>-0.24083614626446018</v>
      </c>
      <c r="AJ5" s="68">
        <v>0.13830840813111833</v>
      </c>
      <c r="AK5" s="68">
        <v>0.11410968421052634</v>
      </c>
      <c r="AL5" s="68">
        <v>18861.685000000019</v>
      </c>
      <c r="AM5" s="68">
        <v>53058.15400000009</v>
      </c>
      <c r="AN5" s="68">
        <v>84460.768237395008</v>
      </c>
      <c r="AO5" s="68">
        <v>525964.03300000064</v>
      </c>
      <c r="AP5" s="68">
        <v>597423.1110000005</v>
      </c>
      <c r="AQ5" s="68">
        <v>67140.415000000066</v>
      </c>
      <c r="AR5" s="68">
        <v>111008.51000000018</v>
      </c>
      <c r="AS5" s="68">
        <v>63443.359367136058</v>
      </c>
      <c r="AT5" s="68">
        <v>32279.467000000001</v>
      </c>
      <c r="AU5" s="68">
        <v>-4301.1700000000019</v>
      </c>
      <c r="AV5" s="68">
        <v>53819.45699999998</v>
      </c>
      <c r="AW5" s="68">
        <v>-5.6706187561899402</v>
      </c>
      <c r="AX5" s="68">
        <v>13925.072367136079</v>
      </c>
      <c r="AY5" s="68">
        <v>-28739.600000000049</v>
      </c>
      <c r="AZ5" s="68">
        <v>317133.02499999921</v>
      </c>
      <c r="BA5" s="68">
        <v>396743.4918130255</v>
      </c>
      <c r="BB5" s="68">
        <v>412523.65799999947</v>
      </c>
      <c r="BC5" s="68">
        <v>449998.98881302529</v>
      </c>
      <c r="BD5" s="68">
        <v>-19001.918959999981</v>
      </c>
      <c r="BE5" s="68">
        <v>8.5575513851653448E-2</v>
      </c>
      <c r="BF5" s="68">
        <v>0.31077321428571475</v>
      </c>
      <c r="BG5" s="68">
        <v>0.34445982142857134</v>
      </c>
      <c r="BH5" s="68">
        <v>0.4156981818181818</v>
      </c>
      <c r="BI5" s="68">
        <v>16.684397614314111</v>
      </c>
      <c r="BJ5" s="68">
        <v>11.669373134328358</v>
      </c>
      <c r="BK5" s="68">
        <v>10.455643812709031</v>
      </c>
      <c r="BL5" s="68">
        <v>1.8564522968197881</v>
      </c>
      <c r="BM5" s="68">
        <v>22.407538194444435</v>
      </c>
      <c r="BN5" s="68">
        <v>14.581533996683264</v>
      </c>
      <c r="BO5" s="68">
        <v>13.006098187311192</v>
      </c>
      <c r="BP5" s="68">
        <v>-0.14010520607375473</v>
      </c>
      <c r="BQ5" s="68">
        <v>635.63604948453644</v>
      </c>
      <c r="BR5" s="68">
        <v>201.58763218390823</v>
      </c>
      <c r="BS5" s="68">
        <v>22150.578999999994</v>
      </c>
      <c r="BT5" s="68">
        <v>175551.58800000037</v>
      </c>
      <c r="BU5" s="68">
        <v>142.24799999999999</v>
      </c>
      <c r="BV5" s="68">
        <v>17608.576000000005</v>
      </c>
      <c r="BW5" s="68">
        <v>4079.7059999999983</v>
      </c>
      <c r="BX5" s="68">
        <v>2517.4609999999998</v>
      </c>
      <c r="BY5" s="68">
        <v>79756.888999999836</v>
      </c>
      <c r="BZ5" s="68">
        <v>19911.704000000042</v>
      </c>
      <c r="CA5" s="68">
        <v>27.423407355021205</v>
      </c>
      <c r="CB5" s="68">
        <v>64417.009999999842</v>
      </c>
      <c r="CC5" s="68">
        <v>142307.93800000017</v>
      </c>
      <c r="CD5" s="68">
        <v>20756.454000000002</v>
      </c>
      <c r="CE5" s="68">
        <v>127060.14300000008</v>
      </c>
      <c r="CF5" s="68">
        <v>62725.471999999885</v>
      </c>
      <c r="CG5" s="68">
        <v>33287.516000000025</v>
      </c>
      <c r="CH5" s="68">
        <v>4288.3150413533804</v>
      </c>
      <c r="CI5" s="68">
        <v>-3874.4429999999984</v>
      </c>
      <c r="CJ5" s="68">
        <v>-18336.146999999997</v>
      </c>
      <c r="CK5" s="68">
        <v>4894.6400000000012</v>
      </c>
      <c r="CL5" s="68">
        <v>-113498.39000000013</v>
      </c>
      <c r="CM5" s="68">
        <v>81218.923000000039</v>
      </c>
      <c r="CN5" s="68">
        <v>-16317.682000000008</v>
      </c>
      <c r="CO5" s="68">
        <v>-35499.176000000007</v>
      </c>
      <c r="CP5" s="68">
        <v>278846.23799999978</v>
      </c>
      <c r="CQ5" s="68">
        <v>274863.96400000015</v>
      </c>
      <c r="CR5" s="68">
        <v>36775.702999999936</v>
      </c>
      <c r="CS5" s="68">
        <v>116106.0230000001</v>
      </c>
      <c r="CT5" s="68">
        <v>82455.470000000016</v>
      </c>
      <c r="CU5" s="68">
        <v>45.094000000000001</v>
      </c>
      <c r="CV5" s="68">
        <v>317133.02499999921</v>
      </c>
      <c r="CW5" s="68">
        <v>0.8470771492885607</v>
      </c>
      <c r="CX5" s="68">
        <v>0.89640464304197154</v>
      </c>
      <c r="CY5" s="68">
        <v>18861.685000000019</v>
      </c>
      <c r="CZ5" s="68">
        <v>40814.951999999917</v>
      </c>
      <c r="DA5" s="68">
        <v>45070.128999999972</v>
      </c>
      <c r="DB5" s="68">
        <v>42589.503000000004</v>
      </c>
      <c r="DC5" s="68">
        <v>47962.329000000012</v>
      </c>
      <c r="DD5" s="68">
        <v>46549.936000000045</v>
      </c>
      <c r="DE5" s="68">
        <v>48815.532999999916</v>
      </c>
      <c r="DF5" s="68">
        <v>49639.001000000113</v>
      </c>
      <c r="DG5" s="68">
        <v>60121.895999999942</v>
      </c>
      <c r="DH5" s="68">
        <v>65188.588000000025</v>
      </c>
      <c r="DI5" s="68">
        <v>68419.506000000038</v>
      </c>
      <c r="DJ5" s="68">
        <v>44143.679000000157</v>
      </c>
      <c r="DK5" s="68">
        <v>-22876.361959999987</v>
      </c>
      <c r="DL5" s="68">
        <v>273541.70400000026</v>
      </c>
      <c r="DM5" s="68">
        <v>83565.016000000091</v>
      </c>
      <c r="DN5" s="68">
        <v>3539.8670000000052</v>
      </c>
      <c r="DO5" s="68">
        <v>0.31364960971071709</v>
      </c>
      <c r="DP5" s="68">
        <v>14.416337260677466</v>
      </c>
      <c r="DQ5" s="68">
        <v>35.481729645093971</v>
      </c>
      <c r="DR5" s="68">
        <v>11.292104166666668</v>
      </c>
      <c r="DS5" s="68">
        <v>901266.73900000053</v>
      </c>
      <c r="DT5" s="68">
        <v>-6336.6820000000153</v>
      </c>
      <c r="DU5" s="68">
        <v>105414.45599999998</v>
      </c>
      <c r="DV5" s="68">
        <v>223064.94200000004</v>
      </c>
      <c r="DW5" s="68">
        <v>850</v>
      </c>
      <c r="DX5" s="68">
        <v>84182.275999999809</v>
      </c>
      <c r="DY5" s="68">
        <v>20374.096000000034</v>
      </c>
      <c r="DZ5" s="68">
        <v>57669.319000000054</v>
      </c>
      <c r="EA5" s="68">
        <v>1658168.2070000023</v>
      </c>
      <c r="EB5" s="68">
        <v>113240.60700000009</v>
      </c>
      <c r="EC5" s="68">
        <v>1833871.3034099028</v>
      </c>
      <c r="ED5" s="68">
        <v>-23935.966000000033</v>
      </c>
      <c r="EE5" s="68">
        <v>11637.238599999991</v>
      </c>
      <c r="EF5" s="68">
        <v>84814.617837395112</v>
      </c>
      <c r="EG5" s="68">
        <v>71220.121000000028</v>
      </c>
      <c r="EH5" s="68">
        <v>474116.80000000022</v>
      </c>
      <c r="EI5" s="68">
        <v>97605.335000000094</v>
      </c>
      <c r="EJ5" s="68">
        <v>106456.59300000011</v>
      </c>
      <c r="EK5" s="68">
        <v>-0.10238157770826106</v>
      </c>
      <c r="EL5" s="68">
        <v>8.6450332815659836E-2</v>
      </c>
      <c r="EM5" s="68">
        <v>52516.995950000179</v>
      </c>
      <c r="EN5" s="68">
        <v>52516.995950000179</v>
      </c>
      <c r="EO5" s="68">
        <v>231653.94600000005</v>
      </c>
      <c r="EP5" s="68">
        <v>81.038130530973405</v>
      </c>
      <c r="EQ5" s="68">
        <v>1759.5560000000003</v>
      </c>
      <c r="ER5" s="68">
        <v>-147.27100000000002</v>
      </c>
      <c r="ES5" s="68">
        <v>17107.572000000015</v>
      </c>
      <c r="ET5" s="68">
        <v>40001.897999999979</v>
      </c>
      <c r="EU5" s="68">
        <v>52627.70400000002</v>
      </c>
      <c r="EV5" s="68">
        <v>58501.315000000002</v>
      </c>
      <c r="EW5" s="68">
        <v>50357.117999999995</v>
      </c>
      <c r="EX5" s="68">
        <v>174</v>
      </c>
      <c r="EY5" s="68">
        <v>173</v>
      </c>
      <c r="EZ5" s="68">
        <v>153</v>
      </c>
      <c r="FA5" s="68">
        <v>76</v>
      </c>
      <c r="FB5" s="68">
        <v>35426.053000000022</v>
      </c>
      <c r="FC5" s="68">
        <v>14463.193000000019</v>
      </c>
      <c r="FD5" s="68">
        <v>3741.2330000000247</v>
      </c>
      <c r="FE5" s="68">
        <v>525964.03300000064</v>
      </c>
      <c r="FF5" s="68">
        <v>67140.415000000066</v>
      </c>
      <c r="FG5" s="68">
        <v>199.79599999999999</v>
      </c>
      <c r="FH5" s="68">
        <v>-1091.5849999999962</v>
      </c>
      <c r="FI5" s="68">
        <v>-3681.0079999999966</v>
      </c>
      <c r="FJ5" s="68">
        <v>9073.7630000000045</v>
      </c>
      <c r="FK5" s="68">
        <v>-2829.6319999999987</v>
      </c>
      <c r="FL5" s="68">
        <v>61608.935999999863</v>
      </c>
      <c r="FM5" s="68">
        <v>210409.1779999999</v>
      </c>
      <c r="FP5" s="68">
        <v>144699.08399999992</v>
      </c>
      <c r="FQ5" s="68">
        <v>115600.09399999998</v>
      </c>
      <c r="FR5" s="68">
        <v>0</v>
      </c>
      <c r="FS5" s="68">
        <v>11889.985000000001</v>
      </c>
      <c r="FT5" s="68">
        <v>1096920.4039999985</v>
      </c>
      <c r="FU5" s="68">
        <v>1055604.2829999998</v>
      </c>
      <c r="FV5" s="68">
        <v>750403.16200000001</v>
      </c>
      <c r="FW5" s="68">
        <v>1037535.4850000008</v>
      </c>
      <c r="FX5" s="68">
        <v>1035659.0930000012</v>
      </c>
      <c r="FY5" s="68">
        <v>1704232.8940000015</v>
      </c>
      <c r="FZ5" s="68">
        <v>571063.46199999982</v>
      </c>
      <c r="GA5" s="68">
        <v>256627.40200000044</v>
      </c>
      <c r="GB5" s="68">
        <v>87746.199000000051</v>
      </c>
      <c r="GC5" s="68">
        <v>68625.079000000143</v>
      </c>
      <c r="GD5" s="68">
        <v>42249.084999999999</v>
      </c>
      <c r="GE5" s="68">
        <v>597423.1110000005</v>
      </c>
      <c r="GF5" s="68">
        <v>83565.016000000091</v>
      </c>
      <c r="GG5" s="68">
        <v>53058.15400000009</v>
      </c>
      <c r="GH5" s="68">
        <v>43.046387154326496</v>
      </c>
      <c r="GI5" s="68">
        <v>259840.07800000013</v>
      </c>
      <c r="GJ5" s="68">
        <v>13701.42</v>
      </c>
      <c r="GK5" s="68">
        <v>15017.986000000001</v>
      </c>
      <c r="GL5" s="68">
        <v>3825.0270000000005</v>
      </c>
      <c r="GM5" s="68">
        <v>3776.4730000000022</v>
      </c>
      <c r="GN5" s="68">
        <v>3701.827000000003</v>
      </c>
      <c r="GO5" s="68">
        <v>3754.482</v>
      </c>
      <c r="GP5" s="68">
        <v>3571.4730000000022</v>
      </c>
      <c r="GQ5" s="68">
        <v>-1169.673</v>
      </c>
      <c r="GR5" s="68">
        <v>4551.9170000000013</v>
      </c>
      <c r="GS5" s="68">
        <v>3467.7840000000001</v>
      </c>
      <c r="GT5" s="68">
        <v>2860.5909999999999</v>
      </c>
      <c r="GU5" s="68">
        <v>2300.0639999999994</v>
      </c>
      <c r="GV5" s="68">
        <v>1785.8479999999993</v>
      </c>
      <c r="GW5" s="68">
        <v>5581.9470000000001</v>
      </c>
    </row>
    <row r="6" spans="1:205" s="68" customFormat="1" ht="10">
      <c r="A6" s="100" t="s">
        <v>95</v>
      </c>
      <c r="B6" s="68">
        <v>152</v>
      </c>
      <c r="C6" s="68">
        <v>2661668.6549999989</v>
      </c>
      <c r="D6" s="68">
        <v>1273941.7832450487</v>
      </c>
      <c r="E6" s="68">
        <v>3935610.4382450483</v>
      </c>
      <c r="F6" s="68">
        <v>391097.05300000019</v>
      </c>
      <c r="G6" s="68">
        <v>3544513.3852450498</v>
      </c>
      <c r="H6" s="68">
        <v>2.462143782466633</v>
      </c>
      <c r="I6" s="68">
        <v>1.3542108327743885</v>
      </c>
      <c r="J6" s="68">
        <v>0.3571312092884556</v>
      </c>
      <c r="K6" s="68">
        <v>0.35846148931636462</v>
      </c>
      <c r="L6" s="68">
        <v>125.42278436984527</v>
      </c>
      <c r="M6" s="68">
        <v>159.04435269915535</v>
      </c>
      <c r="N6" s="68">
        <v>96.320301200433363</v>
      </c>
      <c r="O6" s="68">
        <v>19.297083659863208</v>
      </c>
      <c r="P6" s="68">
        <v>5.8251525040774323</v>
      </c>
      <c r="Q6" s="68">
        <v>5.754171280291752</v>
      </c>
      <c r="R6" s="68">
        <v>154.61379905029742</v>
      </c>
      <c r="S6" s="68">
        <v>0.16272586894518706</v>
      </c>
      <c r="T6" s="68">
        <v>109.21486286977398</v>
      </c>
      <c r="U6" s="68">
        <v>36.159336100948401</v>
      </c>
      <c r="V6" s="68">
        <v>8.5459131941055002</v>
      </c>
      <c r="W6" s="68">
        <v>167.75380481785569</v>
      </c>
      <c r="X6" s="68">
        <v>0.3436451558872971</v>
      </c>
      <c r="Y6" s="68">
        <v>1.3043143133019498E-2</v>
      </c>
      <c r="Z6" s="68">
        <v>0.19870871428571432</v>
      </c>
      <c r="AA6" s="68">
        <v>8.9752380952380958E-2</v>
      </c>
      <c r="AB6" s="68">
        <v>9.1813611111111124E-2</v>
      </c>
      <c r="AC6" s="68">
        <v>8.0299803921568658E-2</v>
      </c>
      <c r="AD6" s="68">
        <v>0.22007368421052631</v>
      </c>
      <c r="AE6" s="68">
        <v>0.48605068493150688</v>
      </c>
      <c r="AF6" s="68">
        <v>-1.7241556635985748E-2</v>
      </c>
      <c r="AG6" s="68">
        <v>-2.6770729113845197E-2</v>
      </c>
      <c r="AH6" s="68">
        <v>-78.562605676433094</v>
      </c>
      <c r="AI6" s="68">
        <v>-50.460670614163845</v>
      </c>
      <c r="AJ6" s="68">
        <v>0.11019114733642207</v>
      </c>
      <c r="AK6" s="68">
        <v>0.1832877049180327</v>
      </c>
      <c r="AL6" s="68">
        <v>42443.487000000016</v>
      </c>
      <c r="AM6" s="68">
        <v>117851.26600000006</v>
      </c>
      <c r="AN6" s="68">
        <v>142345.74155099023</v>
      </c>
      <c r="AO6" s="68">
        <v>1904548.9210000001</v>
      </c>
      <c r="AP6" s="68">
        <v>2138139.9760000012</v>
      </c>
      <c r="AQ6" s="68">
        <v>158995.43599999999</v>
      </c>
      <c r="AR6" s="68">
        <v>226552.12599999996</v>
      </c>
      <c r="AS6" s="68">
        <v>107341.91185446338</v>
      </c>
      <c r="AT6" s="68">
        <v>61800.75299999999</v>
      </c>
      <c r="AU6" s="68">
        <v>3502.6659999999993</v>
      </c>
      <c r="AV6" s="68">
        <v>118808.433</v>
      </c>
      <c r="AW6" s="68">
        <v>-2.5024157807558542</v>
      </c>
      <c r="AX6" s="68">
        <v>-14969.187145536616</v>
      </c>
      <c r="AY6" s="68">
        <v>-66260.58600000001</v>
      </c>
      <c r="AZ6" s="68">
        <v>917200.53900000011</v>
      </c>
      <c r="BA6" s="68">
        <v>1805475.0062450483</v>
      </c>
      <c r="BB6" s="68">
        <v>1171256.0350000006</v>
      </c>
      <c r="BC6" s="68">
        <v>2031650.6542450497</v>
      </c>
      <c r="BD6" s="68">
        <v>-21748.315000000002</v>
      </c>
      <c r="BE6" s="68">
        <v>0.16629104477611942</v>
      </c>
      <c r="BF6" s="68">
        <v>0.71003731343283583</v>
      </c>
      <c r="BG6" s="68">
        <v>-1.0365671641791043</v>
      </c>
      <c r="BH6" s="68">
        <v>3.7437401574803149</v>
      </c>
      <c r="BI6" s="68">
        <v>8.9752380952380975</v>
      </c>
      <c r="BJ6" s="68">
        <v>5.760230769230767</v>
      </c>
      <c r="BK6" s="68">
        <v>9.9793378378378357</v>
      </c>
      <c r="BL6" s="68">
        <v>8.0299803921568635</v>
      </c>
      <c r="BM6" s="68">
        <v>19.87087142857143</v>
      </c>
      <c r="BN6" s="68">
        <v>11.124579710144923</v>
      </c>
      <c r="BO6" s="68">
        <v>12.674974025974024</v>
      </c>
      <c r="BP6" s="68">
        <v>9.1813611111111122</v>
      </c>
      <c r="BQ6" s="68">
        <v>1200.584084507042</v>
      </c>
      <c r="BR6" s="68">
        <v>115.38855223880594</v>
      </c>
      <c r="BS6" s="68">
        <v>147280.79600000006</v>
      </c>
      <c r="BT6" s="68">
        <v>190996.08300000001</v>
      </c>
      <c r="BU6" s="68">
        <v>6.21</v>
      </c>
      <c r="BV6" s="68">
        <v>64636.045000000006</v>
      </c>
      <c r="BW6" s="68">
        <v>89991.723999999958</v>
      </c>
      <c r="BX6" s="68">
        <v>13398.402999999997</v>
      </c>
      <c r="BY6" s="68">
        <v>162910.69</v>
      </c>
      <c r="BZ6" s="68">
        <v>41194.214</v>
      </c>
      <c r="CA6" s="68">
        <v>27.30171951219512</v>
      </c>
      <c r="CB6" s="68">
        <v>279222.65000000002</v>
      </c>
      <c r="CC6" s="68">
        <v>231941.77999999985</v>
      </c>
      <c r="CD6" s="68">
        <v>156763.39000000001</v>
      </c>
      <c r="CE6" s="68">
        <v>22450.111000000015</v>
      </c>
      <c r="CF6" s="68">
        <v>309859.14600000001</v>
      </c>
      <c r="CG6" s="68">
        <v>259685.17299999995</v>
      </c>
      <c r="CH6" s="68">
        <v>31.891260504201693</v>
      </c>
      <c r="CI6" s="68">
        <v>-5498.1610000000001</v>
      </c>
      <c r="CJ6" s="68">
        <v>-19223.000999999997</v>
      </c>
      <c r="CK6" s="68">
        <v>19579.055000000004</v>
      </c>
      <c r="CL6" s="68">
        <v>-733440.80500000005</v>
      </c>
      <c r="CM6" s="68">
        <v>671640.05199999979</v>
      </c>
      <c r="CN6" s="68">
        <v>-19475.022999999994</v>
      </c>
      <c r="CO6" s="68">
        <v>21795.048000000003</v>
      </c>
      <c r="CP6" s="68">
        <v>396418.35099999997</v>
      </c>
      <c r="CQ6" s="68">
        <v>1247714.547</v>
      </c>
      <c r="CR6" s="68">
        <v>51567.063000000002</v>
      </c>
      <c r="CS6" s="68">
        <v>351948.05000000005</v>
      </c>
      <c r="CT6" s="68">
        <v>11106.499000000002</v>
      </c>
      <c r="CU6" s="68">
        <v>844.99099999999999</v>
      </c>
      <c r="CV6" s="68">
        <v>917200.53900000011</v>
      </c>
      <c r="CW6" s="68">
        <v>0.78814512622138899</v>
      </c>
      <c r="CX6" s="68">
        <v>0.79991788164759747</v>
      </c>
      <c r="CY6" s="68">
        <v>42443.487000000016</v>
      </c>
      <c r="CZ6" s="68">
        <v>87831.143000000011</v>
      </c>
      <c r="DA6" s="68">
        <v>82385.054999999993</v>
      </c>
      <c r="DB6" s="68">
        <v>88089.070999999967</v>
      </c>
      <c r="DC6" s="68">
        <v>109207.65900000001</v>
      </c>
      <c r="DD6" s="68">
        <v>95068.664000000033</v>
      </c>
      <c r="DE6" s="68">
        <v>114039.822</v>
      </c>
      <c r="DF6" s="68">
        <v>109033.02499999995</v>
      </c>
      <c r="DG6" s="68">
        <v>122912.88500000001</v>
      </c>
      <c r="DH6" s="68">
        <v>112116.307</v>
      </c>
      <c r="DI6" s="68">
        <v>91947.516000000003</v>
      </c>
      <c r="DJ6" s="68">
        <v>68038.904999999984</v>
      </c>
      <c r="DK6" s="68">
        <v>-27246.475999999999</v>
      </c>
      <c r="DL6" s="68">
        <v>1272219.0919999999</v>
      </c>
      <c r="DM6" s="68">
        <v>142031.21500000003</v>
      </c>
      <c r="DN6" s="68">
        <v>-4459.8329999999851</v>
      </c>
      <c r="DO6" s="68">
        <v>0.31485943066687894</v>
      </c>
      <c r="DP6" s="68">
        <v>3.7495161290322585</v>
      </c>
      <c r="DQ6" s="68">
        <v>15.160368421052629</v>
      </c>
      <c r="DR6" s="68">
        <v>18.179756097560972</v>
      </c>
      <c r="DS6" s="68">
        <v>3399539.6119999983</v>
      </c>
      <c r="DT6" s="68">
        <v>-11563.182000000001</v>
      </c>
      <c r="DU6" s="68">
        <v>539400.91399999999</v>
      </c>
      <c r="DV6" s="68">
        <v>680998.37799999979</v>
      </c>
      <c r="DW6" s="68">
        <v>117</v>
      </c>
      <c r="DX6" s="68">
        <v>175877.997</v>
      </c>
      <c r="DY6" s="68">
        <v>40723.225999999988</v>
      </c>
      <c r="DZ6" s="68">
        <v>131949.16900000005</v>
      </c>
      <c r="EA6" s="68">
        <v>2418350.2999999993</v>
      </c>
      <c r="EB6" s="68">
        <v>233872.78299999997</v>
      </c>
      <c r="EC6" s="68">
        <v>3316002.6107333535</v>
      </c>
      <c r="ED6" s="68">
        <v>-50398.111000000019</v>
      </c>
      <c r="EE6" s="68">
        <v>264430.04640000005</v>
      </c>
      <c r="EF6" s="68">
        <v>146402.39395099023</v>
      </c>
      <c r="EG6" s="68">
        <v>248987.15999999997</v>
      </c>
      <c r="EH6" s="68">
        <v>2270056.8530000006</v>
      </c>
      <c r="EI6" s="68">
        <v>266417.41399999993</v>
      </c>
      <c r="EJ6" s="68">
        <v>224928.1639999999</v>
      </c>
      <c r="EK6" s="68">
        <v>-0.17613884936629476</v>
      </c>
      <c r="EL6" s="68">
        <v>3.936560883411596E-2</v>
      </c>
      <c r="EM6" s="68">
        <v>99180.637770634959</v>
      </c>
      <c r="EN6" s="68">
        <v>99180.637770634959</v>
      </c>
      <c r="EO6" s="68">
        <v>1054637.915</v>
      </c>
      <c r="EP6" s="68">
        <v>54.094944444444451</v>
      </c>
      <c r="EQ6" s="68">
        <v>4163.7530000000006</v>
      </c>
      <c r="ER6" s="68">
        <v>-3443.8</v>
      </c>
      <c r="ES6" s="68">
        <v>35122.99</v>
      </c>
      <c r="ET6" s="68">
        <v>85187.693000000014</v>
      </c>
      <c r="EU6" s="68">
        <v>94670.63900000001</v>
      </c>
      <c r="EV6" s="68">
        <v>109672.473</v>
      </c>
      <c r="EW6" s="68">
        <v>96841.614999999976</v>
      </c>
      <c r="EX6" s="68">
        <v>73</v>
      </c>
      <c r="EY6" s="68">
        <v>73</v>
      </c>
      <c r="EZ6" s="68">
        <v>66</v>
      </c>
      <c r="FA6" s="68">
        <v>47</v>
      </c>
      <c r="FB6" s="68">
        <v>490068.68300000008</v>
      </c>
      <c r="FC6" s="68">
        <v>3525.6829999999995</v>
      </c>
      <c r="FD6" s="68">
        <v>19890.523000000012</v>
      </c>
      <c r="FE6" s="68">
        <v>1904548.9210000001</v>
      </c>
      <c r="FF6" s="68">
        <v>158995.43599999999</v>
      </c>
      <c r="FG6" s="68">
        <v>2.4299999999999997</v>
      </c>
      <c r="FH6" s="68">
        <v>-15449.376</v>
      </c>
      <c r="FI6" s="68">
        <v>-9867.8249999999989</v>
      </c>
      <c r="FJ6" s="68">
        <v>21814.534999999989</v>
      </c>
      <c r="FK6" s="68">
        <v>6053.8680000000022</v>
      </c>
      <c r="FL6" s="68">
        <v>155905.67100000003</v>
      </c>
      <c r="FM6" s="68">
        <v>229074.46099999998</v>
      </c>
      <c r="FP6" s="68">
        <v>30063.464000000007</v>
      </c>
      <c r="FQ6" s="68">
        <v>28207.453999999994</v>
      </c>
      <c r="FR6" s="68">
        <v>40.6</v>
      </c>
      <c r="FS6" s="68">
        <v>3345.442</v>
      </c>
      <c r="FT6" s="68">
        <v>976215.4310000001</v>
      </c>
      <c r="FU6" s="68">
        <v>998963.64899999998</v>
      </c>
      <c r="FV6" s="68">
        <v>673916.74</v>
      </c>
      <c r="FW6" s="68">
        <v>1309303.9999999995</v>
      </c>
      <c r="FX6" s="68">
        <v>1280595.9129999999</v>
      </c>
      <c r="FY6" s="68">
        <v>2661668.6549999989</v>
      </c>
      <c r="FZ6" s="68">
        <v>2115061.7299999995</v>
      </c>
      <c r="GA6" s="68">
        <v>387979.4360000001</v>
      </c>
      <c r="GB6" s="68">
        <v>219065.72999999995</v>
      </c>
      <c r="GC6" s="68">
        <v>136706.49900000001</v>
      </c>
      <c r="GD6" s="68">
        <v>107562.69100000004</v>
      </c>
      <c r="GE6" s="68">
        <v>2138139.9760000012</v>
      </c>
      <c r="GF6" s="68">
        <v>142031.21500000003</v>
      </c>
      <c r="GG6" s="68">
        <v>117851.26600000006</v>
      </c>
      <c r="GH6" s="68">
        <v>48.954545454545453</v>
      </c>
      <c r="GI6" s="68">
        <v>1267394.6059999999</v>
      </c>
      <c r="GJ6" s="68">
        <v>4824.2460000000001</v>
      </c>
      <c r="GK6" s="68">
        <v>3777.5060000000008</v>
      </c>
      <c r="GL6" s="68">
        <v>88010.219000000026</v>
      </c>
      <c r="GM6" s="68">
        <v>85764.703999999998</v>
      </c>
      <c r="GN6" s="68">
        <v>88558.966</v>
      </c>
      <c r="GO6" s="68">
        <v>85738.691999999995</v>
      </c>
      <c r="GP6" s="68">
        <v>81602.776999999987</v>
      </c>
      <c r="GQ6" s="68">
        <v>-287.04699999999997</v>
      </c>
      <c r="GR6" s="68">
        <v>1623.9620000000002</v>
      </c>
      <c r="GS6" s="68">
        <v>1117.2679999999998</v>
      </c>
      <c r="GT6" s="68">
        <v>956.83900000000017</v>
      </c>
      <c r="GU6" s="68">
        <v>616.59700000000009</v>
      </c>
      <c r="GV6" s="68">
        <v>502.93299999999994</v>
      </c>
      <c r="GW6" s="68">
        <v>2724.634</v>
      </c>
    </row>
    <row r="7" spans="1:205" s="68" customFormat="1" ht="10">
      <c r="A7" s="100" t="s">
        <v>96</v>
      </c>
      <c r="B7" s="68">
        <v>728</v>
      </c>
      <c r="C7" s="68">
        <v>790305.64899999963</v>
      </c>
      <c r="D7" s="68">
        <v>220323.33761085375</v>
      </c>
      <c r="E7" s="68">
        <v>1010628.9866108542</v>
      </c>
      <c r="F7" s="68">
        <v>120115.31199999992</v>
      </c>
      <c r="G7" s="68">
        <v>890513.6746108532</v>
      </c>
      <c r="H7" s="68">
        <v>3.7300526653961064</v>
      </c>
      <c r="I7" s="68">
        <v>1.526205558396474</v>
      </c>
      <c r="J7" s="68">
        <v>0.37185889741487577</v>
      </c>
      <c r="K7" s="68">
        <v>0.33547033129682113</v>
      </c>
      <c r="L7" s="68">
        <v>96.046211216189647</v>
      </c>
      <c r="M7" s="68">
        <v>119.52392774849095</v>
      </c>
      <c r="N7" s="68">
        <v>54.536693186062124</v>
      </c>
      <c r="O7" s="68">
        <v>28.178633769718093</v>
      </c>
      <c r="P7" s="68">
        <v>1.9049281690483399</v>
      </c>
      <c r="Q7" s="68">
        <v>2.8296549406223219</v>
      </c>
      <c r="R7" s="68">
        <v>10.189449721303136</v>
      </c>
      <c r="S7" s="68">
        <v>0.13850567641715278</v>
      </c>
      <c r="T7" s="68">
        <v>44.469415173408976</v>
      </c>
      <c r="U7" s="68">
        <v>22.103087674816237</v>
      </c>
      <c r="V7" s="68">
        <v>3.1795127110412649</v>
      </c>
      <c r="W7" s="68">
        <v>9.1368884283590024</v>
      </c>
      <c r="X7" s="68">
        <v>0.36050088748169778</v>
      </c>
      <c r="Y7" s="68">
        <v>1.3205587375566371E-2</v>
      </c>
      <c r="Z7" s="68">
        <v>6.0536244239631311E-2</v>
      </c>
      <c r="AA7" s="68">
        <v>4.8658069306930708E-2</v>
      </c>
      <c r="AB7" s="68">
        <v>6.17494701986755E-2</v>
      </c>
      <c r="AC7" s="68">
        <v>4.3832314814814859E-2</v>
      </c>
      <c r="AD7" s="68">
        <v>0.33957101449275368</v>
      </c>
      <c r="AE7" s="68">
        <v>0.19168483720930238</v>
      </c>
      <c r="AF7" s="68">
        <v>7.4986063257707139E-2</v>
      </c>
      <c r="AG7" s="68">
        <v>0.10580549604979485</v>
      </c>
      <c r="AH7" s="68">
        <v>-12.078379924618107</v>
      </c>
      <c r="AI7" s="68">
        <v>-12.468796320846169</v>
      </c>
      <c r="AJ7" s="68">
        <v>0.16795687338005691</v>
      </c>
      <c r="AK7" s="68">
        <v>0.15900350340136057</v>
      </c>
      <c r="AL7" s="68">
        <v>8446.3100000000013</v>
      </c>
      <c r="AM7" s="68">
        <v>33478.986999999979</v>
      </c>
      <c r="AN7" s="68">
        <v>52612.407677829171</v>
      </c>
      <c r="AO7" s="68">
        <v>833043.46400000039</v>
      </c>
      <c r="AP7" s="68">
        <v>922172.70299999882</v>
      </c>
      <c r="AQ7" s="68">
        <v>73203.169000000024</v>
      </c>
      <c r="AR7" s="68">
        <v>95884.109000000055</v>
      </c>
      <c r="AS7" s="68">
        <v>39394.155907355198</v>
      </c>
      <c r="AT7" s="68">
        <v>16361.276000000002</v>
      </c>
      <c r="AU7" s="68">
        <v>8571.982</v>
      </c>
      <c r="AV7" s="68">
        <v>38549.969999999987</v>
      </c>
      <c r="AW7" s="68">
        <v>4.1376613354955261</v>
      </c>
      <c r="AX7" s="68">
        <v>-7727.7960926447813</v>
      </c>
      <c r="AY7" s="68">
        <v>-30004.241000000016</v>
      </c>
      <c r="AZ7" s="68">
        <v>367233.78500000044</v>
      </c>
      <c r="BA7" s="68">
        <v>447289.5936108543</v>
      </c>
      <c r="BB7" s="68">
        <v>448792.87400000013</v>
      </c>
      <c r="BC7" s="68">
        <v>509183.9466108543</v>
      </c>
      <c r="BD7" s="68">
        <v>-10367.169219999996</v>
      </c>
      <c r="BE7" s="68">
        <v>0.16983013293943883</v>
      </c>
      <c r="BF7" s="68">
        <v>0.70305908419497787</v>
      </c>
      <c r="BG7" s="68">
        <v>0.75576957163958614</v>
      </c>
      <c r="BH7" s="68">
        <v>1.6008300455235203</v>
      </c>
      <c r="BI7" s="68">
        <v>4.8658069306930685</v>
      </c>
      <c r="BJ7" s="68">
        <v>1.0631822429906541</v>
      </c>
      <c r="BK7" s="68">
        <v>3.135573195876288</v>
      </c>
      <c r="BL7" s="68">
        <v>4.3832314814814826</v>
      </c>
      <c r="BM7" s="68">
        <v>6.0536244239631403</v>
      </c>
      <c r="BN7" s="68">
        <v>2.0481769911504446</v>
      </c>
      <c r="BO7" s="68">
        <v>5.3013151969981163</v>
      </c>
      <c r="BP7" s="68">
        <v>6.1749470198675578</v>
      </c>
      <c r="BQ7" s="68">
        <v>308.4078490028491</v>
      </c>
      <c r="BR7" s="68">
        <v>414.79019483568067</v>
      </c>
      <c r="BS7" s="68">
        <v>41832.475999999951</v>
      </c>
      <c r="BT7" s="68">
        <v>75957.655000000188</v>
      </c>
      <c r="BU7" s="68">
        <v>10.492000000000001</v>
      </c>
      <c r="BV7" s="68">
        <v>23073.788999999986</v>
      </c>
      <c r="BW7" s="68">
        <v>38344.371999999996</v>
      </c>
      <c r="BX7" s="68">
        <v>4370.4130000000014</v>
      </c>
      <c r="BY7" s="68">
        <v>48351.152999999998</v>
      </c>
      <c r="BZ7" s="68">
        <v>12904.656999999999</v>
      </c>
      <c r="CA7" s="68">
        <v>35.496830827067676</v>
      </c>
      <c r="CB7" s="68">
        <v>158973.20900000003</v>
      </c>
      <c r="CC7" s="68">
        <v>127932.42300000002</v>
      </c>
      <c r="CD7" s="68">
        <v>25435.723999999984</v>
      </c>
      <c r="CE7" s="68">
        <v>39816.953000000016</v>
      </c>
      <c r="CF7" s="68">
        <v>157657.78199999977</v>
      </c>
      <c r="CG7" s="68">
        <v>46368.815999999992</v>
      </c>
      <c r="CH7" s="68">
        <v>24.75343712574854</v>
      </c>
      <c r="CI7" s="68">
        <v>-2942.9670000000001</v>
      </c>
      <c r="CJ7" s="68">
        <v>-6428.6310000000012</v>
      </c>
      <c r="CK7" s="68">
        <v>9326.1870000000017</v>
      </c>
      <c r="CL7" s="68">
        <v>-100247.37399999985</v>
      </c>
      <c r="CM7" s="68">
        <v>83886.098000000013</v>
      </c>
      <c r="CN7" s="68">
        <v>-5841.3109999999897</v>
      </c>
      <c r="CO7" s="68">
        <v>-4605.1069999999991</v>
      </c>
      <c r="CP7" s="68">
        <v>163847.34699999983</v>
      </c>
      <c r="CQ7" s="68">
        <v>229537.63599999985</v>
      </c>
      <c r="CR7" s="68">
        <v>26180.429000000004</v>
      </c>
      <c r="CS7" s="68">
        <v>115494.11400000003</v>
      </c>
      <c r="CT7" s="68">
        <v>37007.786000000007</v>
      </c>
      <c r="CU7" s="68">
        <v>1447.585</v>
      </c>
      <c r="CV7" s="68">
        <v>367233.78500000044</v>
      </c>
      <c r="CW7" s="68">
        <v>0.66249406101355579</v>
      </c>
      <c r="CX7" s="68">
        <v>0.75555714229579252</v>
      </c>
      <c r="CY7" s="68">
        <v>8446.3100000000013</v>
      </c>
      <c r="CZ7" s="68">
        <v>35879.841000000037</v>
      </c>
      <c r="DA7" s="68">
        <v>36571.660999999964</v>
      </c>
      <c r="DB7" s="68">
        <v>42216.960000000014</v>
      </c>
      <c r="DC7" s="68">
        <v>44721.249000000018</v>
      </c>
      <c r="DD7" s="68">
        <v>46553.440000000031</v>
      </c>
      <c r="DE7" s="68">
        <v>49932.495000000068</v>
      </c>
      <c r="DF7" s="68">
        <v>54558.691000000006</v>
      </c>
      <c r="DG7" s="68">
        <v>60993.11099999999</v>
      </c>
      <c r="DH7" s="68">
        <v>55871.180999999997</v>
      </c>
      <c r="DI7" s="68">
        <v>45577.307000000001</v>
      </c>
      <c r="DJ7" s="68">
        <v>25115.764000000021</v>
      </c>
      <c r="DK7" s="68">
        <v>-13310.136219999997</v>
      </c>
      <c r="DL7" s="68">
        <v>219233.09099999993</v>
      </c>
      <c r="DM7" s="68">
        <v>52445.002999999975</v>
      </c>
      <c r="DN7" s="68">
        <v>-13642.964999999998</v>
      </c>
      <c r="DO7" s="68">
        <v>0.29799635626299609</v>
      </c>
      <c r="DP7" s="68">
        <v>10.763739898989897</v>
      </c>
      <c r="DQ7" s="68">
        <v>24.139289950576607</v>
      </c>
      <c r="DR7" s="68">
        <v>15.81963790186126</v>
      </c>
      <c r="DS7" s="68">
        <v>968265.8199999996</v>
      </c>
      <c r="DT7" s="68">
        <v>-6713.4750000000022</v>
      </c>
      <c r="DU7" s="68">
        <v>134289.13900000005</v>
      </c>
      <c r="DV7" s="68">
        <v>290921.19499999995</v>
      </c>
      <c r="DW7" s="68">
        <v>500</v>
      </c>
      <c r="DX7" s="68">
        <v>54478.520000000019</v>
      </c>
      <c r="DY7" s="68">
        <v>12501.260000000002</v>
      </c>
      <c r="DZ7" s="68">
        <v>39631.296999999999</v>
      </c>
      <c r="EA7" s="68">
        <v>732676.41000000015</v>
      </c>
      <c r="EB7" s="68">
        <v>97754.022000000041</v>
      </c>
      <c r="EC7" s="68">
        <v>843652.40497387107</v>
      </c>
      <c r="ED7" s="68">
        <v>-20055.441000000006</v>
      </c>
      <c r="EE7" s="68">
        <v>114181.94579999997</v>
      </c>
      <c r="EF7" s="68">
        <v>53464.010677829225</v>
      </c>
      <c r="EG7" s="68">
        <v>111547.54099999992</v>
      </c>
      <c r="EH7" s="68">
        <v>781032.46300000022</v>
      </c>
      <c r="EI7" s="68">
        <v>91284.156000000046</v>
      </c>
      <c r="EJ7" s="68">
        <v>94521.542000000074</v>
      </c>
      <c r="EK7" s="68">
        <v>-0.18772801390084345</v>
      </c>
      <c r="EL7" s="68">
        <v>9.9403208118470768E-2</v>
      </c>
      <c r="EM7" s="68">
        <v>43543.293499603205</v>
      </c>
      <c r="EN7" s="68">
        <v>43543.293499603205</v>
      </c>
      <c r="EO7" s="68">
        <v>229094.45800000007</v>
      </c>
      <c r="EP7" s="68">
        <v>58.649241007194249</v>
      </c>
      <c r="EQ7" s="68">
        <v>1520.0260000000005</v>
      </c>
      <c r="ER7" s="68">
        <v>-8.9600000000000009</v>
      </c>
      <c r="ES7" s="68">
        <v>13990.94300000001</v>
      </c>
      <c r="ET7" s="68">
        <v>19040.309000000012</v>
      </c>
      <c r="EU7" s="68">
        <v>27824.939999999981</v>
      </c>
      <c r="EV7" s="68">
        <v>34109.05999999999</v>
      </c>
      <c r="EW7" s="68">
        <v>23369.320000000003</v>
      </c>
      <c r="EX7" s="68">
        <v>177</v>
      </c>
      <c r="EY7" s="68">
        <v>180</v>
      </c>
      <c r="EZ7" s="68">
        <v>156</v>
      </c>
      <c r="FA7" s="68">
        <v>70</v>
      </c>
      <c r="FB7" s="68">
        <v>92401.220000000045</v>
      </c>
      <c r="FC7" s="68">
        <v>3383.6939999999918</v>
      </c>
      <c r="FD7" s="68">
        <v>4737.9600000000055</v>
      </c>
      <c r="FE7" s="68">
        <v>833043.46400000039</v>
      </c>
      <c r="FF7" s="68">
        <v>73203.169000000024</v>
      </c>
      <c r="FG7" s="68">
        <v>171.70900000000003</v>
      </c>
      <c r="FH7" s="68">
        <v>2331.972999999999</v>
      </c>
      <c r="FI7" s="68">
        <v>-21488.401000000005</v>
      </c>
      <c r="FJ7" s="68">
        <v>10584.446000000005</v>
      </c>
      <c r="FK7" s="68">
        <v>11653.080999999993</v>
      </c>
      <c r="FL7" s="68">
        <v>45006.303</v>
      </c>
      <c r="FM7" s="68">
        <v>89205.362000000066</v>
      </c>
      <c r="FP7" s="68">
        <v>24124.305999999986</v>
      </c>
      <c r="FQ7" s="68">
        <v>27020.153999999955</v>
      </c>
      <c r="FR7" s="68">
        <v>0</v>
      </c>
      <c r="FS7" s="68">
        <v>5197.2470000000012</v>
      </c>
      <c r="FT7" s="68">
        <v>520806.36300000001</v>
      </c>
      <c r="FU7" s="68">
        <v>500395.85200000019</v>
      </c>
      <c r="FV7" s="68">
        <v>332367.17299999989</v>
      </c>
      <c r="FW7" s="68">
        <v>520912.06900000013</v>
      </c>
      <c r="FX7" s="68">
        <v>528204.15200000035</v>
      </c>
      <c r="FY7" s="68">
        <v>790305.64899999963</v>
      </c>
      <c r="FZ7" s="68">
        <v>924070.84600000118</v>
      </c>
      <c r="GA7" s="68">
        <v>164980.56600000002</v>
      </c>
      <c r="GB7" s="68">
        <v>95493.711999999941</v>
      </c>
      <c r="GC7" s="68">
        <v>53136.951000000045</v>
      </c>
      <c r="GD7" s="68">
        <v>30486.803999999971</v>
      </c>
      <c r="GE7" s="68">
        <v>922172.70299999882</v>
      </c>
      <c r="GF7" s="68">
        <v>52445.002999999975</v>
      </c>
      <c r="GG7" s="68">
        <v>33478.986999999979</v>
      </c>
      <c r="GH7" s="68">
        <v>45.044927536231882</v>
      </c>
      <c r="GI7" s="68">
        <v>214347.52599999995</v>
      </c>
      <c r="GJ7" s="68">
        <v>4885.63</v>
      </c>
      <c r="GK7" s="68">
        <v>4420.3570000000009</v>
      </c>
      <c r="GL7" s="68">
        <v>38095.063999999991</v>
      </c>
      <c r="GM7" s="68">
        <v>37455.912999999971</v>
      </c>
      <c r="GN7" s="68">
        <v>38772.597000000023</v>
      </c>
      <c r="GO7" s="68">
        <v>36894.679999999978</v>
      </c>
      <c r="GP7" s="68">
        <v>36245.590999999957</v>
      </c>
      <c r="GQ7" s="68">
        <v>-1231.8449999999996</v>
      </c>
      <c r="GR7" s="68">
        <v>1362.5670000000002</v>
      </c>
      <c r="GS7" s="68">
        <v>1092.796</v>
      </c>
      <c r="GT7" s="68">
        <v>876.99599999999987</v>
      </c>
      <c r="GU7" s="68">
        <v>657.32299999999998</v>
      </c>
      <c r="GV7" s="68">
        <v>538.62400000000014</v>
      </c>
      <c r="GW7" s="68">
        <v>2311.1569999999979</v>
      </c>
    </row>
    <row r="8" spans="1:205" s="68" customFormat="1" ht="10">
      <c r="A8" s="100" t="s">
        <v>375</v>
      </c>
      <c r="B8" s="68">
        <v>610</v>
      </c>
      <c r="C8" s="68">
        <v>7100929.0000000019</v>
      </c>
      <c r="D8" s="68">
        <v>19288398.871758591</v>
      </c>
      <c r="E8" s="68">
        <v>26389327.871758588</v>
      </c>
      <c r="F8" s="68">
        <v>11054142.915000001</v>
      </c>
      <c r="G8" s="68">
        <v>15335184.956758587</v>
      </c>
      <c r="H8" s="68">
        <v>0.50192642297405499</v>
      </c>
      <c r="I8" s="68">
        <v>1.0325221935011708</v>
      </c>
      <c r="J8" s="68">
        <v>0.35905567083392947</v>
      </c>
      <c r="K8" s="68">
        <v>0.23927707042560545</v>
      </c>
      <c r="L8" s="68">
        <v>6.8777861730260677</v>
      </c>
      <c r="M8" s="68">
        <v>528.38914373578382</v>
      </c>
      <c r="N8" s="68">
        <v>28.883925497987057</v>
      </c>
      <c r="O8" s="68">
        <v>14.892250882698612</v>
      </c>
      <c r="P8" s="68">
        <v>1.6053752513468313</v>
      </c>
      <c r="Q8" s="68">
        <v>2.0300111368416327</v>
      </c>
      <c r="R8" s="68">
        <v>34.693672838894429</v>
      </c>
      <c r="S8" s="68">
        <v>0.53319724952071523</v>
      </c>
      <c r="T8" s="68">
        <v>9042.3556263538849</v>
      </c>
      <c r="U8" s="68">
        <v>5131.3240801909596</v>
      </c>
      <c r="V8" s="68">
        <v>1.736616729367922</v>
      </c>
      <c r="W8" s="68">
        <v>32.164166138736981</v>
      </c>
      <c r="X8" s="68">
        <v>0.28813481596831508</v>
      </c>
      <c r="Y8" s="68">
        <v>2.7063148681169429E-2</v>
      </c>
      <c r="Z8" s="68">
        <v>0.18760508704061907</v>
      </c>
      <c r="AA8" s="68">
        <v>9.1095219999999977E-2</v>
      </c>
      <c r="AB8" s="68">
        <v>0.20181284946236561</v>
      </c>
      <c r="AC8" s="68">
        <v>8.7159472727272702E-2</v>
      </c>
      <c r="AD8" s="68">
        <v>0.24123343589743587</v>
      </c>
      <c r="AE8" s="68">
        <v>8.4304253521126721E-2</v>
      </c>
      <c r="AF8" s="68">
        <v>0.10425863811414274</v>
      </c>
      <c r="AG8" s="68">
        <v>1.426448245026628E-3</v>
      </c>
      <c r="AH8" s="68">
        <v>1.43365163243322</v>
      </c>
      <c r="AI8" s="68">
        <v>-0.25854824708311275</v>
      </c>
      <c r="AJ8" s="68">
        <v>0.20490151049398916</v>
      </c>
      <c r="AK8" s="68">
        <v>0.18710758555133078</v>
      </c>
      <c r="AL8" s="68">
        <v>576526.77100000007</v>
      </c>
      <c r="AM8" s="68">
        <v>797297.5829999994</v>
      </c>
      <c r="AN8" s="68">
        <v>4039.6310482849185</v>
      </c>
      <c r="AO8" s="68">
        <v>2152391.0369999972</v>
      </c>
      <c r="AP8" s="68">
        <v>2413604.1850000019</v>
      </c>
      <c r="AQ8" s="68">
        <v>3804.2</v>
      </c>
      <c r="AR8" s="68">
        <v>13144.636999999999</v>
      </c>
      <c r="AS8" s="68">
        <v>3484.5986015710832</v>
      </c>
      <c r="AT8" s="68">
        <v>-189528.92899999977</v>
      </c>
      <c r="AU8" s="68">
        <v>-3433.2520000000013</v>
      </c>
      <c r="AV8" s="68">
        <v>76306.300999999949</v>
      </c>
      <c r="AW8" s="68">
        <v>53.015865300151255</v>
      </c>
      <c r="AX8" s="68">
        <v>-69388.450398428948</v>
      </c>
      <c r="AY8" s="68">
        <v>913953.46299999859</v>
      </c>
      <c r="AZ8" s="68">
        <v>7091914.3300000029</v>
      </c>
      <c r="BA8" s="68">
        <v>16118584.191758566</v>
      </c>
      <c r="BB8" s="68">
        <v>8362242.9600000056</v>
      </c>
      <c r="BC8" s="68">
        <v>16271250.582758561</v>
      </c>
      <c r="BD8" s="68">
        <v>-218053.9014999998</v>
      </c>
      <c r="BE8" s="68">
        <v>0.1635525423728818</v>
      </c>
      <c r="BF8" s="68">
        <v>0.32550930626057539</v>
      </c>
      <c r="BG8" s="68">
        <v>0.57694585448392555</v>
      </c>
      <c r="BH8" s="68">
        <v>0.83213230240549851</v>
      </c>
      <c r="BI8" s="68">
        <v>9.1095219999999895</v>
      </c>
      <c r="BJ8" s="68">
        <v>6.1</v>
      </c>
      <c r="BK8" s="68">
        <v>6</v>
      </c>
      <c r="BL8" s="68">
        <v>8.71594727272727</v>
      </c>
      <c r="BM8" s="68">
        <v>18.760508704061909</v>
      </c>
      <c r="BN8" s="68">
        <v>15.4</v>
      </c>
      <c r="BO8" s="68">
        <v>14.9</v>
      </c>
      <c r="BP8" s="68">
        <v>20.181284946236573</v>
      </c>
      <c r="BQ8" s="68">
        <v>130.68290697674411</v>
      </c>
      <c r="BR8" s="68">
        <v>-10.199999999999999</v>
      </c>
      <c r="BS8" s="68">
        <v>78456.30100000005</v>
      </c>
      <c r="BT8" s="68">
        <v>1061510.1440000008</v>
      </c>
      <c r="BU8" s="68">
        <v>1249.6759999999995</v>
      </c>
      <c r="BV8" s="68">
        <v>270.92500000000001</v>
      </c>
      <c r="BX8" s="68">
        <v>40.433</v>
      </c>
      <c r="BY8" s="68">
        <v>1009065.3840000002</v>
      </c>
      <c r="BZ8" s="68">
        <v>197285.73600000018</v>
      </c>
      <c r="CA8" s="68">
        <v>26.207092803030285</v>
      </c>
      <c r="CB8" s="68">
        <v>965.94899999999996</v>
      </c>
      <c r="CC8" s="68">
        <v>20302.563999999998</v>
      </c>
      <c r="CD8" s="68">
        <v>3526684.7299999977</v>
      </c>
      <c r="CE8" s="68">
        <v>325248.33400000009</v>
      </c>
      <c r="CF8" s="68">
        <v>74588286.600000024</v>
      </c>
      <c r="CG8" s="68">
        <v>2610406.2309999983</v>
      </c>
      <c r="CH8" s="68">
        <v>39.49615224913498</v>
      </c>
      <c r="CI8" s="68">
        <v>-86761.548999999999</v>
      </c>
      <c r="CJ8" s="68">
        <v>-130584.34799999993</v>
      </c>
      <c r="CK8" s="68">
        <v>113374.68900000006</v>
      </c>
      <c r="CL8" s="68">
        <v>-3004998.9090000014</v>
      </c>
      <c r="CM8" s="68">
        <v>3194527.8379999963</v>
      </c>
      <c r="CN8" s="68">
        <v>-1062689.3030000003</v>
      </c>
      <c r="CO8" s="68">
        <v>1882.5999999999995</v>
      </c>
      <c r="CP8" s="68">
        <v>2402804.3750000009</v>
      </c>
      <c r="CQ8" s="68">
        <v>18166521.052999984</v>
      </c>
      <c r="CR8" s="68">
        <v>157734.45099999991</v>
      </c>
      <c r="CS8" s="68">
        <v>9049608.6020000018</v>
      </c>
      <c r="CT8" s="68">
        <v>309805.91800000001</v>
      </c>
      <c r="CU8" s="68">
        <v>202278.72399999999</v>
      </c>
      <c r="CV8" s="68">
        <v>7091914.3300000029</v>
      </c>
      <c r="CW8" s="68">
        <v>1.2899349990004523</v>
      </c>
      <c r="CX8" s="68">
        <v>0.48814754463026944</v>
      </c>
      <c r="CY8" s="68">
        <v>576526.77100000007</v>
      </c>
      <c r="CZ8" s="68">
        <v>680539.5780000001</v>
      </c>
      <c r="DA8" s="68">
        <v>312.39999999999998</v>
      </c>
      <c r="DB8" s="68">
        <v>1480.6000000000001</v>
      </c>
      <c r="DC8" s="68">
        <v>1366.5680000000002</v>
      </c>
      <c r="DD8" s="68">
        <v>1758.231</v>
      </c>
      <c r="DE8" s="68">
        <v>1915.059</v>
      </c>
      <c r="DF8" s="68">
        <v>2071.3650000000002</v>
      </c>
      <c r="DG8" s="68">
        <v>4576.8</v>
      </c>
      <c r="DH8" s="68">
        <v>2153.7530000000002</v>
      </c>
      <c r="DI8" s="68">
        <v>3650.2250000000004</v>
      </c>
      <c r="DJ8" s="68">
        <v>3703.1510000000003</v>
      </c>
      <c r="DK8" s="68">
        <v>-304815.45049999974</v>
      </c>
      <c r="DL8" s="68">
        <v>19270043.967000008</v>
      </c>
      <c r="DM8" s="68">
        <v>3637.5749999999998</v>
      </c>
      <c r="DN8" s="68">
        <v>724424.53399999847</v>
      </c>
      <c r="DO8" s="68">
        <v>0.20423641425778655</v>
      </c>
      <c r="DP8" s="68">
        <v>0.73052542372881402</v>
      </c>
      <c r="DQ8" s="68">
        <v>7.5866084905660349</v>
      </c>
      <c r="DR8" s="68">
        <v>18.569545283018869</v>
      </c>
      <c r="DS8" s="68">
        <v>110956454.3</v>
      </c>
      <c r="DT8" s="68">
        <v>-545.79999999999995</v>
      </c>
      <c r="DU8" s="68">
        <v>12661365.731000006</v>
      </c>
      <c r="DV8" s="68">
        <v>831387.7859999995</v>
      </c>
      <c r="DW8" s="68">
        <v>450</v>
      </c>
      <c r="DX8" s="68">
        <v>1022970.7760000001</v>
      </c>
      <c r="DY8" s="68">
        <v>197520.8060000003</v>
      </c>
      <c r="DZ8" s="68">
        <v>812067.15099999937</v>
      </c>
      <c r="EA8" s="68">
        <v>6976750.5000000019</v>
      </c>
      <c r="EB8" s="68">
        <v>13144.636999999999</v>
      </c>
      <c r="EC8" s="68">
        <v>2691101.9877585755</v>
      </c>
      <c r="ED8" s="68">
        <v>897880.79199999943</v>
      </c>
      <c r="EE8" s="68">
        <v>0</v>
      </c>
      <c r="EF8" s="68">
        <v>4039.6310482849185</v>
      </c>
      <c r="EG8" s="68">
        <v>3804.2</v>
      </c>
      <c r="EH8" s="68">
        <v>2730022.3999999994</v>
      </c>
      <c r="EJ8" s="68">
        <v>3742.3</v>
      </c>
      <c r="EK8" s="68">
        <v>-0.10715213196457618</v>
      </c>
      <c r="EL8" s="68">
        <v>4.2225138385556318E-2</v>
      </c>
      <c r="EM8" s="68">
        <v>345.55742222222221</v>
      </c>
      <c r="EN8" s="68">
        <v>345.55742222222221</v>
      </c>
      <c r="EO8" s="68">
        <v>20338473.422999986</v>
      </c>
      <c r="EP8" s="68">
        <v>60.729227099236596</v>
      </c>
      <c r="EQ8" s="68">
        <v>19572.714000000007</v>
      </c>
      <c r="ER8" s="68">
        <v>-281.86</v>
      </c>
      <c r="ES8" s="68">
        <v>203891.47600000005</v>
      </c>
      <c r="ET8" s="68">
        <v>747650.52800000017</v>
      </c>
      <c r="EU8" s="68">
        <v>759950.96599999943</v>
      </c>
      <c r="EV8" s="68">
        <v>832472.19000000018</v>
      </c>
      <c r="EW8" s="68">
        <v>683591.61999999965</v>
      </c>
      <c r="EX8" s="68">
        <v>369</v>
      </c>
      <c r="EY8" s="68">
        <v>368</v>
      </c>
      <c r="EZ8" s="68">
        <v>347</v>
      </c>
      <c r="FA8" s="68">
        <v>219</v>
      </c>
      <c r="FB8" s="68">
        <v>22305643.52999999</v>
      </c>
      <c r="FC8" s="68">
        <v>26457.385000000013</v>
      </c>
      <c r="FD8" s="68">
        <v>10017.39900000001</v>
      </c>
      <c r="FE8" s="68">
        <v>2152391.0369999972</v>
      </c>
      <c r="FF8" s="68">
        <v>3804.2</v>
      </c>
      <c r="FG8" s="68">
        <v>3498.6360000000004</v>
      </c>
      <c r="FH8" s="68">
        <v>-40370.697999999997</v>
      </c>
      <c r="FI8" s="68">
        <v>3787.4800000000005</v>
      </c>
      <c r="FJ8" s="68">
        <v>40016.47</v>
      </c>
      <c r="FK8" s="68">
        <v>-28452.123</v>
      </c>
      <c r="FL8" s="68">
        <v>4884301.8079999965</v>
      </c>
      <c r="FM8" s="68">
        <v>212980.54400000017</v>
      </c>
      <c r="FN8" s="68">
        <v>6631578.1700000083</v>
      </c>
      <c r="FO8" s="68">
        <v>47731211.000000045</v>
      </c>
      <c r="FP8" s="68">
        <v>173.81</v>
      </c>
      <c r="FQ8" s="68">
        <v>137.90800000000002</v>
      </c>
      <c r="FR8" s="68">
        <v>20806</v>
      </c>
      <c r="FS8" s="68">
        <v>9840.2100000000009</v>
      </c>
      <c r="FT8" s="68">
        <v>6726488.7600000026</v>
      </c>
      <c r="FU8" s="68">
        <v>6508858.7000000095</v>
      </c>
      <c r="FV8" s="68">
        <v>4482950.7899999954</v>
      </c>
      <c r="FW8" s="68">
        <v>5119983.9800000032</v>
      </c>
      <c r="FX8" s="68">
        <v>4906289.8499999987</v>
      </c>
      <c r="FY8" s="68">
        <v>7100929.0000000019</v>
      </c>
      <c r="FZ8" s="68">
        <v>2351745.1800000002</v>
      </c>
      <c r="GA8" s="68">
        <v>2340958.2350000008</v>
      </c>
      <c r="GB8" s="68">
        <v>4162.8999999999996</v>
      </c>
      <c r="GC8" s="68">
        <v>3964.4280000000003</v>
      </c>
      <c r="GD8" s="68">
        <v>751617.48400000064</v>
      </c>
      <c r="GE8" s="68">
        <v>2413604.1850000019</v>
      </c>
      <c r="GF8" s="68">
        <v>3637.5749999999998</v>
      </c>
      <c r="GG8" s="68">
        <v>797297.5829999994</v>
      </c>
      <c r="GH8" s="68">
        <v>68.330508474576277</v>
      </c>
      <c r="GI8" s="68">
        <v>19243397.467000008</v>
      </c>
      <c r="GJ8" s="68">
        <v>26646.5</v>
      </c>
      <c r="GK8" s="68">
        <v>27716.800000000003</v>
      </c>
      <c r="GQ8" s="68">
        <v>-8633.0660000000007</v>
      </c>
      <c r="GR8" s="68">
        <v>9402.3369999999995</v>
      </c>
      <c r="GS8" s="68">
        <v>7478.6760000000004</v>
      </c>
      <c r="GT8" s="68">
        <v>6335.4569999999994</v>
      </c>
      <c r="GU8" s="68">
        <v>5108.0019999999995</v>
      </c>
      <c r="GV8" s="68">
        <v>4287.6989999999996</v>
      </c>
      <c r="GW8" s="68">
        <v>18915.188999999998</v>
      </c>
    </row>
    <row r="9" spans="1:205" s="68" customFormat="1" ht="10">
      <c r="A9" s="100" t="s">
        <v>97</v>
      </c>
      <c r="B9" s="68">
        <v>816</v>
      </c>
      <c r="C9" s="68">
        <v>1239036.2410000004</v>
      </c>
      <c r="D9" s="68">
        <v>2198858.537750931</v>
      </c>
      <c r="E9" s="68">
        <v>3437894.7787509272</v>
      </c>
      <c r="F9" s="68">
        <v>1793900.0320000011</v>
      </c>
      <c r="G9" s="68">
        <v>1643994.746750932</v>
      </c>
      <c r="H9" s="68">
        <v>0.65541879241061918</v>
      </c>
      <c r="I9" s="68">
        <v>0.7372332048488982</v>
      </c>
      <c r="J9" s="68">
        <v>0.41396104594404337</v>
      </c>
      <c r="K9" s="68">
        <v>0.21029391238268733</v>
      </c>
      <c r="L9" s="68">
        <v>15.048303229337712</v>
      </c>
      <c r="M9" s="68">
        <v>51.079803611898136</v>
      </c>
      <c r="N9" s="68">
        <v>24.903502919393066</v>
      </c>
      <c r="O9" s="68">
        <v>12.845902214277412</v>
      </c>
      <c r="P9" s="68">
        <v>2.1242349979634718</v>
      </c>
      <c r="Q9" s="68">
        <v>1.111562838647812</v>
      </c>
      <c r="R9" s="68">
        <v>5.5255407194121098</v>
      </c>
      <c r="S9" s="68">
        <v>0.7229911057403402</v>
      </c>
      <c r="T9" s="68">
        <v>9145.7302425664166</v>
      </c>
      <c r="U9" s="68">
        <v>917.41237578278776</v>
      </c>
      <c r="V9" s="68">
        <v>8.2460253642575996</v>
      </c>
      <c r="W9" s="68">
        <v>8.0041660567002619</v>
      </c>
      <c r="X9" s="68">
        <v>0.57197435376509387</v>
      </c>
      <c r="Y9" s="68">
        <v>2.0205267106859982E-2</v>
      </c>
      <c r="Z9" s="68">
        <v>0.21341737777777764</v>
      </c>
      <c r="AA9" s="68">
        <v>0.15437445859872614</v>
      </c>
      <c r="AB9" s="68">
        <v>9.5729360795454521E-2</v>
      </c>
      <c r="AC9" s="68">
        <v>9.0462953846153896E-2</v>
      </c>
      <c r="AD9" s="68">
        <v>0.11913043478260862</v>
      </c>
      <c r="AE9" s="68">
        <v>8.7612265861027175E-2</v>
      </c>
      <c r="AF9" s="68">
        <v>0.10537582535785567</v>
      </c>
      <c r="AG9" s="68">
        <v>3.8550653122024761E-3</v>
      </c>
      <c r="AH9" s="68">
        <v>0.20868820423346379</v>
      </c>
      <c r="AI9" s="68">
        <v>8.2991055232751077E-4</v>
      </c>
      <c r="AJ9" s="68">
        <v>0.19886473545982666</v>
      </c>
      <c r="AK9" s="68">
        <v>0.3061364617691153</v>
      </c>
      <c r="AL9" s="68">
        <v>80467.715000000113</v>
      </c>
      <c r="AM9" s="68">
        <v>111321.53100000006</v>
      </c>
      <c r="AN9" s="68">
        <v>-398.69335018622576</v>
      </c>
      <c r="AO9" s="68">
        <v>316190.36799999996</v>
      </c>
      <c r="AP9" s="68">
        <v>368575.41199999972</v>
      </c>
      <c r="AQ9" s="68">
        <v>-48.924999999999997</v>
      </c>
      <c r="AR9" s="68">
        <v>4049.2479999999955</v>
      </c>
      <c r="AS9" s="68">
        <v>-301.40838908507538</v>
      </c>
      <c r="AT9" s="68">
        <v>67311.676000000021</v>
      </c>
      <c r="AU9" s="68">
        <v>-313.28100000000012</v>
      </c>
      <c r="AV9" s="68">
        <v>29428.764000000006</v>
      </c>
      <c r="AW9" s="68">
        <v>-225.10329277873046</v>
      </c>
      <c r="AX9" s="68">
        <v>-29416.891389085074</v>
      </c>
      <c r="AY9" s="68">
        <v>14894.372000000001</v>
      </c>
      <c r="AZ9" s="68">
        <v>1138104.4199999985</v>
      </c>
      <c r="BA9" s="68">
        <v>1606766.0227509311</v>
      </c>
      <c r="BB9" s="68">
        <v>1319319.3299999998</v>
      </c>
      <c r="BC9" s="68">
        <v>1589492.2737509303</v>
      </c>
      <c r="BD9" s="68">
        <v>-29657.281314000025</v>
      </c>
      <c r="BE9" s="68">
        <v>0.20129358974358946</v>
      </c>
      <c r="BF9" s="68">
        <v>0.43104609475032002</v>
      </c>
      <c r="BG9" s="68">
        <v>0.6419411011523688</v>
      </c>
      <c r="BH9" s="68">
        <v>1.0041520618556694</v>
      </c>
      <c r="BI9" s="68">
        <v>15.437445859872605</v>
      </c>
      <c r="BJ9" s="68">
        <v>7.5549999999999997</v>
      </c>
      <c r="BK9" s="68">
        <v>1.37</v>
      </c>
      <c r="BL9" s="68">
        <v>9.0462953846153926</v>
      </c>
      <c r="BM9" s="68">
        <v>21.341737777777759</v>
      </c>
      <c r="BN9" s="68">
        <v>9.56</v>
      </c>
      <c r="BO9" s="68">
        <v>10.8</v>
      </c>
      <c r="BP9" s="68">
        <v>9.5729360795454603</v>
      </c>
      <c r="BQ9" s="68">
        <v>88.39008404558399</v>
      </c>
      <c r="BR9" s="68">
        <v>4.0549999999999997</v>
      </c>
      <c r="BS9" s="68">
        <v>17468.235000000015</v>
      </c>
      <c r="BT9" s="68">
        <v>171054.21999999977</v>
      </c>
      <c r="BU9" s="68">
        <v>78.685000000000016</v>
      </c>
      <c r="BV9" s="68">
        <v>-4.1109999999999989</v>
      </c>
      <c r="BX9" s="68">
        <v>3.0000000000000001E-3</v>
      </c>
      <c r="BY9" s="68">
        <v>142466.00399999967</v>
      </c>
      <c r="BZ9" s="68">
        <v>28912.753999999986</v>
      </c>
      <c r="CA9" s="68">
        <v>22.386308539944881</v>
      </c>
      <c r="CB9" s="68">
        <v>110.99000000000001</v>
      </c>
      <c r="CC9" s="68">
        <v>2778.1760000000017</v>
      </c>
      <c r="CD9" s="68">
        <v>351671.37100000022</v>
      </c>
      <c r="CE9" s="68">
        <v>134785.56199999998</v>
      </c>
      <c r="CF9" s="68">
        <v>12403375.509999987</v>
      </c>
      <c r="CG9" s="68">
        <v>36748.588000000011</v>
      </c>
      <c r="CH9" s="68">
        <v>21.127086253369271</v>
      </c>
      <c r="CI9" s="68">
        <v>-12508.776000000005</v>
      </c>
      <c r="CJ9" s="68">
        <v>-22575.643000000004</v>
      </c>
      <c r="CK9" s="68">
        <v>25162.958000000002</v>
      </c>
      <c r="CL9" s="68">
        <v>-877294.79499999981</v>
      </c>
      <c r="CM9" s="68">
        <v>809983.11900000006</v>
      </c>
      <c r="CN9" s="68">
        <v>-443622.89600000036</v>
      </c>
      <c r="CO9" s="68">
        <v>-11956.425000000001</v>
      </c>
      <c r="CP9" s="68">
        <v>368061.80099999974</v>
      </c>
      <c r="CQ9" s="68">
        <v>1877077.7520000006</v>
      </c>
      <c r="CR9" s="68">
        <v>11825.234999999997</v>
      </c>
      <c r="CS9" s="68">
        <v>1340786.7430000033</v>
      </c>
      <c r="CT9" s="68">
        <v>125893.64900000011</v>
      </c>
      <c r="CU9" s="68">
        <v>46737.962</v>
      </c>
      <c r="CV9" s="68">
        <v>1138104.4199999985</v>
      </c>
      <c r="CW9" s="68">
        <v>0.81842839691779479</v>
      </c>
      <c r="CX9" s="68">
        <v>0.52975926962715469</v>
      </c>
      <c r="CY9" s="68">
        <v>80467.715000000113</v>
      </c>
      <c r="CZ9" s="68">
        <v>85344.22700000013</v>
      </c>
      <c r="DA9" s="68">
        <v>20.259999999999998</v>
      </c>
      <c r="DB9" s="68">
        <v>-15.461999999999998</v>
      </c>
      <c r="DC9" s="68">
        <v>39.697000000000003</v>
      </c>
      <c r="DD9" s="68">
        <v>53.463999999999999</v>
      </c>
      <c r="DE9" s="68">
        <v>14.622</v>
      </c>
      <c r="DF9" s="68">
        <v>-81.587999999999994</v>
      </c>
      <c r="DG9" s="68">
        <v>-52.800000000000004</v>
      </c>
      <c r="DH9" s="68">
        <v>-114.057</v>
      </c>
      <c r="DI9" s="68">
        <v>-60.759000000000007</v>
      </c>
      <c r="DJ9" s="68">
        <v>-49.411999999999999</v>
      </c>
      <c r="DK9" s="68">
        <v>-42166.05731399994</v>
      </c>
      <c r="DL9" s="68">
        <v>2187751.6129999999</v>
      </c>
      <c r="DM9" s="68">
        <v>38.07</v>
      </c>
      <c r="DN9" s="68">
        <v>82206.04800000017</v>
      </c>
      <c r="DO9" s="68">
        <v>0.19215480409539265</v>
      </c>
      <c r="DP9" s="68">
        <v>1.4334510166358594</v>
      </c>
      <c r="DQ9" s="68">
        <v>10.342653465346542</v>
      </c>
      <c r="DR9" s="68">
        <v>30.476570149253703</v>
      </c>
      <c r="DS9" s="68">
        <v>16247859.899999999</v>
      </c>
      <c r="DT9" s="68">
        <v>-1.7689999999999999</v>
      </c>
      <c r="DU9" s="68">
        <v>1552172.094999999</v>
      </c>
      <c r="DV9" s="68">
        <v>136452.11799999993</v>
      </c>
      <c r="DW9" s="68">
        <v>576</v>
      </c>
      <c r="DX9" s="68">
        <v>143779.40799999962</v>
      </c>
      <c r="DY9" s="68">
        <v>29285.964999999993</v>
      </c>
      <c r="DZ9" s="68">
        <v>112354.75900000005</v>
      </c>
      <c r="EA9" s="68">
        <v>1211940.1099999999</v>
      </c>
      <c r="EB9" s="68">
        <v>4049.3569999999954</v>
      </c>
      <c r="EC9" s="68">
        <v>1134385.8973016166</v>
      </c>
      <c r="ED9" s="68">
        <v>31746.622999999992</v>
      </c>
      <c r="EE9" s="68">
        <v>0</v>
      </c>
      <c r="EF9" s="68">
        <v>-398.69335018622576</v>
      </c>
      <c r="EG9" s="68">
        <v>-48.924999999999997</v>
      </c>
      <c r="EH9" s="68">
        <v>328100.29000000004</v>
      </c>
      <c r="EJ9" s="68">
        <v>33.075000000000003</v>
      </c>
      <c r="EK9" s="68">
        <v>-0.11937235027609094</v>
      </c>
      <c r="EL9" s="68">
        <v>7.7874833937419063E-2</v>
      </c>
      <c r="EM9" s="68">
        <v>-24.606099999999998</v>
      </c>
      <c r="EN9" s="68">
        <v>-24.606099999999998</v>
      </c>
      <c r="EO9" s="68">
        <v>848469.97999999952</v>
      </c>
      <c r="EP9" s="68">
        <v>32.64538836477989</v>
      </c>
      <c r="EQ9" s="68">
        <v>2889.8889999999997</v>
      </c>
      <c r="ER9" s="68">
        <v>-79.382999999999996</v>
      </c>
      <c r="ES9" s="68">
        <v>30453.534999999989</v>
      </c>
      <c r="ET9" s="68">
        <v>91846.15</v>
      </c>
      <c r="EU9" s="68">
        <v>91483.540000000023</v>
      </c>
      <c r="EV9" s="68">
        <v>104156.98000000004</v>
      </c>
      <c r="EW9" s="68">
        <v>23570.02</v>
      </c>
      <c r="EX9" s="68">
        <v>308</v>
      </c>
      <c r="EY9" s="68">
        <v>324</v>
      </c>
      <c r="EZ9" s="68">
        <v>319</v>
      </c>
      <c r="FA9" s="68">
        <v>38</v>
      </c>
      <c r="FB9" s="68">
        <v>3491326.7669999977</v>
      </c>
      <c r="FC9" s="68">
        <v>5662.055000000003</v>
      </c>
      <c r="FD9" s="68">
        <v>3579.8640000000032</v>
      </c>
      <c r="FE9" s="68">
        <v>316190.36799999996</v>
      </c>
      <c r="FF9" s="68">
        <v>-48.924999999999997</v>
      </c>
      <c r="FG9" s="68">
        <v>63.042999999999999</v>
      </c>
      <c r="FH9" s="68">
        <v>100.526</v>
      </c>
      <c r="FI9" s="68">
        <v>-0.189</v>
      </c>
      <c r="FJ9" s="68">
        <v>212.94400000000005</v>
      </c>
      <c r="FK9" s="68">
        <v>-28.007000000000001</v>
      </c>
      <c r="FL9" s="68">
        <v>445871.02199999982</v>
      </c>
      <c r="FM9" s="68">
        <v>32409.71</v>
      </c>
      <c r="FN9" s="68">
        <v>872816.68000000052</v>
      </c>
      <c r="FO9" s="68">
        <v>6762274.2999999942</v>
      </c>
      <c r="FP9" s="68">
        <v>50.018000000000001</v>
      </c>
      <c r="FQ9" s="68">
        <v>50.183999999999997</v>
      </c>
      <c r="FR9" s="68">
        <v>1878.809</v>
      </c>
      <c r="FS9" s="68">
        <v>14338.303000000005</v>
      </c>
      <c r="FT9" s="68">
        <v>1026903.2609999988</v>
      </c>
      <c r="FU9" s="68">
        <v>986055.28</v>
      </c>
      <c r="FV9" s="68">
        <v>644270.91600000171</v>
      </c>
      <c r="FW9" s="68">
        <v>793630.43900000036</v>
      </c>
      <c r="FX9" s="68">
        <v>814118.31000000145</v>
      </c>
      <c r="FY9" s="68">
        <v>1239036.2410000004</v>
      </c>
      <c r="FZ9" s="68">
        <v>355991.78200000006</v>
      </c>
      <c r="GA9" s="68">
        <v>355858.14500000008</v>
      </c>
      <c r="GB9" s="68">
        <v>20.99</v>
      </c>
      <c r="GC9" s="68">
        <v>20.779000000000003</v>
      </c>
      <c r="GD9" s="68">
        <v>107254.921</v>
      </c>
      <c r="GE9" s="68">
        <v>368575.41199999972</v>
      </c>
      <c r="GF9" s="68">
        <v>38.07</v>
      </c>
      <c r="GG9" s="68">
        <v>111321.53100000006</v>
      </c>
      <c r="GH9" s="68">
        <v>75.23</v>
      </c>
      <c r="GI9" s="68">
        <v>2176593.8560000006</v>
      </c>
      <c r="GJ9" s="68">
        <v>11158.088000000011</v>
      </c>
      <c r="GK9" s="68">
        <v>10737.995000000008</v>
      </c>
      <c r="GQ9" s="68">
        <v>-493.4</v>
      </c>
      <c r="GR9" s="68">
        <v>4016.1729999999957</v>
      </c>
      <c r="GS9" s="68">
        <v>3504.8279999999941</v>
      </c>
      <c r="GT9" s="68">
        <v>3111.8190000000022</v>
      </c>
      <c r="GU9" s="68">
        <v>2523.7590000000018</v>
      </c>
      <c r="GV9" s="68">
        <v>2152.2740000000022</v>
      </c>
      <c r="GW9" s="68">
        <v>9924.4969999999867</v>
      </c>
    </row>
    <row r="10" spans="1:205" s="68" customFormat="1" ht="10">
      <c r="A10" s="100" t="s">
        <v>98</v>
      </c>
      <c r="B10" s="68">
        <v>219</v>
      </c>
      <c r="C10" s="68">
        <v>1645697.4309999994</v>
      </c>
      <c r="D10" s="68">
        <v>244258.49804662829</v>
      </c>
      <c r="E10" s="68">
        <v>1889955.9290466283</v>
      </c>
      <c r="F10" s="68">
        <v>66682.953999999998</v>
      </c>
      <c r="G10" s="68">
        <v>1823272.9750466284</v>
      </c>
      <c r="H10" s="68">
        <v>1.741974028812648</v>
      </c>
      <c r="I10" s="68">
        <v>0.92090243003027572</v>
      </c>
      <c r="J10" s="68">
        <v>0.31339900595428027</v>
      </c>
      <c r="K10" s="68">
        <v>0.31616249922377287</v>
      </c>
      <c r="L10" s="68">
        <v>238.57581072312857</v>
      </c>
      <c r="M10" s="68">
        <v>61.941725779335599</v>
      </c>
      <c r="N10" s="68">
        <v>44.851489172576848</v>
      </c>
      <c r="O10" s="68">
        <v>34.351655033049767</v>
      </c>
      <c r="P10" s="68">
        <v>2.7706853841960513</v>
      </c>
      <c r="Q10" s="68">
        <v>4.3196168129285368</v>
      </c>
      <c r="R10" s="68">
        <v>8.1816530138436168</v>
      </c>
      <c r="S10" s="68">
        <v>7.5952464013832946E-2</v>
      </c>
      <c r="T10" s="68">
        <v>32.350708003022994</v>
      </c>
      <c r="U10" s="68">
        <v>31.270741414527258</v>
      </c>
      <c r="V10" s="68">
        <v>13.782556275012977</v>
      </c>
      <c r="W10" s="68">
        <v>11.920903038229056</v>
      </c>
      <c r="X10" s="68">
        <v>0.43703625723007478</v>
      </c>
      <c r="Y10" s="68">
        <v>1.3102612364156382E-2</v>
      </c>
      <c r="Z10" s="68">
        <v>0.10408377777777779</v>
      </c>
      <c r="AA10" s="68">
        <v>9.1542268907562993E-2</v>
      </c>
      <c r="AB10" s="68">
        <v>5.6570989010989017E-2</v>
      </c>
      <c r="AC10" s="68">
        <v>5.580780346820808E-2</v>
      </c>
      <c r="AD10" s="68">
        <v>0.17109756097560971</v>
      </c>
      <c r="AE10" s="68">
        <v>0.17204148936170205</v>
      </c>
      <c r="AF10" s="68">
        <v>0.13479347878483344</v>
      </c>
      <c r="AG10" s="68">
        <v>0.23903114622128027</v>
      </c>
      <c r="AH10" s="68">
        <v>-0.26790607524595961</v>
      </c>
      <c r="AI10" s="68">
        <v>-0.22573069364019915</v>
      </c>
      <c r="AJ10" s="68">
        <v>0.1751283463529538</v>
      </c>
      <c r="AK10" s="68">
        <v>0.16983815950920247</v>
      </c>
      <c r="AL10" s="68">
        <v>32864.926000000021</v>
      </c>
      <c r="AM10" s="68">
        <v>42733.719000000012</v>
      </c>
      <c r="AN10" s="68">
        <v>75009.352590674331</v>
      </c>
      <c r="AO10" s="68">
        <v>326145.49800000014</v>
      </c>
      <c r="AP10" s="68">
        <v>343950.28999999992</v>
      </c>
      <c r="AQ10" s="68">
        <v>82396.881000000038</v>
      </c>
      <c r="AR10" s="68">
        <v>91642.691999999894</v>
      </c>
      <c r="AS10" s="68">
        <v>55294.731208137666</v>
      </c>
      <c r="AT10" s="68">
        <v>21378.672000000013</v>
      </c>
      <c r="AU10" s="68">
        <v>-1277.7929999999985</v>
      </c>
      <c r="AV10" s="68">
        <v>11653.391000000001</v>
      </c>
      <c r="AW10" s="68">
        <v>0.49906381882708006</v>
      </c>
      <c r="AX10" s="68">
        <v>44919.133208137704</v>
      </c>
      <c r="AY10" s="68">
        <v>10979.449000000004</v>
      </c>
      <c r="AZ10" s="68">
        <v>293379.89699999994</v>
      </c>
      <c r="BA10" s="68">
        <v>470819.10004662815</v>
      </c>
      <c r="BB10" s="68">
        <v>369976.18999999983</v>
      </c>
      <c r="BC10" s="68">
        <v>500666.79904662858</v>
      </c>
      <c r="BD10" s="68">
        <v>-18755.881770000004</v>
      </c>
      <c r="BE10" s="68">
        <v>0.12606796116504854</v>
      </c>
      <c r="BF10" s="68">
        <v>1.0404057971014491</v>
      </c>
      <c r="BG10" s="68">
        <v>-0.10217391304347818</v>
      </c>
      <c r="BH10" s="68">
        <v>5.7473170731707393E-2</v>
      </c>
      <c r="BI10" s="68">
        <v>9.1542268907563038</v>
      </c>
      <c r="BJ10" s="68">
        <v>8.2062936507936559</v>
      </c>
      <c r="BK10" s="68">
        <v>5.3059712230215821</v>
      </c>
      <c r="BL10" s="68">
        <v>5.5807803468208066</v>
      </c>
      <c r="BM10" s="68">
        <v>10.408377777777776</v>
      </c>
      <c r="BN10" s="68">
        <v>8.9571212121212138</v>
      </c>
      <c r="BO10" s="68">
        <v>6.0738175675675672</v>
      </c>
      <c r="BP10" s="68">
        <v>5.6570989010989043</v>
      </c>
      <c r="BQ10" s="68">
        <v>91.737679104477593</v>
      </c>
      <c r="BR10" s="68">
        <v>65.483905109489058</v>
      </c>
      <c r="BS10" s="68">
        <v>14434.309000000007</v>
      </c>
      <c r="BT10" s="68">
        <v>84399.984999999957</v>
      </c>
      <c r="BU10" s="68">
        <v>7.3710000000000004</v>
      </c>
      <c r="BV10" s="68">
        <v>15906.604000000014</v>
      </c>
      <c r="BW10" s="68">
        <v>1612.8430000000001</v>
      </c>
      <c r="BX10" s="68">
        <v>3247.3249999999998</v>
      </c>
      <c r="BY10" s="68">
        <v>64576.265999999967</v>
      </c>
      <c r="BZ10" s="68">
        <v>17206.515999999981</v>
      </c>
      <c r="CA10" s="68">
        <v>28.218047619047631</v>
      </c>
      <c r="CB10" s="68">
        <v>38094.82</v>
      </c>
      <c r="CC10" s="68">
        <v>69660.363000000012</v>
      </c>
      <c r="CD10" s="68">
        <v>5769.2250000000004</v>
      </c>
      <c r="CE10" s="68">
        <v>46884.93499999999</v>
      </c>
      <c r="CF10" s="68">
        <v>55163.791999999972</v>
      </c>
      <c r="CG10" s="68">
        <v>28061.295000000002</v>
      </c>
      <c r="CH10" s="68">
        <v>11.628402116402121</v>
      </c>
      <c r="CI10" s="68">
        <v>-2431.3049999999998</v>
      </c>
      <c r="CJ10" s="68">
        <v>-17583.433000000012</v>
      </c>
      <c r="CK10" s="68">
        <v>2435.8610000000003</v>
      </c>
      <c r="CL10" s="68">
        <v>-44990.824000000008</v>
      </c>
      <c r="CM10" s="68">
        <v>23612.151999999984</v>
      </c>
      <c r="CN10" s="68">
        <v>-8084.3359999999948</v>
      </c>
      <c r="CO10" s="68">
        <v>-2714.6560000000004</v>
      </c>
      <c r="CP10" s="68">
        <v>176360.29100000008</v>
      </c>
      <c r="CQ10" s="68">
        <v>283549.54300000012</v>
      </c>
      <c r="CR10" s="68">
        <v>30427.294000000016</v>
      </c>
      <c r="CS10" s="68">
        <v>60738.465000000033</v>
      </c>
      <c r="CT10" s="68">
        <v>46498.424999999996</v>
      </c>
      <c r="CU10" s="68">
        <v>14.075000000000001</v>
      </c>
      <c r="CV10" s="68">
        <v>293379.89699999994</v>
      </c>
      <c r="CW10" s="68">
        <v>0.67404205650338067</v>
      </c>
      <c r="CX10" s="68">
        <v>0.75637749988173819</v>
      </c>
      <c r="CY10" s="68">
        <v>32864.926000000021</v>
      </c>
      <c r="CZ10" s="68">
        <v>41328.444999999971</v>
      </c>
      <c r="DA10" s="68">
        <v>45390.235000000008</v>
      </c>
      <c r="DB10" s="68">
        <v>56942.661999999953</v>
      </c>
      <c r="DC10" s="68">
        <v>58705.214000000007</v>
      </c>
      <c r="DD10" s="68">
        <v>55081.678999999996</v>
      </c>
      <c r="DE10" s="68">
        <v>51723.845000000008</v>
      </c>
      <c r="DF10" s="68">
        <v>52484.862000000016</v>
      </c>
      <c r="DG10" s="68">
        <v>67724.775999999969</v>
      </c>
      <c r="DH10" s="68">
        <v>70092.073999999993</v>
      </c>
      <c r="DI10" s="68">
        <v>73621.813000000009</v>
      </c>
      <c r="DJ10" s="68">
        <v>63687.473000000005</v>
      </c>
      <c r="DK10" s="68">
        <v>-21187.186770000011</v>
      </c>
      <c r="DL10" s="68">
        <v>243149.611</v>
      </c>
      <c r="DM10" s="68">
        <v>74963.673999999985</v>
      </c>
      <c r="DN10" s="68">
        <v>32358.12100000001</v>
      </c>
      <c r="DO10" s="68">
        <v>0.25204820366049158</v>
      </c>
      <c r="DP10" s="68">
        <v>9.9083874999999981</v>
      </c>
      <c r="DQ10" s="68">
        <v>15.959683229813667</v>
      </c>
      <c r="DR10" s="68">
        <v>16.777951515151511</v>
      </c>
      <c r="DS10" s="68">
        <v>578143.88600000017</v>
      </c>
      <c r="DT10" s="68">
        <v>-8671.9539999999997</v>
      </c>
      <c r="DU10" s="68">
        <v>115817.73900000007</v>
      </c>
      <c r="DV10" s="68">
        <v>119214.80200000007</v>
      </c>
      <c r="DW10" s="68">
        <v>157</v>
      </c>
      <c r="DX10" s="68">
        <v>65283.908999999971</v>
      </c>
      <c r="DY10" s="68">
        <v>17019.849999999988</v>
      </c>
      <c r="DZ10" s="68">
        <v>43663.3</v>
      </c>
      <c r="EA10" s="68">
        <v>1628340.1999999993</v>
      </c>
      <c r="EB10" s="68">
        <v>91818.489999999932</v>
      </c>
      <c r="EC10" s="68">
        <v>1814881.3466775976</v>
      </c>
      <c r="ED10" s="68">
        <v>6098.5400000000072</v>
      </c>
      <c r="EE10" s="68">
        <v>4792.1110000000008</v>
      </c>
      <c r="EF10" s="68">
        <v>75079.014590674313</v>
      </c>
      <c r="EG10" s="68">
        <v>84009.724000000046</v>
      </c>
      <c r="EH10" s="68">
        <v>353408.92999999993</v>
      </c>
      <c r="EI10" s="68">
        <v>98345.513000000035</v>
      </c>
      <c r="EJ10" s="68">
        <v>91328.341999999888</v>
      </c>
      <c r="EK10" s="68">
        <v>-5.4243207539127966E-2</v>
      </c>
      <c r="EL10" s="68">
        <v>0.17106611174362552</v>
      </c>
      <c r="EM10" s="68">
        <v>58791.868116666657</v>
      </c>
      <c r="EN10" s="68">
        <v>58791.868116666657</v>
      </c>
      <c r="EO10" s="68">
        <v>198462.92100000003</v>
      </c>
      <c r="EP10" s="68">
        <v>106.20848633879781</v>
      </c>
      <c r="EQ10" s="68">
        <v>633.00899999999979</v>
      </c>
      <c r="ER10" s="68">
        <v>-6.0000000000000001E-3</v>
      </c>
      <c r="ES10" s="68">
        <v>26301.655999999995</v>
      </c>
      <c r="ET10" s="68">
        <v>45888.693000000007</v>
      </c>
      <c r="EU10" s="68">
        <v>53768.69000000001</v>
      </c>
      <c r="EV10" s="68">
        <v>62339.89899999999</v>
      </c>
      <c r="EW10" s="68">
        <v>59867.380999999987</v>
      </c>
      <c r="EX10" s="68">
        <v>90</v>
      </c>
      <c r="EY10" s="68">
        <v>91</v>
      </c>
      <c r="EZ10" s="68">
        <v>89</v>
      </c>
      <c r="FA10" s="68">
        <v>44</v>
      </c>
      <c r="FB10" s="68">
        <v>39899.504000000015</v>
      </c>
      <c r="FC10" s="68">
        <v>1333.8709999999996</v>
      </c>
      <c r="FD10" s="68">
        <v>5294.8730000000096</v>
      </c>
      <c r="FE10" s="68">
        <v>326145.49800000014</v>
      </c>
      <c r="FF10" s="68">
        <v>82396.881000000038</v>
      </c>
      <c r="FG10" s="68">
        <v>217.48600000000002</v>
      </c>
      <c r="FH10" s="68">
        <v>-1880.6239999999991</v>
      </c>
      <c r="FI10" s="68">
        <v>-4213.0059999999985</v>
      </c>
      <c r="FJ10" s="68">
        <v>7371.4230000000043</v>
      </c>
      <c r="FK10" s="68">
        <v>-7456.5480000000016</v>
      </c>
      <c r="FL10" s="68">
        <v>9172.9170000000031</v>
      </c>
      <c r="FM10" s="68">
        <v>59709.740000000005</v>
      </c>
      <c r="FP10" s="68">
        <v>12185.056999999997</v>
      </c>
      <c r="FQ10" s="68">
        <v>10653.721</v>
      </c>
      <c r="FR10" s="68">
        <v>4.4999999999999998E-2</v>
      </c>
      <c r="FS10" s="68">
        <v>757.69799999999998</v>
      </c>
      <c r="FT10" s="68">
        <v>1214253.1909999999</v>
      </c>
      <c r="FU10" s="68">
        <v>1144486.8190000001</v>
      </c>
      <c r="FV10" s="68">
        <v>872350.60299999977</v>
      </c>
      <c r="FW10" s="68">
        <v>1318426.2669999986</v>
      </c>
      <c r="FX10" s="68">
        <v>1285922.6510000005</v>
      </c>
      <c r="FY10" s="68">
        <v>1645697.4309999994</v>
      </c>
      <c r="FZ10" s="68">
        <v>337292.40999999968</v>
      </c>
      <c r="GA10" s="68">
        <v>172044.07899999991</v>
      </c>
      <c r="GB10" s="68">
        <v>88994.411000000022</v>
      </c>
      <c r="GC10" s="68">
        <v>72417.092000000004</v>
      </c>
      <c r="GD10" s="68">
        <v>39930.919999999976</v>
      </c>
      <c r="GE10" s="68">
        <v>343950.28999999992</v>
      </c>
      <c r="GF10" s="68">
        <v>74963.673999999985</v>
      </c>
      <c r="GG10" s="68">
        <v>42733.719000000012</v>
      </c>
      <c r="GH10" s="68">
        <v>80.715000000000003</v>
      </c>
      <c r="GI10" s="68">
        <v>242915.141</v>
      </c>
      <c r="GJ10" s="68">
        <v>234.38199999999998</v>
      </c>
      <c r="GK10" s="68">
        <v>230.792</v>
      </c>
      <c r="GL10" s="68">
        <v>1602.3760000000002</v>
      </c>
      <c r="GM10" s="68">
        <v>1585.1159999999998</v>
      </c>
      <c r="GN10" s="68">
        <v>1621.6689999999994</v>
      </c>
      <c r="GO10" s="68">
        <v>1488.1499999999996</v>
      </c>
      <c r="GP10" s="68">
        <v>1418.5940000000001</v>
      </c>
      <c r="GQ10" s="68">
        <v>-1592.77</v>
      </c>
      <c r="GR10" s="68">
        <v>314.35000000000002</v>
      </c>
      <c r="GS10" s="68">
        <v>190.53399999999996</v>
      </c>
      <c r="GT10" s="68">
        <v>163.53100000000001</v>
      </c>
      <c r="GU10" s="68">
        <v>126.84600000000002</v>
      </c>
      <c r="GV10" s="68">
        <v>103.12899999999999</v>
      </c>
      <c r="GW10" s="68">
        <v>640.005</v>
      </c>
    </row>
    <row r="11" spans="1:205" s="68" customFormat="1" ht="10">
      <c r="A11" s="100" t="s">
        <v>374</v>
      </c>
      <c r="B11" s="68">
        <v>100</v>
      </c>
      <c r="C11" s="68">
        <v>809681.25699999998</v>
      </c>
      <c r="D11" s="68">
        <v>134904.17754408362</v>
      </c>
      <c r="E11" s="68">
        <v>944585.4345440839</v>
      </c>
      <c r="F11" s="68">
        <v>33599.537000000004</v>
      </c>
      <c r="G11" s="68">
        <v>910985.89754408377</v>
      </c>
      <c r="H11" s="68">
        <v>1.3425842816146083</v>
      </c>
      <c r="I11" s="68">
        <v>0.8838214934890084</v>
      </c>
      <c r="J11" s="68">
        <v>0.28608673191482431</v>
      </c>
      <c r="K11" s="68">
        <v>0.43906226571544954</v>
      </c>
      <c r="L11" s="68">
        <v>1889.2274143758796</v>
      </c>
      <c r="M11" s="68">
        <v>71.283850342944717</v>
      </c>
      <c r="N11" s="68">
        <v>70.240049088776445</v>
      </c>
      <c r="O11" s="68">
        <v>33.959395048930318</v>
      </c>
      <c r="P11" s="68">
        <v>2.8744869655212426</v>
      </c>
      <c r="Q11" s="68">
        <v>4.8192612084536286</v>
      </c>
      <c r="R11" s="68">
        <v>45.707893227964057</v>
      </c>
      <c r="S11" s="68">
        <v>7.1393504269304214E-2</v>
      </c>
      <c r="T11" s="68">
        <v>132.60361336018272</v>
      </c>
      <c r="U11" s="68">
        <v>44.832659317437837</v>
      </c>
      <c r="V11" s="68">
        <v>6.4795135519198768</v>
      </c>
      <c r="W11" s="68">
        <v>45.9620756934045</v>
      </c>
      <c r="X11" s="68">
        <v>0.61897215480384771</v>
      </c>
      <c r="Y11" s="68">
        <v>1.4399641273440683E-2</v>
      </c>
      <c r="Z11" s="68">
        <v>0.14565622222222221</v>
      </c>
      <c r="AA11" s="68">
        <v>5.1005749999999996E-2</v>
      </c>
      <c r="AB11" s="68">
        <v>0.18121861538461537</v>
      </c>
      <c r="AC11" s="68">
        <v>7.5315166666666641E-2</v>
      </c>
      <c r="AD11" s="68">
        <v>0.1474842105263158</v>
      </c>
      <c r="AE11" s="68">
        <v>0.14363888888888893</v>
      </c>
      <c r="AF11" s="68">
        <v>-2.621819686160878E-2</v>
      </c>
      <c r="AG11" s="68">
        <v>5.2936856427421963E-2</v>
      </c>
      <c r="AH11" s="68">
        <v>-1.0410182447595318</v>
      </c>
      <c r="AI11" s="68">
        <v>-0.87441897356617404</v>
      </c>
      <c r="AJ11" s="68">
        <v>0.11472802306721322</v>
      </c>
      <c r="AK11" s="68">
        <v>0.21569476190476192</v>
      </c>
      <c r="AL11" s="68">
        <v>21922.647999999997</v>
      </c>
      <c r="AM11" s="68">
        <v>25470.803000000011</v>
      </c>
      <c r="AN11" s="68">
        <v>37477.689291183291</v>
      </c>
      <c r="AO11" s="68">
        <v>202499.14900000003</v>
      </c>
      <c r="AP11" s="68">
        <v>217370.71699999998</v>
      </c>
      <c r="AQ11" s="68">
        <v>41292.5</v>
      </c>
      <c r="AR11" s="68">
        <v>46698.285000000018</v>
      </c>
      <c r="AS11" s="68">
        <v>28242.951008298478</v>
      </c>
      <c r="AT11" s="68">
        <v>13764.793</v>
      </c>
      <c r="AU11" s="68">
        <v>-899.98900000000026</v>
      </c>
      <c r="AV11" s="68">
        <v>15540.082000000002</v>
      </c>
      <c r="AW11" s="68">
        <v>-3.1104173792628553</v>
      </c>
      <c r="AX11" s="68">
        <v>13602.858008298483</v>
      </c>
      <c r="AY11" s="68">
        <v>-2934.0829999999996</v>
      </c>
      <c r="AZ11" s="68">
        <v>102987.29100000001</v>
      </c>
      <c r="BA11" s="68">
        <v>146464.59154408361</v>
      </c>
      <c r="BB11" s="68">
        <v>121657.59100000001</v>
      </c>
      <c r="BC11" s="68">
        <v>152184.56554408363</v>
      </c>
      <c r="BD11" s="68">
        <v>-19208.854439999999</v>
      </c>
      <c r="BE11" s="68">
        <v>0.11058426966292133</v>
      </c>
      <c r="BF11" s="68">
        <v>-3.7324943820224719</v>
      </c>
      <c r="BG11" s="68">
        <v>3.4964943820224725</v>
      </c>
      <c r="BH11" s="68">
        <v>4.9371511627906983</v>
      </c>
      <c r="BI11" s="68">
        <v>5.1005750000000001</v>
      </c>
      <c r="BJ11" s="68">
        <v>3.3963658536585362</v>
      </c>
      <c r="BK11" s="68">
        <v>3.4086444444444446</v>
      </c>
      <c r="BL11" s="68">
        <v>7.5315166666666666</v>
      </c>
      <c r="BM11" s="68">
        <v>14.565622222222222</v>
      </c>
      <c r="BN11" s="68">
        <v>11.502222222222221</v>
      </c>
      <c r="BO11" s="68">
        <v>7.7727755102040827</v>
      </c>
      <c r="BP11" s="68">
        <v>18.121861538461541</v>
      </c>
      <c r="BQ11" s="68">
        <v>34.525255319148933</v>
      </c>
      <c r="BR11" s="68">
        <v>72.77770000000001</v>
      </c>
      <c r="BS11" s="68">
        <v>9737.0119999999988</v>
      </c>
      <c r="BT11" s="68">
        <v>70321.574999999968</v>
      </c>
      <c r="BU11" s="68">
        <v>19.059999999999999</v>
      </c>
      <c r="BV11" s="68">
        <v>7435.6080000000038</v>
      </c>
      <c r="BW11" s="68">
        <v>984.34100000000001</v>
      </c>
      <c r="BX11" s="68">
        <v>549.87699999999984</v>
      </c>
      <c r="BY11" s="68">
        <v>34183.869999999981</v>
      </c>
      <c r="BZ11" s="68">
        <v>8391.0879999999997</v>
      </c>
      <c r="CA11" s="68">
        <v>24.777446808510632</v>
      </c>
      <c r="CB11" s="68">
        <v>26891.782999999999</v>
      </c>
      <c r="CC11" s="68">
        <v>16295.387999999997</v>
      </c>
      <c r="CD11" s="68">
        <v>3894.6150000000007</v>
      </c>
      <c r="CE11" s="68">
        <v>70777.666000000012</v>
      </c>
      <c r="CF11" s="68">
        <v>50757.328999999991</v>
      </c>
      <c r="CG11" s="68">
        <v>7576.36</v>
      </c>
      <c r="CH11" s="68">
        <v>73.7924935064935</v>
      </c>
      <c r="CI11" s="68">
        <v>-1200.3100000000002</v>
      </c>
      <c r="CJ11" s="68">
        <v>-19191.39</v>
      </c>
      <c r="CK11" s="68">
        <v>3236.0150000000003</v>
      </c>
      <c r="CL11" s="68">
        <v>-40402.19</v>
      </c>
      <c r="CM11" s="68">
        <v>26637.397000000001</v>
      </c>
      <c r="CN11" s="68">
        <v>6174.496000000001</v>
      </c>
      <c r="CO11" s="68">
        <v>-6689.3000000000011</v>
      </c>
      <c r="CP11" s="68">
        <v>109702.167</v>
      </c>
      <c r="CQ11" s="68">
        <v>140482.89600000001</v>
      </c>
      <c r="CR11" s="68">
        <v>4862.0929999999998</v>
      </c>
      <c r="CS11" s="68">
        <v>33240.632000000005</v>
      </c>
      <c r="CT11" s="68">
        <v>67277.966</v>
      </c>
      <c r="CU11" s="68">
        <v>-4.8559999999999999</v>
      </c>
      <c r="CV11" s="68">
        <v>102987.29100000001</v>
      </c>
      <c r="CW11" s="68">
        <v>0.73624622660706118</v>
      </c>
      <c r="CX11" s="68">
        <v>0.86620113355949069</v>
      </c>
      <c r="CY11" s="68">
        <v>21922.647999999997</v>
      </c>
      <c r="CZ11" s="68">
        <v>25387.775000000001</v>
      </c>
      <c r="DA11" s="68">
        <v>26946.089</v>
      </c>
      <c r="DB11" s="68">
        <v>26667.869000000002</v>
      </c>
      <c r="DC11" s="68">
        <v>27254.822999999997</v>
      </c>
      <c r="DD11" s="68">
        <v>27180.919000000005</v>
      </c>
      <c r="DE11" s="68">
        <v>26700.759999999995</v>
      </c>
      <c r="DF11" s="68">
        <v>27120.289000000001</v>
      </c>
      <c r="DG11" s="68">
        <v>29517.744999999999</v>
      </c>
      <c r="DH11" s="68">
        <v>30426.814999999999</v>
      </c>
      <c r="DI11" s="68">
        <v>33735.194000000018</v>
      </c>
      <c r="DJ11" s="68">
        <v>32882.813999999998</v>
      </c>
      <c r="DK11" s="68">
        <v>-20409.16444</v>
      </c>
      <c r="DL11" s="68">
        <v>131347.14499999999</v>
      </c>
      <c r="DM11" s="68">
        <v>37368.167999999991</v>
      </c>
      <c r="DN11" s="68">
        <v>10830.710000000001</v>
      </c>
      <c r="DO11" s="68">
        <v>0.30683803257362013</v>
      </c>
      <c r="DP11" s="68">
        <v>5.5413584905660382</v>
      </c>
      <c r="DQ11" s="68">
        <v>22.483437499999994</v>
      </c>
      <c r="DR11" s="68">
        <v>20.905799999999999</v>
      </c>
      <c r="DS11" s="68">
        <v>359684.61099999992</v>
      </c>
      <c r="DT11" s="68">
        <v>-4089.268</v>
      </c>
      <c r="DU11" s="68">
        <v>114645.37</v>
      </c>
      <c r="DV11" s="68">
        <v>69145.582999999999</v>
      </c>
      <c r="DW11" s="68">
        <v>60</v>
      </c>
      <c r="DX11" s="68">
        <v>34637.97099999999</v>
      </c>
      <c r="DY11" s="68">
        <v>8463.3079999999991</v>
      </c>
      <c r="DZ11" s="68">
        <v>25718.920000000002</v>
      </c>
      <c r="EA11" s="68">
        <v>803011.70299999998</v>
      </c>
      <c r="EB11" s="68">
        <v>46870.419000000009</v>
      </c>
      <c r="EC11" s="68">
        <v>909371.62433583604</v>
      </c>
      <c r="ED11" s="68">
        <v>-2827.9939999999997</v>
      </c>
      <c r="EE11" s="68">
        <v>2957.9114</v>
      </c>
      <c r="EF11" s="68">
        <v>37477.435691183295</v>
      </c>
      <c r="EG11" s="68">
        <v>42276.841000000008</v>
      </c>
      <c r="EH11" s="68">
        <v>227660.19999999998</v>
      </c>
      <c r="EI11" s="68">
        <v>49693.009999999995</v>
      </c>
      <c r="EJ11" s="68">
        <v>45666.311999999998</v>
      </c>
      <c r="EK11" s="68">
        <v>-9.6443955180269242E-2</v>
      </c>
      <c r="EL11" s="68">
        <v>0.12829360264407971</v>
      </c>
      <c r="EM11" s="68">
        <v>28329.88636388888</v>
      </c>
      <c r="EN11" s="68">
        <v>28329.88636388888</v>
      </c>
      <c r="EO11" s="68">
        <v>87361.084000000003</v>
      </c>
      <c r="EP11" s="68">
        <v>188.80762025316454</v>
      </c>
      <c r="EQ11" s="68">
        <v>938.32899999999995</v>
      </c>
      <c r="ER11" s="68">
        <v>-367.26299999999998</v>
      </c>
      <c r="ES11" s="68">
        <v>6293.5519999999988</v>
      </c>
      <c r="ET11" s="68">
        <v>27857.030000000002</v>
      </c>
      <c r="EU11" s="68">
        <v>30261.009999999995</v>
      </c>
      <c r="EV11" s="68">
        <v>32967.348000000013</v>
      </c>
      <c r="EW11" s="68">
        <v>32355.070000000003</v>
      </c>
      <c r="EX11" s="68">
        <v>36</v>
      </c>
      <c r="EY11" s="68">
        <v>36</v>
      </c>
      <c r="EZ11" s="68">
        <v>35</v>
      </c>
      <c r="FA11" s="68">
        <v>24</v>
      </c>
      <c r="FB11" s="68">
        <v>27130.580999999998</v>
      </c>
      <c r="FC11" s="68">
        <v>1453.5409999999997</v>
      </c>
      <c r="FD11" s="68">
        <v>1573.4129999999998</v>
      </c>
      <c r="FE11" s="68">
        <v>202499.14900000003</v>
      </c>
      <c r="FF11" s="68">
        <v>41292.5</v>
      </c>
      <c r="FG11" s="68">
        <v>10.727</v>
      </c>
      <c r="FH11" s="68">
        <v>-271.59500000000003</v>
      </c>
      <c r="FI11" s="68">
        <v>-1255.9359999999999</v>
      </c>
      <c r="FJ11" s="68">
        <v>2427.5199999999982</v>
      </c>
      <c r="FK11" s="68">
        <v>-412.5650000000004</v>
      </c>
      <c r="FL11" s="68">
        <v>9927.1659999999993</v>
      </c>
      <c r="FM11" s="68">
        <v>80935.236000000019</v>
      </c>
      <c r="FP11" s="68">
        <v>10460.544000000002</v>
      </c>
      <c r="FQ11" s="68">
        <v>11588.768999999998</v>
      </c>
      <c r="FR11" s="68">
        <v>0</v>
      </c>
      <c r="FS11" s="68">
        <v>4284.43</v>
      </c>
      <c r="FT11" s="68">
        <v>609577.09400000039</v>
      </c>
      <c r="FU11" s="68">
        <v>649828.71099999989</v>
      </c>
      <c r="FV11" s="68">
        <v>447098.58899999998</v>
      </c>
      <c r="FW11" s="68">
        <v>589522.28200000001</v>
      </c>
      <c r="FX11" s="68">
        <v>610658.99499999988</v>
      </c>
      <c r="FY11" s="68">
        <v>809681.25699999998</v>
      </c>
      <c r="FZ11" s="68">
        <v>211916.06499999997</v>
      </c>
      <c r="GA11" s="68">
        <v>107268.38500000001</v>
      </c>
      <c r="GB11" s="68">
        <v>44925.547999999995</v>
      </c>
      <c r="GC11" s="68">
        <v>36646.171999999999</v>
      </c>
      <c r="GD11" s="68">
        <v>24472.132999999998</v>
      </c>
      <c r="GE11" s="68">
        <v>217370.71699999998</v>
      </c>
      <c r="GF11" s="68">
        <v>37368.167999999991</v>
      </c>
      <c r="GG11" s="68">
        <v>25470.803000000011</v>
      </c>
      <c r="GH11" s="68">
        <v>47</v>
      </c>
      <c r="GI11" s="68">
        <v>130291.91899999999</v>
      </c>
      <c r="GJ11" s="68">
        <v>1055.3500000000001</v>
      </c>
      <c r="GK11" s="68">
        <v>1094.3599999999999</v>
      </c>
      <c r="GL11" s="68">
        <v>985.76900000000001</v>
      </c>
      <c r="GM11" s="68">
        <v>989.32900000000006</v>
      </c>
      <c r="GN11" s="68">
        <v>986.59400000000005</v>
      </c>
      <c r="GO11" s="68">
        <v>983.601</v>
      </c>
      <c r="GP11" s="68">
        <v>977.68</v>
      </c>
      <c r="GQ11" s="68">
        <v>-5.5299999999999994</v>
      </c>
      <c r="GR11" s="68">
        <v>1031.973</v>
      </c>
      <c r="GS11" s="68">
        <v>846.96499999999992</v>
      </c>
      <c r="GT11" s="68">
        <v>671.99599999999998</v>
      </c>
      <c r="GU11" s="68">
        <v>526.68799999999999</v>
      </c>
      <c r="GV11" s="68">
        <v>418.80400000000003</v>
      </c>
      <c r="GW11" s="68">
        <v>1664.9089999999999</v>
      </c>
    </row>
    <row r="12" spans="1:205" s="68" customFormat="1" ht="10">
      <c r="A12" s="100" t="s">
        <v>99</v>
      </c>
      <c r="B12" s="68">
        <v>139</v>
      </c>
      <c r="C12" s="68">
        <v>179168.70700000011</v>
      </c>
      <c r="D12" s="68">
        <v>121226.44518679773</v>
      </c>
      <c r="E12" s="68">
        <v>300395.15218679764</v>
      </c>
      <c r="F12" s="68">
        <v>30694.17</v>
      </c>
      <c r="G12" s="68">
        <v>269700.98218679777</v>
      </c>
      <c r="H12" s="68">
        <v>1.580428027158824</v>
      </c>
      <c r="I12" s="68">
        <v>1.0940244505371257</v>
      </c>
      <c r="J12" s="68">
        <v>0.32550567256805635</v>
      </c>
      <c r="K12" s="68">
        <v>0.38203847320225454</v>
      </c>
      <c r="L12" s="68">
        <v>193.37573999544253</v>
      </c>
      <c r="M12" s="68">
        <v>76.740195979751633</v>
      </c>
      <c r="N12" s="68">
        <v>41.599630597037567</v>
      </c>
      <c r="O12" s="68">
        <v>23.76525807650205</v>
      </c>
      <c r="P12" s="68">
        <v>1.2285921873560179</v>
      </c>
      <c r="Q12" s="68">
        <v>2.289839696134929</v>
      </c>
      <c r="R12" s="68">
        <v>1173.4380990618181</v>
      </c>
      <c r="S12" s="68">
        <v>0.11955030637137772</v>
      </c>
      <c r="T12" s="68">
        <v>44.561697425616586</v>
      </c>
      <c r="U12" s="68">
        <v>25.653581014202565</v>
      </c>
      <c r="V12" s="68">
        <v>3.8847859425796045</v>
      </c>
      <c r="W12" s="68">
        <v>1278.0190105652896</v>
      </c>
      <c r="X12" s="68">
        <v>0.2248768979382979</v>
      </c>
      <c r="Y12" s="68">
        <v>1.159984111916364E-2</v>
      </c>
      <c r="Z12" s="68">
        <v>0.35195462686567153</v>
      </c>
      <c r="AA12" s="68">
        <v>5.7184999999999986E-2</v>
      </c>
      <c r="AB12" s="68">
        <v>5.4757333333333331E-2</v>
      </c>
      <c r="AC12" s="68">
        <v>1.8216695652173917E-2</v>
      </c>
      <c r="AD12" s="68">
        <v>0.59049729729729739</v>
      </c>
      <c r="AE12" s="68">
        <v>0.1010257142857143</v>
      </c>
      <c r="AF12" s="68">
        <v>8.6491872907838899E-2</v>
      </c>
      <c r="AG12" s="68">
        <v>0.14630362343007658</v>
      </c>
      <c r="AH12" s="68">
        <v>-0.8226970792780085</v>
      </c>
      <c r="AI12" s="68">
        <v>1.7752055976226793E-2</v>
      </c>
      <c r="AJ12" s="68">
        <v>0.16814117760693964</v>
      </c>
      <c r="AK12" s="68">
        <v>0.24113562500000002</v>
      </c>
      <c r="AL12" s="68">
        <v>9120.2019999999957</v>
      </c>
      <c r="AM12" s="68">
        <v>16718.827000000008</v>
      </c>
      <c r="AN12" s="68">
        <v>26649.106962640475</v>
      </c>
      <c r="AO12" s="68">
        <v>160671.85499999995</v>
      </c>
      <c r="AP12" s="68">
        <v>170115.24399999995</v>
      </c>
      <c r="AQ12" s="68">
        <v>33142.300999999992</v>
      </c>
      <c r="AR12" s="68">
        <v>35998.380999999987</v>
      </c>
      <c r="AS12" s="68">
        <v>20804.126803910869</v>
      </c>
      <c r="AT12" s="68">
        <v>6744.5269999999991</v>
      </c>
      <c r="AU12" s="68">
        <v>12549.461000000001</v>
      </c>
      <c r="AV12" s="68">
        <v>4203.8700000000008</v>
      </c>
      <c r="AW12" s="68">
        <v>2.2590827535670579</v>
      </c>
      <c r="AX12" s="68">
        <v>4050.795803910868</v>
      </c>
      <c r="AY12" s="68">
        <v>-6779.0310000000009</v>
      </c>
      <c r="AZ12" s="68">
        <v>125269.15200000002</v>
      </c>
      <c r="BA12" s="68">
        <v>148656.17918679773</v>
      </c>
      <c r="BB12" s="68">
        <v>157660.61599999998</v>
      </c>
      <c r="BC12" s="68">
        <v>169024.24018679772</v>
      </c>
      <c r="BD12" s="68">
        <v>-4187.5256800000006</v>
      </c>
      <c r="BE12" s="68">
        <v>0.14058695652173914</v>
      </c>
      <c r="BF12" s="68">
        <v>2.4316304347826097</v>
      </c>
      <c r="BG12" s="68">
        <v>-9.8949275362319428E-2</v>
      </c>
      <c r="BH12" s="68">
        <v>0.7166350364963503</v>
      </c>
      <c r="BI12" s="68">
        <v>5.7184999999999997</v>
      </c>
      <c r="BJ12" s="68">
        <v>7.7472325581395358</v>
      </c>
      <c r="BK12" s="68">
        <v>5.9909255319148933</v>
      </c>
      <c r="BL12" s="68">
        <v>1.8059655172413793</v>
      </c>
      <c r="BM12" s="68">
        <v>35.195462686567176</v>
      </c>
      <c r="BN12" s="68">
        <v>18.15013636363636</v>
      </c>
      <c r="BO12" s="68">
        <v>9.6075918367346986</v>
      </c>
      <c r="BP12" s="68">
        <v>5.430479338842976</v>
      </c>
      <c r="BQ12" s="68">
        <v>91.116220338983041</v>
      </c>
      <c r="BR12" s="68">
        <v>250.69860465116287</v>
      </c>
      <c r="BS12" s="68">
        <v>5692.9839999999995</v>
      </c>
      <c r="BT12" s="68">
        <v>34584.361000000004</v>
      </c>
      <c r="BU12" s="68">
        <v>9.7200000000000006</v>
      </c>
      <c r="BV12" s="68">
        <v>8630.4689999999991</v>
      </c>
      <c r="BW12" s="68">
        <v>215.02599999999998</v>
      </c>
      <c r="BX12" s="68">
        <v>678.31299999999987</v>
      </c>
      <c r="BY12" s="68">
        <v>23351.161999999997</v>
      </c>
      <c r="BZ12" s="68">
        <v>5507.4010000000017</v>
      </c>
      <c r="CA12" s="68">
        <v>47.082081395348837</v>
      </c>
      <c r="CB12" s="68">
        <v>39616.35500000001</v>
      </c>
      <c r="CC12" s="68">
        <v>5649.9710000000005</v>
      </c>
      <c r="CD12" s="68">
        <v>13563.492000000002</v>
      </c>
      <c r="CE12" s="68">
        <v>79168.651000000027</v>
      </c>
      <c r="CF12" s="68">
        <v>26321.791000000001</v>
      </c>
      <c r="CG12" s="68">
        <v>16024.626999999999</v>
      </c>
      <c r="CH12" s="68">
        <v>202.58247692307694</v>
      </c>
      <c r="CI12" s="68">
        <v>-4534.0719999999983</v>
      </c>
      <c r="CJ12" s="68">
        <v>-3790.39</v>
      </c>
      <c r="CK12" s="68">
        <v>3693.0770000000007</v>
      </c>
      <c r="CL12" s="68">
        <v>-19226.79</v>
      </c>
      <c r="CM12" s="68">
        <v>12482.262999999999</v>
      </c>
      <c r="CN12" s="68">
        <v>-4165.5680000000011</v>
      </c>
      <c r="CO12" s="68">
        <v>-5556.0290000000005</v>
      </c>
      <c r="CP12" s="68">
        <v>72404.426999999981</v>
      </c>
      <c r="CQ12" s="68">
        <v>125469.97</v>
      </c>
      <c r="CR12" s="68">
        <v>10082.891000000003</v>
      </c>
      <c r="CS12" s="68">
        <v>28372.355999999996</v>
      </c>
      <c r="CT12" s="68">
        <v>76700.25</v>
      </c>
      <c r="CU12" s="68">
        <v>709.06299999999999</v>
      </c>
      <c r="CV12" s="68">
        <v>125269.15200000002</v>
      </c>
      <c r="CW12" s="68">
        <v>0.73038846091349763</v>
      </c>
      <c r="CX12" s="68">
        <v>0.94687805181708573</v>
      </c>
      <c r="CY12" s="68">
        <v>9120.2019999999957</v>
      </c>
      <c r="CZ12" s="68">
        <v>12182.829</v>
      </c>
      <c r="DA12" s="68">
        <v>24800.800999999992</v>
      </c>
      <c r="DB12" s="68">
        <v>21917.747000000007</v>
      </c>
      <c r="DC12" s="68">
        <v>19172.376</v>
      </c>
      <c r="DD12" s="68">
        <v>18891.924000000003</v>
      </c>
      <c r="DE12" s="68">
        <v>17429.999000000003</v>
      </c>
      <c r="DF12" s="68">
        <v>18191.518</v>
      </c>
      <c r="DG12" s="68">
        <v>21875.838</v>
      </c>
      <c r="DH12" s="68">
        <v>25453.701000000001</v>
      </c>
      <c r="DI12" s="68">
        <v>25582.02</v>
      </c>
      <c r="DJ12" s="68">
        <v>25035.242000000006</v>
      </c>
      <c r="DK12" s="68">
        <v>-8721.5976799999989</v>
      </c>
      <c r="DL12" s="68">
        <v>118690.245</v>
      </c>
      <c r="DM12" s="68">
        <v>26775.855000000018</v>
      </c>
      <c r="DN12" s="68">
        <v>-34.503999999995436</v>
      </c>
      <c r="DO12" s="68">
        <v>0.32837290457933188</v>
      </c>
      <c r="DP12" s="68">
        <v>9.3817631578947402</v>
      </c>
      <c r="DQ12" s="68">
        <v>17.079050847457623</v>
      </c>
      <c r="DR12" s="68">
        <v>24.1135625</v>
      </c>
      <c r="DS12" s="68">
        <v>363417.663</v>
      </c>
      <c r="DT12" s="68">
        <v>-5165.6759999999995</v>
      </c>
      <c r="DU12" s="68">
        <v>103357.54300000001</v>
      </c>
      <c r="DV12" s="68">
        <v>44657.673999999999</v>
      </c>
      <c r="DW12" s="68">
        <v>95</v>
      </c>
      <c r="DX12" s="68">
        <v>24456.461999999996</v>
      </c>
      <c r="DY12" s="68">
        <v>5566.4680000000008</v>
      </c>
      <c r="DZ12" s="68">
        <v>17895.974000000002</v>
      </c>
      <c r="EA12" s="68">
        <v>167386.01000000004</v>
      </c>
      <c r="EB12" s="68">
        <v>36210.171999999991</v>
      </c>
      <c r="EC12" s="68">
        <v>265763.29986828531</v>
      </c>
      <c r="ED12" s="68">
        <v>-5364.8870000000006</v>
      </c>
      <c r="EE12" s="68">
        <v>650.35439999999994</v>
      </c>
      <c r="EF12" s="68">
        <v>26643.794762640471</v>
      </c>
      <c r="EG12" s="68">
        <v>33357.327000000012</v>
      </c>
      <c r="EH12" s="68">
        <v>157986.89999999997</v>
      </c>
      <c r="EI12" s="68">
        <v>33132.826000000008</v>
      </c>
      <c r="EJ12" s="68">
        <v>34719.449000000008</v>
      </c>
      <c r="EK12" s="68">
        <v>-0.22104192889166446</v>
      </c>
      <c r="EL12" s="68">
        <v>5.988068957247164E-2</v>
      </c>
      <c r="EM12" s="68">
        <v>20721.542086111109</v>
      </c>
      <c r="EN12" s="68">
        <v>20721.542086111109</v>
      </c>
      <c r="EO12" s="68">
        <v>99221.727999999974</v>
      </c>
      <c r="EP12" s="68">
        <v>-2.4500583333333372</v>
      </c>
      <c r="EQ12" s="68">
        <v>994.75500000000011</v>
      </c>
      <c r="ER12" s="68">
        <v>-394.8</v>
      </c>
      <c r="ES12" s="68">
        <v>5162.976999999999</v>
      </c>
      <c r="ET12" s="68">
        <v>12887.673999999999</v>
      </c>
      <c r="EU12" s="68">
        <v>15215.343000000001</v>
      </c>
      <c r="EV12" s="68">
        <v>15100.389999999998</v>
      </c>
      <c r="EW12" s="68">
        <v>10040.450000000001</v>
      </c>
      <c r="EX12" s="68">
        <v>48</v>
      </c>
      <c r="EY12" s="68">
        <v>52</v>
      </c>
      <c r="EZ12" s="68">
        <v>47</v>
      </c>
      <c r="FA12" s="68">
        <v>26</v>
      </c>
      <c r="FB12" s="68">
        <v>39535.275000000001</v>
      </c>
      <c r="FC12" s="68">
        <v>1614.336</v>
      </c>
      <c r="FD12" s="68">
        <v>1195.4079999999999</v>
      </c>
      <c r="FE12" s="68">
        <v>160671.85499999995</v>
      </c>
      <c r="FF12" s="68">
        <v>33142.300999999992</v>
      </c>
      <c r="FG12" s="68">
        <v>50.234000000000002</v>
      </c>
      <c r="FH12" s="68">
        <v>-2352.2080000000005</v>
      </c>
      <c r="FI12" s="68">
        <v>-12321.375</v>
      </c>
      <c r="FJ12" s="68">
        <v>2124.1220000000003</v>
      </c>
      <c r="FK12" s="68">
        <v>243.09200000000121</v>
      </c>
      <c r="FL12" s="68">
        <v>2364.8789999999995</v>
      </c>
      <c r="FM12" s="68">
        <v>18349.369999999995</v>
      </c>
      <c r="FP12" s="68">
        <v>12571.117</v>
      </c>
      <c r="FQ12" s="68">
        <v>12888.337</v>
      </c>
      <c r="FR12" s="68">
        <v>0</v>
      </c>
      <c r="FS12" s="68">
        <v>5189.74</v>
      </c>
      <c r="FT12" s="68">
        <v>207228.18699999998</v>
      </c>
      <c r="FU12" s="68">
        <v>196007.85500000001</v>
      </c>
      <c r="FV12" s="68">
        <v>118132.25200000002</v>
      </c>
      <c r="FW12" s="68">
        <v>156944.51699999996</v>
      </c>
      <c r="FX12" s="68">
        <v>153504.80299999993</v>
      </c>
      <c r="FY12" s="68">
        <v>179168.70700000011</v>
      </c>
      <c r="FZ12" s="68">
        <v>165819.83400000003</v>
      </c>
      <c r="GA12" s="68">
        <v>70807.487000000023</v>
      </c>
      <c r="GB12" s="68">
        <v>34270.540999999997</v>
      </c>
      <c r="GC12" s="68">
        <v>26245.157999999996</v>
      </c>
      <c r="GD12" s="68">
        <v>12815.688</v>
      </c>
      <c r="GE12" s="68">
        <v>170115.24399999995</v>
      </c>
      <c r="GF12" s="68">
        <v>26775.855000000018</v>
      </c>
      <c r="GG12" s="68">
        <v>16718.827000000008</v>
      </c>
      <c r="GH12" s="68">
        <v>36.095999999999997</v>
      </c>
      <c r="GI12" s="68">
        <v>114198.04499999998</v>
      </c>
      <c r="GJ12" s="68">
        <v>4492.4700000000012</v>
      </c>
      <c r="GK12" s="68">
        <v>4747.5200000000004</v>
      </c>
      <c r="GL12" s="68">
        <v>212.38599999999997</v>
      </c>
      <c r="GM12" s="68">
        <v>218.52800000000008</v>
      </c>
      <c r="GN12" s="68">
        <v>223.12100000000001</v>
      </c>
      <c r="GO12" s="68">
        <v>225.27199999999999</v>
      </c>
      <c r="GP12" s="68">
        <v>222.38400000000007</v>
      </c>
      <c r="GQ12" s="68">
        <v>1374.36</v>
      </c>
      <c r="GR12" s="68">
        <v>1278.9320000000002</v>
      </c>
      <c r="GS12" s="68">
        <v>994.44100000000014</v>
      </c>
      <c r="GT12" s="68">
        <v>880.65099999999984</v>
      </c>
      <c r="GU12" s="68">
        <v>766.99299999999982</v>
      </c>
      <c r="GV12" s="68">
        <v>648.31100000000004</v>
      </c>
      <c r="GW12" s="68">
        <v>3898.8380000000002</v>
      </c>
    </row>
    <row r="13" spans="1:205" s="68" customFormat="1" ht="10">
      <c r="A13" s="100" t="s">
        <v>100</v>
      </c>
      <c r="B13" s="68">
        <v>599</v>
      </c>
      <c r="C13" s="68">
        <v>1266966.6590000002</v>
      </c>
      <c r="D13" s="68">
        <v>2498698.462954327</v>
      </c>
      <c r="E13" s="68">
        <v>3765665.1219543256</v>
      </c>
      <c r="F13" s="68">
        <v>672315.83000000019</v>
      </c>
      <c r="G13" s="68">
        <v>3093349.2919543232</v>
      </c>
      <c r="H13" s="68">
        <v>1.4314111899479987</v>
      </c>
      <c r="I13" s="68">
        <v>0.91644923419476632</v>
      </c>
      <c r="J13" s="68">
        <v>0.25203623208338327</v>
      </c>
      <c r="K13" s="68">
        <v>0.40046949067575627</v>
      </c>
      <c r="L13" s="68">
        <v>69.632549136110484</v>
      </c>
      <c r="M13" s="68">
        <v>61.191448694750157</v>
      </c>
      <c r="N13" s="68">
        <v>35.400303039401535</v>
      </c>
      <c r="O13" s="68">
        <v>17.671100053044437</v>
      </c>
      <c r="P13" s="68">
        <v>4.8220618676160507</v>
      </c>
      <c r="Q13" s="68">
        <v>2.2710261588491703</v>
      </c>
      <c r="R13" s="68">
        <v>24.97274011311011</v>
      </c>
      <c r="S13" s="68">
        <v>0.25670379570192386</v>
      </c>
      <c r="T13" s="68">
        <v>3142.9445440950881</v>
      </c>
      <c r="U13" s="68">
        <v>2805.2627328431909</v>
      </c>
      <c r="V13" s="68">
        <v>4.2071290874745308</v>
      </c>
      <c r="W13" s="68">
        <v>29.642064253912185</v>
      </c>
      <c r="X13" s="68">
        <v>0.27895391106911205</v>
      </c>
      <c r="Y13" s="68">
        <v>1.8489747897094302E-2</v>
      </c>
      <c r="Z13" s="68">
        <v>0.35812358730158722</v>
      </c>
      <c r="AA13" s="68">
        <v>0.2672664412811388</v>
      </c>
      <c r="AB13" s="68">
        <v>0.16664158008658014</v>
      </c>
      <c r="AC13" s="68">
        <v>0.15494220183486249</v>
      </c>
      <c r="AD13" s="68">
        <v>0.20461031249999997</v>
      </c>
      <c r="AE13" s="68">
        <v>0.13584072916666665</v>
      </c>
      <c r="AF13" s="68">
        <v>0.18029518683788007</v>
      </c>
      <c r="AG13" s="68">
        <v>4.0743656322511639E-2</v>
      </c>
      <c r="AH13" s="68">
        <v>5.5010151593987082</v>
      </c>
      <c r="AI13" s="68">
        <v>-0.17299366370238869</v>
      </c>
      <c r="AJ13" s="68">
        <v>0.15257143921027227</v>
      </c>
      <c r="AK13" s="68">
        <v>0.15725779411764712</v>
      </c>
      <c r="AL13" s="68">
        <v>69374.791000000027</v>
      </c>
      <c r="AM13" s="68">
        <v>94793.553999999931</v>
      </c>
      <c r="AN13" s="68">
        <v>8882.4486091349936</v>
      </c>
      <c r="AO13" s="68">
        <v>446904.29499999998</v>
      </c>
      <c r="AP13" s="68">
        <v>506123.34499999997</v>
      </c>
      <c r="AQ13" s="68">
        <v>8236.7139999999999</v>
      </c>
      <c r="AR13" s="68">
        <v>13304.176000000003</v>
      </c>
      <c r="AS13" s="68">
        <v>6596.028658613368</v>
      </c>
      <c r="AT13" s="68">
        <v>-160411.5750000003</v>
      </c>
      <c r="AU13" s="68">
        <v>-67183.573999999979</v>
      </c>
      <c r="AV13" s="68">
        <v>-2076.8630000000048</v>
      </c>
      <c r="AW13" s="68">
        <v>65.945960514115782</v>
      </c>
      <c r="AX13" s="68">
        <v>75856.46565861335</v>
      </c>
      <c r="AY13" s="68">
        <v>324465.56600000028</v>
      </c>
      <c r="AZ13" s="68">
        <v>644483.96500000067</v>
      </c>
      <c r="BA13" s="68">
        <v>2301868.8399543259</v>
      </c>
      <c r="BB13" s="68">
        <v>854787.05699999991</v>
      </c>
      <c r="BC13" s="68">
        <v>2628781.9999543284</v>
      </c>
      <c r="BD13" s="68">
        <v>-35050.053399999997</v>
      </c>
      <c r="BE13" s="68">
        <v>8.9733686067019369E-2</v>
      </c>
      <c r="BF13" s="68">
        <v>0.90931161971830987</v>
      </c>
      <c r="BG13" s="68">
        <v>0.59464084507042236</v>
      </c>
      <c r="BH13" s="68">
        <v>0.74846223021582714</v>
      </c>
      <c r="BI13" s="68">
        <v>26.726644128113865</v>
      </c>
      <c r="BJ13" s="68">
        <v>26.653980392156868</v>
      </c>
      <c r="BK13" s="68">
        <v>22.876697674418601</v>
      </c>
      <c r="BL13" s="68">
        <v>15.494220183486233</v>
      </c>
      <c r="BM13" s="68">
        <v>35.699028481012661</v>
      </c>
      <c r="BN13" s="68">
        <v>21.80633333333332</v>
      </c>
      <c r="BO13" s="68">
        <v>30.634693877551019</v>
      </c>
      <c r="BP13" s="68">
        <v>16.664158008658013</v>
      </c>
      <c r="BQ13" s="68">
        <v>983.34695965417859</v>
      </c>
      <c r="BR13" s="68">
        <v>408.93049206349218</v>
      </c>
      <c r="BS13" s="68">
        <v>15284.545000000004</v>
      </c>
      <c r="BT13" s="68">
        <v>124084.20999999998</v>
      </c>
      <c r="BU13" s="68">
        <v>11.724</v>
      </c>
      <c r="BV13" s="68">
        <v>6244.3749999999991</v>
      </c>
      <c r="BW13" s="68">
        <v>1961.1349999999998</v>
      </c>
      <c r="BX13" s="68">
        <v>1781.9200000000008</v>
      </c>
      <c r="BY13" s="68">
        <v>129255.60400000002</v>
      </c>
      <c r="BZ13" s="68">
        <v>29334.96100000001</v>
      </c>
      <c r="CA13" s="68">
        <v>31.506870098039229</v>
      </c>
      <c r="CB13" s="68">
        <v>712233.80999999982</v>
      </c>
      <c r="CC13" s="68">
        <v>3862.0820000000017</v>
      </c>
      <c r="CD13" s="68">
        <v>567824.53200000012</v>
      </c>
      <c r="CE13" s="68">
        <v>52387.689999999995</v>
      </c>
      <c r="CF13" s="68">
        <v>1146435.4190000009</v>
      </c>
      <c r="CG13" s="68">
        <v>1233440.0569999996</v>
      </c>
      <c r="CH13" s="68">
        <v>237.55050579150586</v>
      </c>
      <c r="CI13" s="68">
        <v>-20619.860999999997</v>
      </c>
      <c r="CJ13" s="68">
        <v>-27066.317999999996</v>
      </c>
      <c r="CK13" s="68">
        <v>25496.514999999999</v>
      </c>
      <c r="CL13" s="68">
        <v>-2406331.5349999997</v>
      </c>
      <c r="CM13" s="68">
        <v>2566743.1100000027</v>
      </c>
      <c r="CN13" s="68">
        <v>-173676.11599999998</v>
      </c>
      <c r="CO13" s="68">
        <v>11157.989999999998</v>
      </c>
      <c r="CP13" s="68">
        <v>350866.02000000014</v>
      </c>
      <c r="CQ13" s="68">
        <v>2174501.1509999987</v>
      </c>
      <c r="CR13" s="68">
        <v>31523.734000000008</v>
      </c>
      <c r="CS13" s="68">
        <v>523852.52899999975</v>
      </c>
      <c r="CT13" s="68">
        <v>30875.088000000003</v>
      </c>
      <c r="CU13" s="68">
        <v>26544.508999999998</v>
      </c>
      <c r="CV13" s="68">
        <v>644483.96500000067</v>
      </c>
      <c r="CW13" s="68">
        <v>1.2686558262697598</v>
      </c>
      <c r="CX13" s="68">
        <v>1.0332982527938936</v>
      </c>
      <c r="CY13" s="68">
        <v>69374.791000000027</v>
      </c>
      <c r="CZ13" s="68">
        <v>43544.365999999987</v>
      </c>
      <c r="DA13" s="68">
        <v>1217.7809999999999</v>
      </c>
      <c r="DB13" s="68">
        <v>2517.4540000000002</v>
      </c>
      <c r="DC13" s="68">
        <v>2684.2629999999999</v>
      </c>
      <c r="DD13" s="68">
        <v>2816.9110000000001</v>
      </c>
      <c r="DE13" s="68">
        <v>1756.6600000000008</v>
      </c>
      <c r="DF13" s="68">
        <v>2328.5200000000009</v>
      </c>
      <c r="DG13" s="68">
        <v>3586.6480000000006</v>
      </c>
      <c r="DH13" s="68">
        <v>2979.4620000000004</v>
      </c>
      <c r="DI13" s="68">
        <v>4662.6590000000024</v>
      </c>
      <c r="DJ13" s="68">
        <v>6966.5859999999993</v>
      </c>
      <c r="DK13" s="68">
        <v>-55669.914399999987</v>
      </c>
      <c r="DL13" s="68">
        <v>2487607.120000001</v>
      </c>
      <c r="DM13" s="68">
        <v>9339.0879999999961</v>
      </c>
      <c r="DN13" s="68">
        <v>164053.99099999992</v>
      </c>
      <c r="DO13" s="68">
        <v>0.30270055107808447</v>
      </c>
      <c r="DP13" s="68">
        <v>12.09758644067796</v>
      </c>
      <c r="DQ13" s="68">
        <v>30.992053830227729</v>
      </c>
      <c r="DR13" s="68">
        <v>15.68733007334963</v>
      </c>
      <c r="DS13" s="68">
        <v>6963427.1400000015</v>
      </c>
      <c r="DT13" s="68">
        <v>-1264.9579999999999</v>
      </c>
      <c r="DU13" s="68">
        <v>1112532.3149999997</v>
      </c>
      <c r="DV13" s="68">
        <v>79018.077000000005</v>
      </c>
      <c r="DW13" s="68">
        <v>401</v>
      </c>
      <c r="DX13" s="68">
        <v>133578.85600000006</v>
      </c>
      <c r="DY13" s="68">
        <v>29339.109000000011</v>
      </c>
      <c r="DZ13" s="68">
        <v>99149.981999999931</v>
      </c>
      <c r="EA13" s="68">
        <v>1221467.1800000002</v>
      </c>
      <c r="EB13" s="68">
        <v>13375.972000000002</v>
      </c>
      <c r="EC13" s="68">
        <v>1944839.7287639589</v>
      </c>
      <c r="ED13" s="68">
        <v>318093.59800000017</v>
      </c>
      <c r="EE13" s="68">
        <v>4388.2750000000005</v>
      </c>
      <c r="EF13" s="68">
        <v>9795.7190091349912</v>
      </c>
      <c r="EG13" s="68">
        <v>10197.849</v>
      </c>
      <c r="EH13" s="68">
        <v>337722.12000000005</v>
      </c>
      <c r="EI13" s="68">
        <v>28386.903000000002</v>
      </c>
      <c r="EJ13" s="68">
        <v>10110.500000000002</v>
      </c>
      <c r="EK13" s="68">
        <v>-4.5171363403974568E-2</v>
      </c>
      <c r="EL13" s="68">
        <v>2.8636007336141831E-2</v>
      </c>
      <c r="EM13" s="68">
        <v>2786.1987238095244</v>
      </c>
      <c r="EN13" s="68">
        <v>2786.1987238095244</v>
      </c>
      <c r="EO13" s="68">
        <v>1399391.6850000003</v>
      </c>
      <c r="EP13" s="68">
        <v>175.93847191011244</v>
      </c>
      <c r="EQ13" s="68">
        <v>9057.3879999999972</v>
      </c>
      <c r="ER13" s="68">
        <v>-476.89</v>
      </c>
      <c r="ES13" s="68">
        <v>33560.441999999966</v>
      </c>
      <c r="ET13" s="68">
        <v>83558.203999999969</v>
      </c>
      <c r="EU13" s="68">
        <v>79405.73</v>
      </c>
      <c r="EV13" s="68">
        <v>87047.95100000003</v>
      </c>
      <c r="EW13" s="68">
        <v>38964.74</v>
      </c>
      <c r="EX13" s="68">
        <v>91</v>
      </c>
      <c r="EY13" s="68">
        <v>95</v>
      </c>
      <c r="EZ13" s="68">
        <v>91</v>
      </c>
      <c r="FA13" s="68">
        <v>26</v>
      </c>
      <c r="FB13" s="68">
        <v>1012750.3119999996</v>
      </c>
      <c r="FC13" s="68">
        <v>7118.3399999999974</v>
      </c>
      <c r="FD13" s="68">
        <v>6313.6000000000131</v>
      </c>
      <c r="FE13" s="68">
        <v>446904.29499999998</v>
      </c>
      <c r="FF13" s="68">
        <v>8236.7139999999999</v>
      </c>
      <c r="FG13" s="68">
        <v>804.54300000000012</v>
      </c>
      <c r="FH13" s="68">
        <v>-173350.41599999997</v>
      </c>
      <c r="FI13" s="68">
        <v>-829.14300000000037</v>
      </c>
      <c r="FJ13" s="68">
        <v>241363.13299999994</v>
      </c>
      <c r="FK13" s="68">
        <v>-43780.759000000013</v>
      </c>
      <c r="FL13" s="68">
        <v>1259860.3209999995</v>
      </c>
      <c r="FM13" s="68">
        <v>47418.829999999987</v>
      </c>
      <c r="FN13" s="68">
        <v>215580</v>
      </c>
      <c r="FO13" s="68">
        <v>1227018.2</v>
      </c>
      <c r="FP13" s="68">
        <v>2125.9789999999998</v>
      </c>
      <c r="FQ13" s="68">
        <v>2378.8919999999998</v>
      </c>
      <c r="FR13" s="68">
        <v>0</v>
      </c>
      <c r="FS13" s="68">
        <v>7108.7789999999986</v>
      </c>
      <c r="FT13" s="68">
        <v>814432.1449999999</v>
      </c>
      <c r="FU13" s="68">
        <v>797848.90399999998</v>
      </c>
      <c r="FV13" s="68">
        <v>626284.4110000002</v>
      </c>
      <c r="FW13" s="68">
        <v>939560.14600000065</v>
      </c>
      <c r="FX13" s="68">
        <v>915073.03599999857</v>
      </c>
      <c r="FY13" s="68">
        <v>1266966.6590000002</v>
      </c>
      <c r="FZ13" s="68">
        <v>487019.17400000012</v>
      </c>
      <c r="GA13" s="68">
        <v>333727.34700000013</v>
      </c>
      <c r="GB13" s="68">
        <v>9760.6989999999969</v>
      </c>
      <c r="GC13" s="68">
        <v>9005.4670000000006</v>
      </c>
      <c r="GD13" s="68">
        <v>90104.508000000089</v>
      </c>
      <c r="GE13" s="68">
        <v>506123.34499999997</v>
      </c>
      <c r="GF13" s="68">
        <v>9339.0879999999961</v>
      </c>
      <c r="GG13" s="68">
        <v>94793.553999999931</v>
      </c>
      <c r="GH13" s="68">
        <v>32.831541218637994</v>
      </c>
      <c r="GI13" s="68">
        <v>2480446.8860000023</v>
      </c>
      <c r="GJ13" s="68">
        <v>7153.2799999999988</v>
      </c>
      <c r="GK13" s="68">
        <v>7175.7330000000002</v>
      </c>
      <c r="GL13" s="68">
        <v>1326.2969999999996</v>
      </c>
      <c r="GM13" s="68">
        <v>1192.019</v>
      </c>
      <c r="GN13" s="68">
        <v>1222.9029999999998</v>
      </c>
      <c r="GO13" s="68">
        <v>808.64899999999989</v>
      </c>
      <c r="GP13" s="68">
        <v>689.45500000000015</v>
      </c>
      <c r="GQ13" s="68">
        <v>-105.48099999999995</v>
      </c>
      <c r="GR13" s="68">
        <v>3193.6759999999995</v>
      </c>
      <c r="GS13" s="68">
        <v>2742.2419999999997</v>
      </c>
      <c r="GT13" s="68">
        <v>2338.6050000000005</v>
      </c>
      <c r="GU13" s="68">
        <v>1835.2670000000003</v>
      </c>
      <c r="GV13" s="68">
        <v>1601.7469999999998</v>
      </c>
      <c r="GW13" s="68">
        <v>9269.8989999999976</v>
      </c>
    </row>
    <row r="14" spans="1:205" s="68" customFormat="1" ht="10">
      <c r="A14" s="100" t="s">
        <v>101</v>
      </c>
      <c r="B14" s="68">
        <v>449</v>
      </c>
      <c r="C14" s="68">
        <v>807928.42799999961</v>
      </c>
      <c r="D14" s="68">
        <v>144217.38159753525</v>
      </c>
      <c r="E14" s="68">
        <v>952145.80959753611</v>
      </c>
      <c r="F14" s="68">
        <v>58733.749000000003</v>
      </c>
      <c r="G14" s="68">
        <v>893412.06059753522</v>
      </c>
      <c r="H14" s="68">
        <v>2.154428011004951</v>
      </c>
      <c r="I14" s="68">
        <v>1.118843607970198</v>
      </c>
      <c r="J14" s="68">
        <v>0.33916928973736243</v>
      </c>
      <c r="K14" s="68">
        <v>0.32878326820962861</v>
      </c>
      <c r="L14" s="68">
        <v>100.50544831672102</v>
      </c>
      <c r="M14" s="68">
        <v>83.78115802049318</v>
      </c>
      <c r="N14" s="68">
        <v>66.276654505597776</v>
      </c>
      <c r="O14" s="68">
        <v>44.786857591659086</v>
      </c>
      <c r="P14" s="68">
        <v>2.5196555058702006</v>
      </c>
      <c r="Q14" s="68">
        <v>3.057614404517468</v>
      </c>
      <c r="R14" s="68">
        <v>3.7529915758740069</v>
      </c>
      <c r="S14" s="68">
        <v>0.13318716610773151</v>
      </c>
      <c r="T14" s="68">
        <v>27.719522382238399</v>
      </c>
      <c r="U14" s="68">
        <v>19.393535438700713</v>
      </c>
      <c r="V14" s="68">
        <v>4.8809817534348179</v>
      </c>
      <c r="W14" s="68">
        <v>4.06480797252323</v>
      </c>
      <c r="X14" s="68">
        <v>2.0682349855116176</v>
      </c>
      <c r="Y14" s="68">
        <v>1.5782628677377952E-2</v>
      </c>
      <c r="Z14" s="68">
        <v>0.22142249999999988</v>
      </c>
      <c r="AA14" s="68">
        <v>0.10597764258555128</v>
      </c>
      <c r="AB14" s="68">
        <v>5.3849329758713156E-2</v>
      </c>
      <c r="AC14" s="68">
        <v>6.3021604584527269E-2</v>
      </c>
      <c r="AD14" s="68">
        <v>0.19671363636363642</v>
      </c>
      <c r="AE14" s="68">
        <v>0.16356666666666658</v>
      </c>
      <c r="AF14" s="68">
        <v>0.1241152663604406</v>
      </c>
      <c r="AG14" s="68">
        <v>0.13969697155313276</v>
      </c>
      <c r="AH14" s="68">
        <v>-0.13262174815190558</v>
      </c>
      <c r="AI14" s="68">
        <v>-9.8883270629120015E-2</v>
      </c>
      <c r="AJ14" s="68">
        <v>0.17450774526242838</v>
      </c>
      <c r="AK14" s="68">
        <v>0.22846557746478871</v>
      </c>
      <c r="AL14" s="68">
        <v>21472.058999999983</v>
      </c>
      <c r="AM14" s="68">
        <v>34413.154999999977</v>
      </c>
      <c r="AN14" s="68">
        <v>50897.079480492968</v>
      </c>
      <c r="AO14" s="68">
        <v>397833.31300000008</v>
      </c>
      <c r="AP14" s="68">
        <v>446337.08100000001</v>
      </c>
      <c r="AQ14" s="68">
        <v>54100.498000000007</v>
      </c>
      <c r="AR14" s="68">
        <v>68445.689000000013</v>
      </c>
      <c r="AS14" s="68">
        <v>38699.328565826509</v>
      </c>
      <c r="AT14" s="68">
        <v>12853.513000000003</v>
      </c>
      <c r="AU14" s="68">
        <v>4519.5150000000021</v>
      </c>
      <c r="AV14" s="68">
        <v>23123.121999999992</v>
      </c>
      <c r="AW14" s="68">
        <v>1.8096760890187149</v>
      </c>
      <c r="AX14" s="68">
        <v>11056.691565826499</v>
      </c>
      <c r="AY14" s="68">
        <v>-6082.9949999999944</v>
      </c>
      <c r="AZ14" s="68">
        <v>202604.41700000002</v>
      </c>
      <c r="BA14" s="68">
        <v>212298.8005975351</v>
      </c>
      <c r="BB14" s="68">
        <v>241735.81599999996</v>
      </c>
      <c r="BC14" s="68">
        <v>240026.55659753503</v>
      </c>
      <c r="BD14" s="68">
        <v>-9408.744850000001</v>
      </c>
      <c r="BE14" s="68">
        <v>0.1549741176470589</v>
      </c>
      <c r="BF14" s="68">
        <v>0.47023764705882365</v>
      </c>
      <c r="BG14" s="68">
        <v>0.77701411764705919</v>
      </c>
      <c r="BH14" s="68">
        <v>1.1120465686274521</v>
      </c>
      <c r="BI14" s="68">
        <v>10.597764258555131</v>
      </c>
      <c r="BJ14" s="68">
        <v>7.0629084249084242</v>
      </c>
      <c r="BK14" s="68">
        <v>7.6291262798634802</v>
      </c>
      <c r="BL14" s="68">
        <v>6.3021604584527262</v>
      </c>
      <c r="BM14" s="68">
        <v>22.142250000000022</v>
      </c>
      <c r="BN14" s="68">
        <v>16.54031756756757</v>
      </c>
      <c r="BO14" s="68">
        <v>13.003198738170337</v>
      </c>
      <c r="BP14" s="68">
        <v>5.3849329758713145</v>
      </c>
      <c r="BQ14" s="68">
        <v>342.53105714285726</v>
      </c>
      <c r="BR14" s="68">
        <v>101.49477022653724</v>
      </c>
      <c r="BS14" s="68">
        <v>16949.875999999986</v>
      </c>
      <c r="BT14" s="68">
        <v>78719.212999999974</v>
      </c>
      <c r="BU14" s="68">
        <v>6.99</v>
      </c>
      <c r="BV14" s="68">
        <v>11611.882000000012</v>
      </c>
      <c r="BW14" s="68">
        <v>6803.645999999997</v>
      </c>
      <c r="BX14" s="68">
        <v>735.18799999999931</v>
      </c>
      <c r="BY14" s="68">
        <v>46635.973999999973</v>
      </c>
      <c r="BZ14" s="68">
        <v>11266.844000000005</v>
      </c>
      <c r="CA14" s="68">
        <v>24.439266272189354</v>
      </c>
      <c r="CB14" s="68">
        <v>78585.222999999969</v>
      </c>
      <c r="CC14" s="68">
        <v>63392.332000000009</v>
      </c>
      <c r="CD14" s="68">
        <v>14407.287000000015</v>
      </c>
      <c r="CE14" s="68">
        <v>87192.892000000007</v>
      </c>
      <c r="CF14" s="68">
        <v>55429.998</v>
      </c>
      <c r="CG14" s="68">
        <v>28136.312000000005</v>
      </c>
      <c r="CH14" s="68">
        <v>27.138457212713931</v>
      </c>
      <c r="CI14" s="68">
        <v>-9332.2449999999953</v>
      </c>
      <c r="CJ14" s="68">
        <v>-7665.0070000000032</v>
      </c>
      <c r="CK14" s="68">
        <v>3601.5730000000017</v>
      </c>
      <c r="CL14" s="68">
        <v>-48011.940999999999</v>
      </c>
      <c r="CM14" s="68">
        <v>35158.428000000007</v>
      </c>
      <c r="CN14" s="68">
        <v>674.17100000000084</v>
      </c>
      <c r="CO14" s="68">
        <v>-9076.7090000000007</v>
      </c>
      <c r="CP14" s="68">
        <v>138821.79099999994</v>
      </c>
      <c r="CQ14" s="68">
        <v>149742.09700000004</v>
      </c>
      <c r="CR14" s="68">
        <v>6317.9189999999981</v>
      </c>
      <c r="CS14" s="68">
        <v>59987.766000000025</v>
      </c>
      <c r="CT14" s="68">
        <v>81520.688999999984</v>
      </c>
      <c r="CU14" s="68">
        <v>302.34799999999996</v>
      </c>
      <c r="CV14" s="68">
        <v>202604.41700000002</v>
      </c>
      <c r="CW14" s="68">
        <v>0.6362661188274068</v>
      </c>
      <c r="CX14" s="68">
        <v>0.77625686171336805</v>
      </c>
      <c r="CY14" s="68">
        <v>21472.058999999983</v>
      </c>
      <c r="CZ14" s="68">
        <v>22248.953000000009</v>
      </c>
      <c r="DA14" s="68">
        <v>21600.245999999985</v>
      </c>
      <c r="DB14" s="68">
        <v>20743.21799999999</v>
      </c>
      <c r="DC14" s="68">
        <v>24174.974999999999</v>
      </c>
      <c r="DD14" s="68">
        <v>23871.921000000002</v>
      </c>
      <c r="DE14" s="68">
        <v>25818.291999999987</v>
      </c>
      <c r="DF14" s="68">
        <v>28106.011000000002</v>
      </c>
      <c r="DG14" s="68">
        <v>35687.271000000015</v>
      </c>
      <c r="DH14" s="68">
        <v>34948.458999999995</v>
      </c>
      <c r="DI14" s="68">
        <v>36748.379000000001</v>
      </c>
      <c r="DJ14" s="68">
        <v>36314.165000000045</v>
      </c>
      <c r="DK14" s="68">
        <v>-18740.98985000002</v>
      </c>
      <c r="DL14" s="68">
        <v>142982.43399999995</v>
      </c>
      <c r="DM14" s="68">
        <v>50538.368000000009</v>
      </c>
      <c r="DN14" s="68">
        <v>6770.5180000000009</v>
      </c>
      <c r="DO14" s="68">
        <v>0.28033869784105359</v>
      </c>
      <c r="DP14" s="68">
        <v>8.1767007874015718</v>
      </c>
      <c r="DQ14" s="68">
        <v>22.856087533156472</v>
      </c>
      <c r="DR14" s="68">
        <v>22.718565826330547</v>
      </c>
      <c r="DS14" s="68">
        <v>529032.09999999963</v>
      </c>
      <c r="DT14" s="68">
        <v>-4349.3780000000006</v>
      </c>
      <c r="DU14" s="68">
        <v>99008.828999999998</v>
      </c>
      <c r="DV14" s="68">
        <v>131061.73699999991</v>
      </c>
      <c r="DW14" s="68">
        <v>320</v>
      </c>
      <c r="DX14" s="68">
        <v>47853.019999999982</v>
      </c>
      <c r="DY14" s="68">
        <v>11256.521000000006</v>
      </c>
      <c r="DZ14" s="68">
        <v>35642.837999999967</v>
      </c>
      <c r="EA14" s="68">
        <v>792287.54799999972</v>
      </c>
      <c r="EB14" s="68">
        <v>68855.784999999989</v>
      </c>
      <c r="EC14" s="68">
        <v>887072.76560342044</v>
      </c>
      <c r="ED14" s="68">
        <v>-4737.6389999999992</v>
      </c>
      <c r="EE14" s="68">
        <v>20080.534199999991</v>
      </c>
      <c r="EF14" s="68">
        <v>51193.501280492987</v>
      </c>
      <c r="EG14" s="68">
        <v>60904.143999999957</v>
      </c>
      <c r="EH14" s="68">
        <v>415833.59999999998</v>
      </c>
      <c r="EI14" s="68">
        <v>67431.309999999969</v>
      </c>
      <c r="EJ14" s="68">
        <v>66859.834999999992</v>
      </c>
      <c r="EK14" s="68">
        <v>-0.10255319239684407</v>
      </c>
      <c r="EL14" s="68">
        <v>0.24593055876700362</v>
      </c>
      <c r="EM14" s="68">
        <v>26535.306341269854</v>
      </c>
      <c r="EN14" s="68">
        <v>26535.306341269854</v>
      </c>
      <c r="EO14" s="68">
        <v>145973.50800000012</v>
      </c>
      <c r="EP14" s="68">
        <v>64.175118784530369</v>
      </c>
      <c r="EQ14" s="68">
        <v>1301.8360000000002</v>
      </c>
      <c r="ER14" s="68">
        <v>-35.852000000000004</v>
      </c>
      <c r="ES14" s="68">
        <v>10308.494000000004</v>
      </c>
      <c r="ET14" s="68">
        <v>29222.040000000005</v>
      </c>
      <c r="EU14" s="68">
        <v>31970.536000000011</v>
      </c>
      <c r="EV14" s="68">
        <v>33981.779999999977</v>
      </c>
      <c r="EW14" s="68">
        <v>24581.530000000006</v>
      </c>
      <c r="EX14" s="68">
        <v>131</v>
      </c>
      <c r="EY14" s="68">
        <v>133</v>
      </c>
      <c r="EZ14" s="68">
        <v>121</v>
      </c>
      <c r="FA14" s="68">
        <v>61</v>
      </c>
      <c r="FB14" s="68">
        <v>20184.775999999983</v>
      </c>
      <c r="FC14" s="68">
        <v>3349.8690000000001</v>
      </c>
      <c r="FD14" s="68">
        <v>3006.1200000000022</v>
      </c>
      <c r="FE14" s="68">
        <v>397833.31300000008</v>
      </c>
      <c r="FF14" s="68">
        <v>54100.498000000007</v>
      </c>
      <c r="FG14" s="68">
        <v>662.59399999999971</v>
      </c>
      <c r="FH14" s="68">
        <v>-5153.6900000000032</v>
      </c>
      <c r="FI14" s="68">
        <v>-6540.0359999999991</v>
      </c>
      <c r="FJ14" s="68">
        <v>7174.2109999999993</v>
      </c>
      <c r="FK14" s="68">
        <v>5170.96</v>
      </c>
      <c r="FL14" s="68">
        <v>14809.914999999992</v>
      </c>
      <c r="FM14" s="68">
        <v>108611.48100000001</v>
      </c>
      <c r="FP14" s="68">
        <v>20382.510000000009</v>
      </c>
      <c r="FQ14" s="68">
        <v>26751.206999999984</v>
      </c>
      <c r="FR14" s="68">
        <v>0.75800000000000001</v>
      </c>
      <c r="FS14" s="68">
        <v>5423.4250000000011</v>
      </c>
      <c r="FT14" s="68">
        <v>450742.41200000013</v>
      </c>
      <c r="FU14" s="68">
        <v>458774.03800000023</v>
      </c>
      <c r="FV14" s="68">
        <v>321588.86700000014</v>
      </c>
      <c r="FW14" s="68">
        <v>534643.80100000033</v>
      </c>
      <c r="FX14" s="68">
        <v>532416.4029999997</v>
      </c>
      <c r="FY14" s="68">
        <v>807928.42799999961</v>
      </c>
      <c r="FZ14" s="68">
        <v>428231.30399999989</v>
      </c>
      <c r="GA14" s="68">
        <v>132708.08799999999</v>
      </c>
      <c r="GB14" s="68">
        <v>62351.332999999999</v>
      </c>
      <c r="GC14" s="68">
        <v>46460.357000000011</v>
      </c>
      <c r="GD14" s="68">
        <v>30689.733999999979</v>
      </c>
      <c r="GE14" s="68">
        <v>446337.08100000001</v>
      </c>
      <c r="GF14" s="68">
        <v>50538.368000000009</v>
      </c>
      <c r="GG14" s="68">
        <v>34413.154999999977</v>
      </c>
      <c r="GH14" s="68">
        <v>51.720657276995304</v>
      </c>
      <c r="GI14" s="68">
        <v>138081.66899999999</v>
      </c>
      <c r="GJ14" s="68">
        <v>4900.8270000000011</v>
      </c>
      <c r="GK14" s="68">
        <v>4977.3869999999988</v>
      </c>
      <c r="GL14" s="68">
        <v>6717.672999999998</v>
      </c>
      <c r="GM14" s="68">
        <v>6597.8260000000046</v>
      </c>
      <c r="GN14" s="68">
        <v>6668.7530000000006</v>
      </c>
      <c r="GO14" s="68">
        <v>6382.7649999999985</v>
      </c>
      <c r="GP14" s="68">
        <v>6169.1039999999985</v>
      </c>
      <c r="GQ14" s="68">
        <v>-595.58899999999994</v>
      </c>
      <c r="GR14" s="68">
        <v>1585.854</v>
      </c>
      <c r="GS14" s="68">
        <v>1247.1580000000008</v>
      </c>
      <c r="GT14" s="68">
        <v>983.95799999999974</v>
      </c>
      <c r="GU14" s="68">
        <v>735.0599999999996</v>
      </c>
      <c r="GV14" s="68">
        <v>541.74900000000002</v>
      </c>
      <c r="GW14" s="68">
        <v>1846.992</v>
      </c>
    </row>
    <row r="15" spans="1:205" s="68" customFormat="1" ht="10">
      <c r="A15" s="100" t="s">
        <v>102</v>
      </c>
      <c r="B15" s="68">
        <v>948</v>
      </c>
      <c r="C15" s="68">
        <v>1311444.0450000004</v>
      </c>
      <c r="D15" s="68">
        <v>240593.90796341235</v>
      </c>
      <c r="E15" s="68">
        <v>1552037.9529634104</v>
      </c>
      <c r="F15" s="68">
        <v>94109.016999999934</v>
      </c>
      <c r="G15" s="68">
        <v>1457928.9359634116</v>
      </c>
      <c r="H15" s="68">
        <v>1.918677246485911</v>
      </c>
      <c r="I15" s="68">
        <v>1.1058963659887098</v>
      </c>
      <c r="J15" s="68">
        <v>0.34253465720158188</v>
      </c>
      <c r="K15" s="68">
        <v>0.38205084520174243</v>
      </c>
      <c r="L15" s="68">
        <v>151.73114376157815</v>
      </c>
      <c r="M15" s="68">
        <v>94.56208605629817</v>
      </c>
      <c r="N15" s="68">
        <v>83.44953125089296</v>
      </c>
      <c r="O15" s="68">
        <v>39.552724746849712</v>
      </c>
      <c r="P15" s="68">
        <v>5.3309300465532754</v>
      </c>
      <c r="Q15" s="68">
        <v>6.7270429649444745</v>
      </c>
      <c r="R15" s="68">
        <v>13.341656978445897</v>
      </c>
      <c r="S15" s="68">
        <v>0.14327702785227561</v>
      </c>
      <c r="T15" s="68">
        <v>38.82685500337611</v>
      </c>
      <c r="U15" s="68">
        <v>98.341288818281669</v>
      </c>
      <c r="V15" s="68">
        <v>26.970974107594436</v>
      </c>
      <c r="W15" s="68">
        <v>13.894785545585275</v>
      </c>
      <c r="X15" s="68">
        <v>0.63389565376366241</v>
      </c>
      <c r="Y15" s="68">
        <v>1.0898766982147661E-2</v>
      </c>
      <c r="Z15" s="68">
        <v>0.13013062921348306</v>
      </c>
      <c r="AA15" s="68">
        <v>0.10879594240837698</v>
      </c>
      <c r="AB15" s="68">
        <v>6.1329223021582745E-2</v>
      </c>
      <c r="AC15" s="68">
        <v>6.0061903945111468E-2</v>
      </c>
      <c r="AD15" s="68">
        <v>0.23083307692307686</v>
      </c>
      <c r="AE15" s="68">
        <v>0.19648489855072468</v>
      </c>
      <c r="AF15" s="68">
        <v>7.8478745831382798E-2</v>
      </c>
      <c r="AG15" s="68">
        <v>0.2333739661305898</v>
      </c>
      <c r="AH15" s="68">
        <v>-0.52120065587382192</v>
      </c>
      <c r="AI15" s="68">
        <v>-0.5369039149121182</v>
      </c>
      <c r="AJ15" s="68">
        <v>0.1670166681945929</v>
      </c>
      <c r="AK15" s="68">
        <v>0.25343232492997225</v>
      </c>
      <c r="AL15" s="68">
        <v>21263.357000000036</v>
      </c>
      <c r="AM15" s="68">
        <v>36004.963000000003</v>
      </c>
      <c r="AN15" s="68">
        <v>52595.189607317538</v>
      </c>
      <c r="AO15" s="68">
        <v>591928.62599999912</v>
      </c>
      <c r="AP15" s="68">
        <v>620872.69799999997</v>
      </c>
      <c r="AQ15" s="68">
        <v>66136.713000000032</v>
      </c>
      <c r="AR15" s="68">
        <v>78132.790999999983</v>
      </c>
      <c r="AS15" s="68">
        <v>38053.561692212555</v>
      </c>
      <c r="AT15" s="68">
        <v>-2815.5940000000041</v>
      </c>
      <c r="AU15" s="68">
        <v>4116.7740000000031</v>
      </c>
      <c r="AV15" s="68">
        <v>15806.021999999997</v>
      </c>
      <c r="AW15" s="68">
        <v>0.77329074395093522</v>
      </c>
      <c r="AX15" s="68">
        <v>18130.765692212572</v>
      </c>
      <c r="AY15" s="68">
        <v>18897.760999999995</v>
      </c>
      <c r="AZ15" s="68">
        <v>233782.07099999994</v>
      </c>
      <c r="BA15" s="68">
        <v>216319.97496341236</v>
      </c>
      <c r="BB15" s="68">
        <v>293347.57199999999</v>
      </c>
      <c r="BC15" s="68">
        <v>238761.3569634122</v>
      </c>
      <c r="BD15" s="68">
        <v>-14299.41770400002</v>
      </c>
      <c r="BE15" s="68">
        <v>0.15506896551724145</v>
      </c>
      <c r="BF15" s="68">
        <v>5.8639512485136738</v>
      </c>
      <c r="BG15" s="68">
        <v>0.91445778834720515</v>
      </c>
      <c r="BH15" s="68">
        <v>0.84200498753117026</v>
      </c>
      <c r="BI15" s="68">
        <v>10.879594240837697</v>
      </c>
      <c r="BJ15" s="68">
        <v>7.9287164179104455</v>
      </c>
      <c r="BK15" s="68">
        <v>6.2905133819951349</v>
      </c>
      <c r="BL15" s="68">
        <v>5.9959058219178099</v>
      </c>
      <c r="BM15" s="68">
        <v>13.013062921348325</v>
      </c>
      <c r="BN15" s="68">
        <v>10.975890295358653</v>
      </c>
      <c r="BO15" s="68">
        <v>9.6902626262626299</v>
      </c>
      <c r="BP15" s="68">
        <v>6.1241106321839087</v>
      </c>
      <c r="BQ15" s="68">
        <v>223.78235930735931</v>
      </c>
      <c r="BR15" s="68">
        <v>233.83014951456298</v>
      </c>
      <c r="BS15" s="68">
        <v>13944.187000000005</v>
      </c>
      <c r="BT15" s="68">
        <v>109517.91600000003</v>
      </c>
      <c r="BU15" s="68">
        <v>179.321</v>
      </c>
      <c r="BV15" s="68">
        <v>23513.213000000022</v>
      </c>
      <c r="BW15" s="68">
        <v>4396.8650000000016</v>
      </c>
      <c r="BX15" s="68">
        <v>1261.1600000000001</v>
      </c>
      <c r="BY15" s="68">
        <v>48704.111999999979</v>
      </c>
      <c r="BZ15" s="68">
        <v>13693.837999999996</v>
      </c>
      <c r="CA15" s="68">
        <v>43.886755671902264</v>
      </c>
      <c r="CB15" s="68">
        <v>123937.61999999991</v>
      </c>
      <c r="CC15" s="68">
        <v>14045.085000000012</v>
      </c>
      <c r="CD15" s="68">
        <v>21798.29700000002</v>
      </c>
      <c r="CE15" s="68">
        <v>201071.10600000006</v>
      </c>
      <c r="CF15" s="68">
        <v>65727.462999999916</v>
      </c>
      <c r="CG15" s="68">
        <v>32576.419999999958</v>
      </c>
      <c r="CH15" s="68">
        <v>93.631410224438966</v>
      </c>
      <c r="CI15" s="68">
        <v>-11197.788999999999</v>
      </c>
      <c r="CJ15" s="68">
        <v>-12250.590000000009</v>
      </c>
      <c r="CK15" s="68">
        <v>13396.231</v>
      </c>
      <c r="CL15" s="68">
        <v>-81453.257999999958</v>
      </c>
      <c r="CM15" s="68">
        <v>84268.852000000043</v>
      </c>
      <c r="CN15" s="68">
        <v>-3926.086999999995</v>
      </c>
      <c r="CO15" s="68">
        <v>-20396.373</v>
      </c>
      <c r="CP15" s="68">
        <v>193326.28999999989</v>
      </c>
      <c r="CQ15" s="68">
        <v>222567.48199999987</v>
      </c>
      <c r="CR15" s="68">
        <v>5702.7959999999994</v>
      </c>
      <c r="CS15" s="68">
        <v>80639.509999999995</v>
      </c>
      <c r="CT15" s="68">
        <v>166504.25099999987</v>
      </c>
      <c r="CU15" s="68">
        <v>1466.588</v>
      </c>
      <c r="CV15" s="68">
        <v>233782.07099999994</v>
      </c>
      <c r="CW15" s="68">
        <v>0.72080659321343576</v>
      </c>
      <c r="CX15" s="68">
        <v>0.8116851870173093</v>
      </c>
      <c r="CY15" s="68">
        <v>21263.357000000036</v>
      </c>
      <c r="CZ15" s="68">
        <v>29163.384999999987</v>
      </c>
      <c r="DA15" s="68">
        <v>32032.196999999967</v>
      </c>
      <c r="DB15" s="68">
        <v>33798.816999999974</v>
      </c>
      <c r="DC15" s="68">
        <v>33558.326999999997</v>
      </c>
      <c r="DD15" s="68">
        <v>34741.371000000079</v>
      </c>
      <c r="DE15" s="68">
        <v>36046.019999999975</v>
      </c>
      <c r="DF15" s="68">
        <v>38015.060000000027</v>
      </c>
      <c r="DG15" s="68">
        <v>44459.865000000034</v>
      </c>
      <c r="DH15" s="68">
        <v>46840.871000000028</v>
      </c>
      <c r="DI15" s="68">
        <v>49145.970000000016</v>
      </c>
      <c r="DJ15" s="68">
        <v>42281.077000000019</v>
      </c>
      <c r="DK15" s="68">
        <v>-25497.206704000015</v>
      </c>
      <c r="DL15" s="68">
        <v>235953.27500000023</v>
      </c>
      <c r="DM15" s="68">
        <v>52253.427999999956</v>
      </c>
      <c r="DN15" s="68">
        <v>16082.166999999981</v>
      </c>
      <c r="DO15" s="68">
        <v>0.32342540173106121</v>
      </c>
      <c r="DP15" s="68">
        <v>14.435529109589041</v>
      </c>
      <c r="DQ15" s="68">
        <v>28.674169533169536</v>
      </c>
      <c r="DR15" s="68">
        <v>25.237193863319391</v>
      </c>
      <c r="DS15" s="68">
        <v>752095.56900000025</v>
      </c>
      <c r="DT15" s="68">
        <v>-8169.1010000000042</v>
      </c>
      <c r="DU15" s="68">
        <v>170897.94900000002</v>
      </c>
      <c r="DV15" s="68">
        <v>100211.02</v>
      </c>
      <c r="DW15" s="68">
        <v>684</v>
      </c>
      <c r="DX15" s="68">
        <v>54665.697999999975</v>
      </c>
      <c r="DY15" s="68">
        <v>13951.993999999997</v>
      </c>
      <c r="DZ15" s="68">
        <v>41813.910999999993</v>
      </c>
      <c r="EA15" s="68">
        <v>1176770.6149999998</v>
      </c>
      <c r="EB15" s="68">
        <v>80683.084999999992</v>
      </c>
      <c r="EC15" s="68">
        <v>1377895.4481438978</v>
      </c>
      <c r="ED15" s="68">
        <v>19291.11099999999</v>
      </c>
      <c r="EE15" s="68">
        <v>12316.101400000005</v>
      </c>
      <c r="EF15" s="68">
        <v>53398.389407317547</v>
      </c>
      <c r="EG15" s="68">
        <v>70533.57799999998</v>
      </c>
      <c r="EH15" s="68">
        <v>605284.24</v>
      </c>
      <c r="EI15" s="68">
        <v>89439.415999999983</v>
      </c>
      <c r="EJ15" s="68">
        <v>74134.930999999953</v>
      </c>
      <c r="EK15" s="68">
        <v>-0.12493973624382755</v>
      </c>
      <c r="EL15" s="68">
        <v>0.39369817924948219</v>
      </c>
      <c r="EM15" s="68">
        <v>36599.249874603149</v>
      </c>
      <c r="EN15" s="68">
        <v>36599.249874603149</v>
      </c>
      <c r="EO15" s="68">
        <v>93267.614999999918</v>
      </c>
      <c r="EP15" s="68">
        <v>116.68168581081085</v>
      </c>
      <c r="EQ15" s="68">
        <v>3811.8909999999978</v>
      </c>
      <c r="ER15" s="68">
        <v>-28.394000000000002</v>
      </c>
      <c r="ES15" s="68">
        <v>13194.005000000005</v>
      </c>
      <c r="ET15" s="68">
        <v>33632.597000000009</v>
      </c>
      <c r="EU15" s="68">
        <v>40237.695000000022</v>
      </c>
      <c r="EV15" s="68">
        <v>45832.636999999995</v>
      </c>
      <c r="EW15" s="68">
        <v>32424.949000000011</v>
      </c>
      <c r="EX15" s="68">
        <v>273</v>
      </c>
      <c r="EY15" s="68">
        <v>284</v>
      </c>
      <c r="EZ15" s="68">
        <v>263</v>
      </c>
      <c r="FA15" s="68">
        <v>131</v>
      </c>
      <c r="FB15" s="68">
        <v>32563.598000000009</v>
      </c>
      <c r="FC15" s="68">
        <v>6351.1190000000006</v>
      </c>
      <c r="FD15" s="68">
        <v>3825.4179999999988</v>
      </c>
      <c r="FE15" s="68">
        <v>591928.62599999912</v>
      </c>
      <c r="FF15" s="68">
        <v>66136.713000000032</v>
      </c>
      <c r="FG15" s="68">
        <v>933.97599999999977</v>
      </c>
      <c r="FH15" s="68">
        <v>-5980.607</v>
      </c>
      <c r="FI15" s="68">
        <v>-206.4199999999999</v>
      </c>
      <c r="FJ15" s="68">
        <v>2070.2529999999992</v>
      </c>
      <c r="FK15" s="68">
        <v>6.6000000000008718E-2</v>
      </c>
      <c r="FL15" s="68">
        <v>14926.149000000005</v>
      </c>
      <c r="FM15" s="68">
        <v>68524.970999999961</v>
      </c>
      <c r="FP15" s="68">
        <v>49690.339999999989</v>
      </c>
      <c r="FQ15" s="68">
        <v>50432.201000000023</v>
      </c>
      <c r="FR15" s="68">
        <v>31.625</v>
      </c>
      <c r="FS15" s="68">
        <v>13743.287000000006</v>
      </c>
      <c r="FT15" s="68">
        <v>902465.31</v>
      </c>
      <c r="FU15" s="68">
        <v>949209.93600000045</v>
      </c>
      <c r="FV15" s="68">
        <v>620659.76799999992</v>
      </c>
      <c r="FW15" s="68">
        <v>944493.93799999903</v>
      </c>
      <c r="FX15" s="68">
        <v>910656.48900000053</v>
      </c>
      <c r="FY15" s="68">
        <v>1311444.0450000004</v>
      </c>
      <c r="FZ15" s="68">
        <v>604591.53500000073</v>
      </c>
      <c r="GA15" s="68">
        <v>186640.45099999986</v>
      </c>
      <c r="GB15" s="68">
        <v>69857.401000000013</v>
      </c>
      <c r="GC15" s="68">
        <v>48010.365999999958</v>
      </c>
      <c r="GD15" s="68">
        <v>33003.255999999936</v>
      </c>
      <c r="GE15" s="68">
        <v>620872.69799999997</v>
      </c>
      <c r="GF15" s="68">
        <v>52253.427999999956</v>
      </c>
      <c r="GG15" s="68">
        <v>36004.963000000003</v>
      </c>
      <c r="GH15" s="68">
        <v>34.615560640732262</v>
      </c>
      <c r="GI15" s="68">
        <v>222313.41600000023</v>
      </c>
      <c r="GJ15" s="68">
        <v>13639.265999999996</v>
      </c>
      <c r="GK15" s="68">
        <v>12633.060000000001</v>
      </c>
      <c r="GL15" s="68">
        <v>4232.6789999999974</v>
      </c>
      <c r="GM15" s="68">
        <v>4089.0320000000006</v>
      </c>
      <c r="GN15" s="68">
        <v>3589.5910000000017</v>
      </c>
      <c r="GO15" s="68">
        <v>3219.1879999999974</v>
      </c>
      <c r="GP15" s="68">
        <v>2837.8359999999998</v>
      </c>
      <c r="GQ15" s="68">
        <v>-823.23500000000035</v>
      </c>
      <c r="GR15" s="68">
        <v>3997.8599999999983</v>
      </c>
      <c r="GS15" s="68">
        <v>2809.4710000000014</v>
      </c>
      <c r="GT15" s="68">
        <v>2374.9169999999995</v>
      </c>
      <c r="GU15" s="68">
        <v>1938.1239999999989</v>
      </c>
      <c r="GV15" s="68">
        <v>1554.1310000000001</v>
      </c>
      <c r="GW15" s="68">
        <v>8495.8069999999952</v>
      </c>
    </row>
    <row r="16" spans="1:205" s="68" customFormat="1" ht="10">
      <c r="A16" s="100" t="s">
        <v>103</v>
      </c>
      <c r="B16" s="68">
        <v>54</v>
      </c>
      <c r="C16" s="68">
        <v>537733.21799999988</v>
      </c>
      <c r="D16" s="68">
        <v>314073.31575766037</v>
      </c>
      <c r="E16" s="68">
        <v>851806.53375766031</v>
      </c>
      <c r="F16" s="68">
        <v>26796.617999999999</v>
      </c>
      <c r="G16" s="68">
        <v>825009.91575766052</v>
      </c>
      <c r="H16" s="68">
        <v>1.2009334189011756</v>
      </c>
      <c r="I16" s="68">
        <v>0.99186346090864785</v>
      </c>
      <c r="J16" s="68">
        <v>0.34035004213276632</v>
      </c>
      <c r="K16" s="68">
        <v>0.27814070668790825</v>
      </c>
      <c r="L16" s="68">
        <v>53.081995452753318</v>
      </c>
      <c r="M16" s="68">
        <v>38.472993105254567</v>
      </c>
      <c r="N16" s="68">
        <v>30.633594726895119</v>
      </c>
      <c r="O16" s="68">
        <v>21.73419232581902</v>
      </c>
      <c r="P16" s="68">
        <v>6.1473336365310454</v>
      </c>
      <c r="Q16" s="68">
        <v>2.7318331744527038</v>
      </c>
      <c r="R16" s="68">
        <v>13.507548565846156</v>
      </c>
      <c r="S16" s="68">
        <v>8.0970604088790837E-2</v>
      </c>
      <c r="T16" s="68">
        <v>21.067767431292054</v>
      </c>
      <c r="U16" s="68">
        <v>16.478035298246418</v>
      </c>
      <c r="V16" s="68">
        <v>2.7038359620270547</v>
      </c>
      <c r="W16" s="68">
        <v>15.890687855129272</v>
      </c>
      <c r="X16" s="68">
        <v>0.43718997206286903</v>
      </c>
      <c r="Y16" s="68">
        <v>1.7534104521896968E-2</v>
      </c>
      <c r="Z16" s="68">
        <v>0.23940124999999998</v>
      </c>
      <c r="AA16" s="68">
        <v>2.7020833333333327E-2</v>
      </c>
      <c r="AB16" s="68">
        <v>7.5914255319148929E-2</v>
      </c>
      <c r="AC16" s="68">
        <v>3.6265853658536594E-2</v>
      </c>
      <c r="AD16" s="68">
        <v>0.14298571428571427</v>
      </c>
      <c r="AE16" s="68">
        <v>0.26624357142857141</v>
      </c>
      <c r="AF16" s="68">
        <v>0.13629329760334163</v>
      </c>
      <c r="AG16" s="68">
        <v>0.10251048420369646</v>
      </c>
      <c r="AH16" s="68">
        <v>4.8405428963558234E-2</v>
      </c>
      <c r="AI16" s="68">
        <v>0.11526191161490294</v>
      </c>
      <c r="AJ16" s="68">
        <v>0.15049797824865793</v>
      </c>
      <c r="AK16" s="68">
        <v>0.2252586</v>
      </c>
      <c r="AL16" s="68">
        <v>19399.566000000003</v>
      </c>
      <c r="AM16" s="68">
        <v>27893.721000000001</v>
      </c>
      <c r="AN16" s="68">
        <v>48302.58944846793</v>
      </c>
      <c r="AO16" s="68">
        <v>237318.81599999999</v>
      </c>
      <c r="AP16" s="68">
        <v>254087.76599999997</v>
      </c>
      <c r="AQ16" s="68">
        <v>77105.863999999987</v>
      </c>
      <c r="AR16" s="68">
        <v>84206.15300000002</v>
      </c>
      <c r="AS16" s="68">
        <v>36862.824347165093</v>
      </c>
      <c r="AT16" s="68">
        <v>-6424.8180000000002</v>
      </c>
      <c r="AU16" s="68">
        <v>925.88400000000013</v>
      </c>
      <c r="AV16" s="68">
        <v>-634.88699999999983</v>
      </c>
      <c r="AW16" s="68">
        <v>1.212648062437286</v>
      </c>
      <c r="AX16" s="68">
        <v>36571.827347165097</v>
      </c>
      <c r="AY16" s="68">
        <v>34027.542000000009</v>
      </c>
      <c r="AZ16" s="68">
        <v>183277.87499999997</v>
      </c>
      <c r="BA16" s="68">
        <v>314289.11575766042</v>
      </c>
      <c r="BB16" s="68">
        <v>201295.00399999999</v>
      </c>
      <c r="BC16" s="68">
        <v>345084.16975766036</v>
      </c>
      <c r="BD16" s="68">
        <v>-7030.5182999999997</v>
      </c>
      <c r="BE16" s="68">
        <v>0.15424528301886792</v>
      </c>
      <c r="BF16" s="68">
        <v>0.21315094339622637</v>
      </c>
      <c r="BG16" s="68">
        <v>0.5883207547169812</v>
      </c>
      <c r="BH16" s="68">
        <v>0.73507547169811316</v>
      </c>
      <c r="BI16" s="68">
        <v>2.7020833333333329</v>
      </c>
      <c r="BJ16" s="68">
        <v>2.1960714285714285</v>
      </c>
      <c r="BK16" s="68">
        <v>1.8716000000000002</v>
      </c>
      <c r="BL16" s="68">
        <v>3.6265853658536584</v>
      </c>
      <c r="BM16" s="68">
        <v>23.940124999999995</v>
      </c>
      <c r="BN16" s="68">
        <v>4.4316666666666666</v>
      </c>
      <c r="BO16" s="68">
        <v>-0.46942857142857131</v>
      </c>
      <c r="BP16" s="68">
        <v>7.5914255319148927</v>
      </c>
      <c r="BQ16" s="68">
        <v>129.26682857142856</v>
      </c>
      <c r="BR16" s="68">
        <v>29.575277777777778</v>
      </c>
      <c r="BS16" s="68">
        <v>27405.361999999997</v>
      </c>
      <c r="BT16" s="68">
        <v>57856.970000000008</v>
      </c>
      <c r="BV16" s="68">
        <v>34387.572</v>
      </c>
      <c r="BW16" s="68">
        <v>478.75200000000001</v>
      </c>
      <c r="BX16" s="68">
        <v>539.90399999999988</v>
      </c>
      <c r="BY16" s="68">
        <v>38358.341</v>
      </c>
      <c r="BZ16" s="68">
        <v>10090.766</v>
      </c>
      <c r="CA16" s="68">
        <v>23.988135135135131</v>
      </c>
      <c r="CB16" s="68">
        <v>24167.502999999997</v>
      </c>
      <c r="CC16" s="68">
        <v>2640.8749999999986</v>
      </c>
      <c r="CD16" s="68">
        <v>8545.357</v>
      </c>
      <c r="CE16" s="68">
        <v>143487.53200000001</v>
      </c>
      <c r="CF16" s="68">
        <v>22805.878000000004</v>
      </c>
      <c r="CG16" s="68">
        <v>10715.472</v>
      </c>
      <c r="CH16" s="68">
        <v>97.927411764705866</v>
      </c>
      <c r="CI16" s="68">
        <v>-28133.977999999999</v>
      </c>
      <c r="CJ16" s="68">
        <v>-6964.4599999999991</v>
      </c>
      <c r="CK16" s="68">
        <v>276.98</v>
      </c>
      <c r="CL16" s="68">
        <v>-52752.258999999991</v>
      </c>
      <c r="CM16" s="68">
        <v>59177.076999999997</v>
      </c>
      <c r="CN16" s="68">
        <v>-4759.4100000000008</v>
      </c>
      <c r="CO16" s="68">
        <v>-3957.95</v>
      </c>
      <c r="CP16" s="68">
        <v>141690.25400000002</v>
      </c>
      <c r="CQ16" s="68">
        <v>295071.38399999996</v>
      </c>
      <c r="CR16" s="68">
        <v>21566.073</v>
      </c>
      <c r="CS16" s="68">
        <v>26699.407999999996</v>
      </c>
      <c r="CT16" s="68">
        <v>142693.46799999996</v>
      </c>
      <c r="CU16" s="68">
        <v>224.4</v>
      </c>
      <c r="CV16" s="68">
        <v>183277.87499999997</v>
      </c>
      <c r="CW16" s="68">
        <v>0.68514029740781146</v>
      </c>
      <c r="CX16" s="68">
        <v>0.72021364955081746</v>
      </c>
      <c r="CY16" s="68">
        <v>19399.566000000003</v>
      </c>
      <c r="CZ16" s="68">
        <v>18966.069</v>
      </c>
      <c r="DA16" s="68">
        <v>22645.793000000001</v>
      </c>
      <c r="DB16" s="68">
        <v>23087.995000000003</v>
      </c>
      <c r="DC16" s="68">
        <v>25552.238999999998</v>
      </c>
      <c r="DD16" s="68">
        <v>27919.119999999995</v>
      </c>
      <c r="DE16" s="68">
        <v>29106.684000000005</v>
      </c>
      <c r="DF16" s="68">
        <v>32063.061000000005</v>
      </c>
      <c r="DG16" s="68">
        <v>34789.812000000005</v>
      </c>
      <c r="DH16" s="68">
        <v>39347.896000000001</v>
      </c>
      <c r="DI16" s="68">
        <v>41732.690999999999</v>
      </c>
      <c r="DJ16" s="68">
        <v>41722.188999999998</v>
      </c>
      <c r="DK16" s="68">
        <v>-35164.496299999999</v>
      </c>
      <c r="DL16" s="68">
        <v>309782.98300000007</v>
      </c>
      <c r="DM16" s="68">
        <v>48333.385000000002</v>
      </c>
      <c r="DN16" s="68">
        <v>27602.724000000002</v>
      </c>
      <c r="DO16" s="68">
        <v>0.25394099714328017</v>
      </c>
      <c r="DP16" s="68">
        <v>4.7410000000000005</v>
      </c>
      <c r="DQ16" s="68">
        <v>9.9787250000000007</v>
      </c>
      <c r="DR16" s="68">
        <v>22.525860000000002</v>
      </c>
      <c r="DS16" s="68">
        <v>673110.48399999982</v>
      </c>
      <c r="DT16" s="68">
        <v>-12376.270999999999</v>
      </c>
      <c r="DU16" s="68">
        <v>288567.45399999997</v>
      </c>
      <c r="DV16" s="68">
        <v>143685.56500000003</v>
      </c>
      <c r="DW16" s="68">
        <v>38</v>
      </c>
      <c r="DX16" s="68">
        <v>39480.108</v>
      </c>
      <c r="DY16" s="68">
        <v>9875.7169999999987</v>
      </c>
      <c r="DZ16" s="68">
        <v>29234.968000000001</v>
      </c>
      <c r="EA16" s="68">
        <v>514932.33999999997</v>
      </c>
      <c r="EB16" s="68">
        <v>84213.102000000014</v>
      </c>
      <c r="EC16" s="68">
        <v>824819.67530466267</v>
      </c>
      <c r="ED16" s="68">
        <v>30385.106</v>
      </c>
      <c r="EE16" s="68">
        <v>1382.8008</v>
      </c>
      <c r="EF16" s="68">
        <v>48334.174248467927</v>
      </c>
      <c r="EG16" s="68">
        <v>77584.615999999995</v>
      </c>
      <c r="EH16" s="68">
        <v>253869.7</v>
      </c>
      <c r="EI16" s="68">
        <v>86131.799999999988</v>
      </c>
      <c r="EJ16" s="68">
        <v>82773.421999999991</v>
      </c>
      <c r="EK16" s="68">
        <v>-0.22305829899370214</v>
      </c>
      <c r="EL16" s="68">
        <v>0.13398553998383844</v>
      </c>
      <c r="EM16" s="68">
        <v>29988.572099999998</v>
      </c>
      <c r="EN16" s="68">
        <v>29988.572099999998</v>
      </c>
      <c r="EO16" s="68">
        <v>108484.13200000001</v>
      </c>
      <c r="EP16" s="68">
        <v>-0.15444444444444924</v>
      </c>
      <c r="EQ16" s="68">
        <v>2445.4540000000002</v>
      </c>
      <c r="ER16" s="68">
        <v>0</v>
      </c>
      <c r="ES16" s="68">
        <v>5344.4310000000005</v>
      </c>
      <c r="ET16" s="68">
        <v>30244.75</v>
      </c>
      <c r="EU16" s="68">
        <v>32054.149999999998</v>
      </c>
      <c r="EV16" s="68">
        <v>34564.539999999994</v>
      </c>
      <c r="EW16" s="68">
        <v>38334.859999999993</v>
      </c>
      <c r="EX16" s="68">
        <v>25</v>
      </c>
      <c r="EY16" s="68">
        <v>25</v>
      </c>
      <c r="EZ16" s="68">
        <v>22</v>
      </c>
      <c r="FA16" s="68">
        <v>15</v>
      </c>
      <c r="FB16" s="68">
        <v>30346.959999999999</v>
      </c>
      <c r="FC16" s="68">
        <v>2312.6030000000001</v>
      </c>
      <c r="FD16" s="68">
        <v>1990.664</v>
      </c>
      <c r="FE16" s="68">
        <v>237318.81599999999</v>
      </c>
      <c r="FF16" s="68">
        <v>77105.863999999987</v>
      </c>
      <c r="FG16" s="68">
        <v>112.96000000000001</v>
      </c>
      <c r="FH16" s="68">
        <v>-2642.7169999999996</v>
      </c>
      <c r="FI16" s="68">
        <v>-69.498000000000005</v>
      </c>
      <c r="FJ16" s="68">
        <v>1786.3310000000001</v>
      </c>
      <c r="FK16" s="68">
        <v>114.00399999999983</v>
      </c>
      <c r="FL16" s="68">
        <v>1553.1109999999999</v>
      </c>
      <c r="FM16" s="68">
        <v>244700.4</v>
      </c>
      <c r="FP16" s="68">
        <v>19666.335000000003</v>
      </c>
      <c r="FQ16" s="68">
        <v>18500.639000000003</v>
      </c>
      <c r="FR16" s="68">
        <v>0</v>
      </c>
      <c r="FS16" s="68">
        <v>5907.9</v>
      </c>
      <c r="FT16" s="68">
        <v>503294.97600000002</v>
      </c>
      <c r="FU16" s="68">
        <v>526313.16800000006</v>
      </c>
      <c r="FV16" s="68">
        <v>379045.359</v>
      </c>
      <c r="FW16" s="68">
        <v>524462.26699999999</v>
      </c>
      <c r="FX16" s="68">
        <v>491009.49300000007</v>
      </c>
      <c r="FY16" s="68">
        <v>537733.21799999988</v>
      </c>
      <c r="FZ16" s="68">
        <v>248178.56000000003</v>
      </c>
      <c r="GA16" s="68">
        <v>138042.75200000001</v>
      </c>
      <c r="GB16" s="68">
        <v>80391.356</v>
      </c>
      <c r="GC16" s="68">
        <v>46168.621999999996</v>
      </c>
      <c r="GD16" s="68">
        <v>23324.430999999997</v>
      </c>
      <c r="GE16" s="68">
        <v>254087.76599999997</v>
      </c>
      <c r="GF16" s="68">
        <v>48333.385000000002</v>
      </c>
      <c r="GG16" s="68">
        <v>27893.721000000001</v>
      </c>
      <c r="GH16" s="68">
        <v>27.042553191489361</v>
      </c>
      <c r="GI16" s="68">
        <v>306755.68300000002</v>
      </c>
      <c r="GJ16" s="68">
        <v>3027.2999999999997</v>
      </c>
      <c r="GK16" s="68">
        <v>2209.2999999999997</v>
      </c>
      <c r="GL16" s="68">
        <v>468.83399999999995</v>
      </c>
      <c r="GM16" s="68">
        <v>423.67199999999997</v>
      </c>
      <c r="GN16" s="68">
        <v>466.04899999999998</v>
      </c>
      <c r="GO16" s="68">
        <v>441.79399999999998</v>
      </c>
      <c r="GP16" s="68">
        <v>435.48699999999997</v>
      </c>
      <c r="GQ16" s="68">
        <v>-2264.8180000000002</v>
      </c>
      <c r="GR16" s="68">
        <v>1432.731</v>
      </c>
      <c r="GS16" s="68">
        <v>1257.8769999999997</v>
      </c>
      <c r="GT16" s="68">
        <v>1094.5410000000002</v>
      </c>
      <c r="GU16" s="68">
        <v>898.39799999999991</v>
      </c>
      <c r="GV16" s="68">
        <v>714.38300000000004</v>
      </c>
      <c r="GW16" s="68">
        <v>2877.7809999999995</v>
      </c>
    </row>
    <row r="17" spans="1:205" s="68" customFormat="1" ht="10">
      <c r="A17" s="100" t="s">
        <v>104</v>
      </c>
      <c r="B17" s="68">
        <v>854</v>
      </c>
      <c r="C17" s="68">
        <v>1188242.3209999988</v>
      </c>
      <c r="D17" s="68">
        <v>341968.20523370261</v>
      </c>
      <c r="E17" s="68">
        <v>1530210.5262337038</v>
      </c>
      <c r="F17" s="68">
        <v>127579.68099999992</v>
      </c>
      <c r="G17" s="68">
        <v>1402630.8452337021</v>
      </c>
      <c r="H17" s="68">
        <v>3.4395000225993422</v>
      </c>
      <c r="I17" s="68">
        <v>1.1361222166300649</v>
      </c>
      <c r="J17" s="68">
        <v>0.28346787210109747</v>
      </c>
      <c r="K17" s="68">
        <v>0.36927384032460242</v>
      </c>
      <c r="L17" s="68">
        <v>190.95246051079189</v>
      </c>
      <c r="M17" s="68">
        <v>118.36588644976877</v>
      </c>
      <c r="N17" s="68">
        <v>71.65296521126902</v>
      </c>
      <c r="O17" s="68">
        <v>37.258526084493653</v>
      </c>
      <c r="P17" s="68">
        <v>2.2755004143678534</v>
      </c>
      <c r="Q17" s="68">
        <v>4.5681408032750452</v>
      </c>
      <c r="R17" s="68">
        <v>76.301840666977157</v>
      </c>
      <c r="S17" s="68">
        <v>0.11741346713796309</v>
      </c>
      <c r="T17" s="68">
        <v>46.466567849712021</v>
      </c>
      <c r="U17" s="68">
        <v>80.555816160777439</v>
      </c>
      <c r="V17" s="68">
        <v>25.230269381398816</v>
      </c>
      <c r="W17" s="68">
        <v>75.02983187790052</v>
      </c>
      <c r="X17" s="68">
        <v>0.40982968119338425</v>
      </c>
      <c r="Y17" s="68">
        <v>2.0277221474071658E-2</v>
      </c>
      <c r="Z17" s="68">
        <v>0.24854537340619326</v>
      </c>
      <c r="AA17" s="68">
        <v>0.18987236897274648</v>
      </c>
      <c r="AB17" s="68">
        <v>8.5435379008746315E-2</v>
      </c>
      <c r="AC17" s="68">
        <v>0.10183789137380189</v>
      </c>
      <c r="AD17" s="68">
        <v>0.39610588235294109</v>
      </c>
      <c r="AE17" s="68">
        <v>1.3508566816143508</v>
      </c>
      <c r="AF17" s="68">
        <v>0.1324017378643475</v>
      </c>
      <c r="AG17" s="68">
        <v>0.13880225739210589</v>
      </c>
      <c r="AH17" s="68">
        <v>-0.83703003787183516</v>
      </c>
      <c r="AI17" s="68">
        <v>-0.65439081887404615</v>
      </c>
      <c r="AJ17" s="68">
        <v>0.16002239162976686</v>
      </c>
      <c r="AK17" s="68">
        <v>0.12085358974358978</v>
      </c>
      <c r="AL17" s="68">
        <v>30765.419000000002</v>
      </c>
      <c r="AM17" s="68">
        <v>83802.445999999982</v>
      </c>
      <c r="AN17" s="68">
        <v>110374.71795325958</v>
      </c>
      <c r="AO17" s="68">
        <v>707563.98499999999</v>
      </c>
      <c r="AP17" s="68">
        <v>877929.92300000158</v>
      </c>
      <c r="AQ17" s="68">
        <v>94597.168999999907</v>
      </c>
      <c r="AR17" s="68">
        <v>153794.19500000015</v>
      </c>
      <c r="AS17" s="68">
        <v>88569.532137827569</v>
      </c>
      <c r="AT17" s="68">
        <v>-4756.3709999999974</v>
      </c>
      <c r="AU17" s="68">
        <v>23656.291000000012</v>
      </c>
      <c r="AV17" s="68">
        <v>75737.050999999905</v>
      </c>
      <c r="AW17" s="68">
        <v>2.0331722849397602</v>
      </c>
      <c r="AX17" s="68">
        <v>-10823.809862172393</v>
      </c>
      <c r="AY17" s="68">
        <v>-10834.524999999996</v>
      </c>
      <c r="AZ17" s="68">
        <v>468059.80899999989</v>
      </c>
      <c r="BA17" s="68">
        <v>650148.97123370133</v>
      </c>
      <c r="BB17" s="68">
        <v>618143.95900000085</v>
      </c>
      <c r="BC17" s="68">
        <v>798369.25223370246</v>
      </c>
      <c r="BD17" s="68">
        <v>-24644.038080000024</v>
      </c>
      <c r="BE17" s="68">
        <v>0.10419444444444444</v>
      </c>
      <c r="BF17" s="68">
        <v>0.91683207070707051</v>
      </c>
      <c r="BG17" s="68">
        <v>0.33613005050505085</v>
      </c>
      <c r="BH17" s="68">
        <v>0.7618295605858858</v>
      </c>
      <c r="BI17" s="68">
        <v>18.987236897274627</v>
      </c>
      <c r="BJ17" s="68">
        <v>17.668307692307685</v>
      </c>
      <c r="BK17" s="68">
        <v>14.799831144465303</v>
      </c>
      <c r="BL17" s="68">
        <v>10.18378913738019</v>
      </c>
      <c r="BM17" s="68">
        <v>24.854537340619284</v>
      </c>
      <c r="BN17" s="68">
        <v>18.703033568904608</v>
      </c>
      <c r="BO17" s="68">
        <v>15.153500848896439</v>
      </c>
      <c r="BP17" s="68">
        <v>8.5435379008746288</v>
      </c>
      <c r="BQ17" s="68">
        <v>227.54140830449833</v>
      </c>
      <c r="BR17" s="68">
        <v>271.69361797752816</v>
      </c>
      <c r="BS17" s="68">
        <v>73739.72299999994</v>
      </c>
      <c r="BT17" s="68">
        <v>67672.344000000026</v>
      </c>
      <c r="BU17" s="68">
        <v>21.334000000000003</v>
      </c>
      <c r="BV17" s="68">
        <v>28484.671000000006</v>
      </c>
      <c r="BW17" s="68">
        <v>13236.146000000002</v>
      </c>
      <c r="BX17" s="68">
        <v>5370.2909999999938</v>
      </c>
      <c r="BY17" s="68">
        <v>111920.30999999995</v>
      </c>
      <c r="BZ17" s="68">
        <v>21674.910999999986</v>
      </c>
      <c r="CA17" s="68">
        <v>21.992567607726595</v>
      </c>
      <c r="CB17" s="68">
        <v>136002.85800000001</v>
      </c>
      <c r="CC17" s="68">
        <v>129947.21400000011</v>
      </c>
      <c r="CD17" s="68">
        <v>34947.019999999968</v>
      </c>
      <c r="CE17" s="68">
        <v>34163.231</v>
      </c>
      <c r="CF17" s="68">
        <v>119590.11199999989</v>
      </c>
      <c r="CG17" s="68">
        <v>69798.803000000014</v>
      </c>
      <c r="CH17" s="68">
        <v>34.868045572916657</v>
      </c>
      <c r="CI17" s="68">
        <v>-1501.105</v>
      </c>
      <c r="CJ17" s="68">
        <v>-22346.57800000002</v>
      </c>
      <c r="CK17" s="68">
        <v>16310.404000000011</v>
      </c>
      <c r="CL17" s="68">
        <v>-174681.92200000022</v>
      </c>
      <c r="CM17" s="68">
        <v>179438.29299999971</v>
      </c>
      <c r="CN17" s="68">
        <v>-8449.0579999999973</v>
      </c>
      <c r="CO17" s="68">
        <v>-5887.2239999999993</v>
      </c>
      <c r="CP17" s="68">
        <v>200543.66299999991</v>
      </c>
      <c r="CQ17" s="68">
        <v>325675.51499999996</v>
      </c>
      <c r="CR17" s="68">
        <v>44809.52600000002</v>
      </c>
      <c r="CS17" s="68">
        <v>111828.52399999995</v>
      </c>
      <c r="CT17" s="68">
        <v>33272.113999999994</v>
      </c>
      <c r="CU17" s="68">
        <v>72.914000000000001</v>
      </c>
      <c r="CV17" s="68">
        <v>468059.80899999989</v>
      </c>
      <c r="CW17" s="68">
        <v>0.74439404172121693</v>
      </c>
      <c r="CX17" s="68">
        <v>0.81865112921213568</v>
      </c>
      <c r="CY17" s="68">
        <v>30765.419000000002</v>
      </c>
      <c r="CZ17" s="68">
        <v>58053.803000000044</v>
      </c>
      <c r="DA17" s="68">
        <v>57617.374999999884</v>
      </c>
      <c r="DB17" s="68">
        <v>43234.807000000037</v>
      </c>
      <c r="DC17" s="68">
        <v>44575.119999999981</v>
      </c>
      <c r="DD17" s="68">
        <v>42988.98399999996</v>
      </c>
      <c r="DE17" s="68">
        <v>51776.12400000004</v>
      </c>
      <c r="DF17" s="68">
        <v>56262.198999999957</v>
      </c>
      <c r="DG17" s="68">
        <v>73066.067000000025</v>
      </c>
      <c r="DH17" s="68">
        <v>76698.535999999876</v>
      </c>
      <c r="DI17" s="68">
        <v>55527.052999999971</v>
      </c>
      <c r="DJ17" s="68">
        <v>51149.447999999938</v>
      </c>
      <c r="DK17" s="68">
        <v>-26145.143080000023</v>
      </c>
      <c r="DL17" s="68">
        <v>340125.51000000053</v>
      </c>
      <c r="DM17" s="68">
        <v>110167.31300000002</v>
      </c>
      <c r="DN17" s="68">
        <v>-15590.896000000004</v>
      </c>
      <c r="DO17" s="68">
        <v>0.29518907722389626</v>
      </c>
      <c r="DP17" s="68">
        <v>12.008920595533498</v>
      </c>
      <c r="DQ17" s="68">
        <v>24.167146892655392</v>
      </c>
      <c r="DR17" s="68">
        <v>11.994899700598793</v>
      </c>
      <c r="DS17" s="68">
        <v>1251466.9429999997</v>
      </c>
      <c r="DT17" s="68">
        <v>-10916.875000000035</v>
      </c>
      <c r="DU17" s="68">
        <v>213525.00100000019</v>
      </c>
      <c r="DV17" s="68">
        <v>488790.85799999977</v>
      </c>
      <c r="DW17" s="68">
        <v>569</v>
      </c>
      <c r="DX17" s="68">
        <v>114309.5569999999</v>
      </c>
      <c r="DY17" s="68">
        <v>21832.01999999999</v>
      </c>
      <c r="DZ17" s="68">
        <v>86173.684999999954</v>
      </c>
      <c r="EA17" s="68">
        <v>1145065.7029999997</v>
      </c>
      <c r="EB17" s="68">
        <v>154684.15800000014</v>
      </c>
      <c r="EC17" s="68">
        <v>1361256.2788931401</v>
      </c>
      <c r="ED17" s="68">
        <v>-8040.0079999999971</v>
      </c>
      <c r="EE17" s="68">
        <v>37410.972399999991</v>
      </c>
      <c r="EF17" s="68">
        <v>111811.83335325973</v>
      </c>
      <c r="EG17" s="68">
        <v>107833.31499999989</v>
      </c>
      <c r="EH17" s="68">
        <v>810705.37300000002</v>
      </c>
      <c r="EI17" s="68">
        <v>143468.58700000006</v>
      </c>
      <c r="EJ17" s="68">
        <v>152206.6660000002</v>
      </c>
      <c r="EK17" s="68">
        <v>-5.7804423191299602E-2</v>
      </c>
      <c r="EL17" s="68">
        <v>-1.1439076176852347</v>
      </c>
      <c r="EM17" s="68">
        <v>50194.276485714283</v>
      </c>
      <c r="EN17" s="68">
        <v>50194.276485714283</v>
      </c>
      <c r="EO17" s="68">
        <v>378940.04599999962</v>
      </c>
      <c r="EP17" s="68">
        <v>145.94015846153832</v>
      </c>
      <c r="EQ17" s="68">
        <v>830.22900000000016</v>
      </c>
      <c r="ER17" s="68">
        <v>-298.72399999999999</v>
      </c>
      <c r="ES17" s="68">
        <v>20751.280999999977</v>
      </c>
      <c r="ET17" s="68">
        <v>70334.856999999989</v>
      </c>
      <c r="EU17" s="68">
        <v>67351.758000000016</v>
      </c>
      <c r="EV17" s="68">
        <v>69795.909999999974</v>
      </c>
      <c r="EW17" s="68">
        <v>19347.708000000002</v>
      </c>
      <c r="EX17" s="68">
        <v>206</v>
      </c>
      <c r="EY17" s="68">
        <v>203</v>
      </c>
      <c r="EZ17" s="68">
        <v>189</v>
      </c>
      <c r="FA17" s="68">
        <v>57</v>
      </c>
      <c r="FB17" s="68">
        <v>132788.71700000003</v>
      </c>
      <c r="FC17" s="68">
        <v>3379.4890000000005</v>
      </c>
      <c r="FD17" s="68">
        <v>8573.5680000000102</v>
      </c>
      <c r="FE17" s="68">
        <v>707563.98499999999</v>
      </c>
      <c r="FF17" s="68">
        <v>94597.168999999907</v>
      </c>
      <c r="FG17" s="68">
        <v>393.70000000000005</v>
      </c>
      <c r="FH17" s="68">
        <v>-26594.971999999998</v>
      </c>
      <c r="FI17" s="68">
        <v>-16353.960000000001</v>
      </c>
      <c r="FJ17" s="68">
        <v>19292.640999999996</v>
      </c>
      <c r="FK17" s="68">
        <v>22162.001999999997</v>
      </c>
      <c r="FL17" s="68">
        <v>84268.634999999966</v>
      </c>
      <c r="FM17" s="68">
        <v>274359.3609999998</v>
      </c>
      <c r="FP17" s="68">
        <v>24787.096999999987</v>
      </c>
      <c r="FQ17" s="68">
        <v>25139.778000000009</v>
      </c>
      <c r="FR17" s="68">
        <v>0</v>
      </c>
      <c r="FS17" s="68">
        <v>5237.286000000001</v>
      </c>
      <c r="FT17" s="68">
        <v>737542.16199999978</v>
      </c>
      <c r="FU17" s="68">
        <v>699841.6870000012</v>
      </c>
      <c r="FV17" s="68">
        <v>523922.00200000004</v>
      </c>
      <c r="FW17" s="68">
        <v>776008.9230000003</v>
      </c>
      <c r="FX17" s="68">
        <v>778965.32500000065</v>
      </c>
      <c r="FY17" s="68">
        <v>1188242.3209999988</v>
      </c>
      <c r="FZ17" s="68">
        <v>819014.39999999979</v>
      </c>
      <c r="GA17" s="68">
        <v>183434.807</v>
      </c>
      <c r="GB17" s="68">
        <v>136590.88200000001</v>
      </c>
      <c r="GC17" s="68">
        <v>95393.046999999991</v>
      </c>
      <c r="GD17" s="68">
        <v>69868.9350000001</v>
      </c>
      <c r="GE17" s="68">
        <v>877929.92300000158</v>
      </c>
      <c r="GF17" s="68">
        <v>110167.31300000002</v>
      </c>
      <c r="GG17" s="68">
        <v>83802.445999999982</v>
      </c>
      <c r="GH17" s="68">
        <v>41.602258469259723</v>
      </c>
      <c r="GI17" s="68">
        <v>335067.58500000054</v>
      </c>
      <c r="GJ17" s="68">
        <v>5058.0110000000004</v>
      </c>
      <c r="GK17" s="68">
        <v>4774.5339999999997</v>
      </c>
      <c r="GL17" s="68">
        <v>12097.620999999996</v>
      </c>
      <c r="GM17" s="68">
        <v>12181.324999999995</v>
      </c>
      <c r="GN17" s="68">
        <v>12202.646000000001</v>
      </c>
      <c r="GO17" s="68">
        <v>11534.38100000001</v>
      </c>
      <c r="GP17" s="68">
        <v>10979.179999999997</v>
      </c>
      <c r="GQ17" s="68">
        <v>-652.77399999999989</v>
      </c>
      <c r="GR17" s="68">
        <v>1587.529</v>
      </c>
      <c r="GS17" s="68">
        <v>1143.1909999999998</v>
      </c>
      <c r="GT17" s="68">
        <v>930.29100000000017</v>
      </c>
      <c r="GU17" s="68">
        <v>686.07499999999982</v>
      </c>
      <c r="GV17" s="68">
        <v>535.5859999999999</v>
      </c>
      <c r="GW17" s="68">
        <v>2952.2720000000004</v>
      </c>
    </row>
    <row r="18" spans="1:205" s="68" customFormat="1" ht="10">
      <c r="A18" s="100" t="s">
        <v>105</v>
      </c>
      <c r="B18" s="68">
        <v>71</v>
      </c>
      <c r="C18" s="68">
        <v>253721.55599999995</v>
      </c>
      <c r="D18" s="68">
        <v>111974.06504712116</v>
      </c>
      <c r="E18" s="68">
        <v>365695.62104712136</v>
      </c>
      <c r="F18" s="68">
        <v>28581.985000000001</v>
      </c>
      <c r="G18" s="68">
        <v>337113.63604712125</v>
      </c>
      <c r="H18" s="68">
        <v>2.4819500971325854</v>
      </c>
      <c r="I18" s="68">
        <v>1.4031540999878529</v>
      </c>
      <c r="J18" s="68">
        <v>0.43608427969689956</v>
      </c>
      <c r="K18" s="68">
        <v>0.29709856872274087</v>
      </c>
      <c r="L18" s="68">
        <v>114.65135294511121</v>
      </c>
      <c r="M18" s="68">
        <v>23.559411417552187</v>
      </c>
      <c r="N18" s="68">
        <v>19.816760266521058</v>
      </c>
      <c r="O18" s="68">
        <v>15.329285181153262</v>
      </c>
      <c r="P18" s="68">
        <v>3.2827528344440138</v>
      </c>
      <c r="Q18" s="68">
        <v>2.7570095218021122</v>
      </c>
      <c r="R18" s="68">
        <v>3.0158460475160203</v>
      </c>
      <c r="S18" s="68">
        <v>0.10707599941845959</v>
      </c>
      <c r="T18" s="68">
        <v>15.37928642009158</v>
      </c>
      <c r="U18" s="68">
        <v>20.425269769256541</v>
      </c>
      <c r="V18" s="68">
        <v>2.6314075144685387</v>
      </c>
      <c r="W18" s="68">
        <v>3.2806827076846075</v>
      </c>
      <c r="X18" s="68">
        <v>0.21806421585197355</v>
      </c>
      <c r="Y18" s="68">
        <v>1.661942615696101E-2</v>
      </c>
      <c r="Z18" s="68">
        <v>0.16548148148148148</v>
      </c>
      <c r="AA18" s="68">
        <v>0.12425551020408167</v>
      </c>
      <c r="AB18" s="68">
        <v>3.7258571428571426E-2</v>
      </c>
      <c r="AC18" s="68">
        <v>6.0420952380952381E-2</v>
      </c>
      <c r="AD18" s="68">
        <v>0.18693849999999998</v>
      </c>
      <c r="AE18" s="68">
        <v>0.1242235</v>
      </c>
      <c r="AF18" s="68">
        <v>0.14655551811620862</v>
      </c>
      <c r="AG18" s="68">
        <v>0.116740366187104</v>
      </c>
      <c r="AH18" s="68">
        <v>7.3199385636303418E-2</v>
      </c>
      <c r="AI18" s="68">
        <v>9.4314852053893727E-2</v>
      </c>
      <c r="AJ18" s="68">
        <v>0.19766771322170917</v>
      </c>
      <c r="AK18" s="68">
        <v>0.27001390625000005</v>
      </c>
      <c r="AL18" s="68">
        <v>4509.8369999999995</v>
      </c>
      <c r="AM18" s="68">
        <v>19346.789999999997</v>
      </c>
      <c r="AN18" s="68">
        <v>32256.503990575766</v>
      </c>
      <c r="AO18" s="68">
        <v>246864.37999999995</v>
      </c>
      <c r="AP18" s="68">
        <v>280304.48000000016</v>
      </c>
      <c r="AQ18" s="68">
        <v>33367.062999999995</v>
      </c>
      <c r="AR18" s="68">
        <v>48204.701000000001</v>
      </c>
      <c r="AS18" s="68">
        <v>26047.211658247685</v>
      </c>
      <c r="AT18" s="68">
        <v>9599.7599999999984</v>
      </c>
      <c r="AU18" s="68">
        <v>5189.0510000000022</v>
      </c>
      <c r="AV18" s="68">
        <v>16393.871999999996</v>
      </c>
      <c r="AW18" s="68">
        <v>1.2353823909868433</v>
      </c>
      <c r="AX18" s="68">
        <v>4464.288658247674</v>
      </c>
      <c r="AY18" s="68">
        <v>-11835.893000000004</v>
      </c>
      <c r="AZ18" s="68">
        <v>144387.27999999994</v>
      </c>
      <c r="BA18" s="68">
        <v>210869.02004712113</v>
      </c>
      <c r="BB18" s="68">
        <v>175700.85000000006</v>
      </c>
      <c r="BC18" s="68">
        <v>237048.30704712126</v>
      </c>
      <c r="BD18" s="68">
        <v>-7134.9266399999979</v>
      </c>
      <c r="BE18" s="68">
        <v>0.22788059701492536</v>
      </c>
      <c r="BF18" s="68">
        <v>0.69734328358208975</v>
      </c>
      <c r="BG18" s="68">
        <v>0.84940298507462675</v>
      </c>
      <c r="BH18" s="68">
        <v>0.93269696969696991</v>
      </c>
      <c r="BI18" s="68">
        <v>12.425551020408161</v>
      </c>
      <c r="BJ18" s="68">
        <v>10.712185185185186</v>
      </c>
      <c r="BK18" s="68">
        <v>10.124741379310347</v>
      </c>
      <c r="BL18" s="68">
        <v>6.0420952380952375</v>
      </c>
      <c r="BM18" s="68">
        <v>16.548148148148147</v>
      </c>
      <c r="BN18" s="68">
        <v>16.556596491228067</v>
      </c>
      <c r="BO18" s="68">
        <v>13.059474576271194</v>
      </c>
      <c r="BP18" s="68">
        <v>3.7258571428571425</v>
      </c>
      <c r="BQ18" s="68">
        <v>2328.2110416666669</v>
      </c>
      <c r="BR18" s="68">
        <v>100.61877192982458</v>
      </c>
      <c r="BS18" s="68">
        <v>14997.221999999996</v>
      </c>
      <c r="BT18" s="68">
        <v>40182.062999999987</v>
      </c>
      <c r="BU18" s="68">
        <v>40.6</v>
      </c>
      <c r="BV18" s="68">
        <v>12352.911000000002</v>
      </c>
      <c r="BW18" s="68">
        <v>7993.393</v>
      </c>
      <c r="BX18" s="68">
        <v>1980.8189999999997</v>
      </c>
      <c r="BY18" s="68">
        <v>26099.149999999994</v>
      </c>
      <c r="BZ18" s="68">
        <v>5619.5190000000021</v>
      </c>
      <c r="CA18" s="68">
        <v>23.394129032258064</v>
      </c>
      <c r="CB18" s="68">
        <v>50747.47</v>
      </c>
      <c r="CC18" s="68">
        <v>49764.62000000001</v>
      </c>
      <c r="CD18" s="68">
        <v>6942.5189999999975</v>
      </c>
      <c r="CE18" s="68">
        <v>22044.623000000003</v>
      </c>
      <c r="CF18" s="68">
        <v>33958.680000000008</v>
      </c>
      <c r="CG18" s="68">
        <v>26697.250999999993</v>
      </c>
      <c r="CH18" s="68">
        <v>23.285089552238805</v>
      </c>
      <c r="CI18" s="68">
        <v>-1161.489</v>
      </c>
      <c r="CJ18" s="68">
        <v>-5690.6819999999998</v>
      </c>
      <c r="CK18" s="68">
        <v>399.04099999999994</v>
      </c>
      <c r="CL18" s="68">
        <v>-38357.880999999979</v>
      </c>
      <c r="CM18" s="68">
        <v>28758.120999999985</v>
      </c>
      <c r="CN18" s="68">
        <v>30.061999999999721</v>
      </c>
      <c r="CO18" s="68">
        <v>-3881.2809999999999</v>
      </c>
      <c r="CP18" s="68">
        <v>78579.81</v>
      </c>
      <c r="CQ18" s="68">
        <v>122652.22</v>
      </c>
      <c r="CR18" s="68">
        <v>13741.387000000002</v>
      </c>
      <c r="CS18" s="68">
        <v>33428.203999999998</v>
      </c>
      <c r="CT18" s="68">
        <v>23145.811000000002</v>
      </c>
      <c r="CU18" s="68">
        <v>265.3</v>
      </c>
      <c r="CV18" s="68">
        <v>144387.27999999994</v>
      </c>
      <c r="CW18" s="68">
        <v>0.55688935763632486</v>
      </c>
      <c r="CX18" s="68">
        <v>0.70384580213737002</v>
      </c>
      <c r="CY18" s="68">
        <v>4509.8369999999995</v>
      </c>
      <c r="CZ18" s="68">
        <v>18491.699000000001</v>
      </c>
      <c r="DA18" s="68">
        <v>30243.730000000003</v>
      </c>
      <c r="DB18" s="68">
        <v>22954.475999999988</v>
      </c>
      <c r="DC18" s="68">
        <v>22152.341999999993</v>
      </c>
      <c r="DD18" s="68">
        <v>21830.657999999996</v>
      </c>
      <c r="DE18" s="68">
        <v>20592.527999999995</v>
      </c>
      <c r="DF18" s="68">
        <v>19678.87100000001</v>
      </c>
      <c r="DG18" s="68">
        <v>27826.699000000004</v>
      </c>
      <c r="DH18" s="68">
        <v>26119.440000000002</v>
      </c>
      <c r="DI18" s="68">
        <v>18550.383999999998</v>
      </c>
      <c r="DJ18" s="68">
        <v>14741.185000000001</v>
      </c>
      <c r="DK18" s="68">
        <v>-8296.4156399999974</v>
      </c>
      <c r="DL18" s="68">
        <v>111771.73</v>
      </c>
      <c r="DM18" s="68">
        <v>32260.369999999992</v>
      </c>
      <c r="DN18" s="68">
        <v>-2236.1329999999994</v>
      </c>
      <c r="DO18" s="68">
        <v>0.24802826424181612</v>
      </c>
      <c r="DP18" s="68">
        <v>2.6151249999999986</v>
      </c>
      <c r="DQ18" s="68">
        <v>10.143144927536234</v>
      </c>
      <c r="DR18" s="68">
        <v>26.183166666666658</v>
      </c>
      <c r="DS18" s="68">
        <v>393027.49999999994</v>
      </c>
      <c r="DT18" s="68">
        <v>-2575.1909999999998</v>
      </c>
      <c r="DU18" s="68">
        <v>86189.157000000007</v>
      </c>
      <c r="DV18" s="68">
        <v>125309.96999999997</v>
      </c>
      <c r="DW18" s="68">
        <v>57</v>
      </c>
      <c r="DX18" s="68">
        <v>26321.449999999993</v>
      </c>
      <c r="DY18" s="68">
        <v>5567.9200000000019</v>
      </c>
      <c r="DZ18" s="68">
        <v>19799.019999999997</v>
      </c>
      <c r="EA18" s="68">
        <v>244488.99999999994</v>
      </c>
      <c r="EB18" s="68">
        <v>48232.260999999991</v>
      </c>
      <c r="EC18" s="68">
        <v>334369.01004712132</v>
      </c>
      <c r="ED18" s="68">
        <v>-11529.860000000004</v>
      </c>
      <c r="EE18" s="68">
        <v>24120.776199999993</v>
      </c>
      <c r="EF18" s="68">
        <v>32226.980190575763</v>
      </c>
      <c r="EG18" s="68">
        <v>41360.45600000002</v>
      </c>
      <c r="EH18" s="68">
        <v>273290.90000000002</v>
      </c>
      <c r="EI18" s="68">
        <v>45911.600000000006</v>
      </c>
      <c r="EJ18" s="68">
        <v>48030.020000000004</v>
      </c>
      <c r="EK18" s="68">
        <v>-7.8069135902645304E-2</v>
      </c>
      <c r="EL18" s="68">
        <v>8.1955778563110968E-2</v>
      </c>
      <c r="EM18" s="68">
        <v>21971.489511111107</v>
      </c>
      <c r="EN18" s="68">
        <v>21971.489511111107</v>
      </c>
      <c r="EO18" s="68">
        <v>177595.72900000002</v>
      </c>
      <c r="EP18" s="68">
        <v>91.734686567164204</v>
      </c>
      <c r="EQ18" s="68">
        <v>321.70299999999992</v>
      </c>
      <c r="ER18" s="68">
        <v>0</v>
      </c>
      <c r="ES18" s="68">
        <v>4409.2419999999993</v>
      </c>
      <c r="ET18" s="68">
        <v>16180.7</v>
      </c>
      <c r="EU18" s="68">
        <v>16094.78</v>
      </c>
      <c r="EV18" s="68">
        <v>16474.649999999994</v>
      </c>
      <c r="EW18" s="68">
        <v>14223.74</v>
      </c>
      <c r="EX18" s="68">
        <v>24</v>
      </c>
      <c r="EY18" s="68">
        <v>26</v>
      </c>
      <c r="EZ18" s="68">
        <v>23</v>
      </c>
      <c r="FA18" s="68">
        <v>15</v>
      </c>
      <c r="FB18" s="68">
        <v>43794.672000000013</v>
      </c>
      <c r="FC18" s="68">
        <v>580.15300000000002</v>
      </c>
      <c r="FD18" s="68">
        <v>775.18200000000002</v>
      </c>
      <c r="FE18" s="68">
        <v>246864.37999999995</v>
      </c>
      <c r="FF18" s="68">
        <v>33367.062999999995</v>
      </c>
      <c r="FG18" s="68">
        <v>102.03999999999999</v>
      </c>
      <c r="FH18" s="68">
        <v>-7361.0500000000029</v>
      </c>
      <c r="FI18" s="68">
        <v>-2263.0359999999996</v>
      </c>
      <c r="FJ18" s="68">
        <v>4435.0350000000017</v>
      </c>
      <c r="FK18" s="68">
        <v>2576.3920000000003</v>
      </c>
      <c r="FL18" s="68">
        <v>4775.03</v>
      </c>
      <c r="FM18" s="68">
        <v>57419.65</v>
      </c>
      <c r="FP18" s="68">
        <v>4446.393</v>
      </c>
      <c r="FQ18" s="68">
        <v>4402.3239999999978</v>
      </c>
      <c r="FR18" s="68">
        <v>0</v>
      </c>
      <c r="FS18" s="68">
        <v>708.62</v>
      </c>
      <c r="FT18" s="68">
        <v>213193.89999999997</v>
      </c>
      <c r="FU18" s="68">
        <v>198781.89999999994</v>
      </c>
      <c r="FV18" s="68">
        <v>131904.19</v>
      </c>
      <c r="FW18" s="68">
        <v>186409.32700000014</v>
      </c>
      <c r="FX18" s="68">
        <v>173037.6</v>
      </c>
      <c r="FY18" s="68">
        <v>253721.55599999995</v>
      </c>
      <c r="FZ18" s="68">
        <v>265609.10000000015</v>
      </c>
      <c r="GA18" s="68">
        <v>73373.23000000001</v>
      </c>
      <c r="GB18" s="68">
        <v>40241.86</v>
      </c>
      <c r="GC18" s="68">
        <v>24000.382999999998</v>
      </c>
      <c r="GD18" s="68">
        <v>9658.2200000000012</v>
      </c>
      <c r="GE18" s="68">
        <v>280304.48000000016</v>
      </c>
      <c r="GF18" s="68">
        <v>32260.369999999992</v>
      </c>
      <c r="GG18" s="68">
        <v>19346.789999999997</v>
      </c>
      <c r="GH18" s="68">
        <v>67.185714285714283</v>
      </c>
      <c r="GI18" s="68">
        <v>111081.33</v>
      </c>
      <c r="GJ18" s="68">
        <v>690.4</v>
      </c>
      <c r="GK18" s="68">
        <v>754.5</v>
      </c>
      <c r="GL18" s="68">
        <v>8024.7149999999992</v>
      </c>
      <c r="GM18" s="68">
        <v>7919.7969999999987</v>
      </c>
      <c r="GN18" s="68">
        <v>8388.8330000000024</v>
      </c>
      <c r="GO18" s="68">
        <v>8000.9989999999998</v>
      </c>
      <c r="GP18" s="68">
        <v>7780.2399999999989</v>
      </c>
      <c r="GQ18" s="68">
        <v>-34.68</v>
      </c>
      <c r="GR18" s="68">
        <v>174.68100000000001</v>
      </c>
      <c r="GS18" s="68">
        <v>121.441</v>
      </c>
      <c r="GT18" s="68">
        <v>101.462</v>
      </c>
      <c r="GU18" s="68">
        <v>89.844999999999999</v>
      </c>
      <c r="GV18" s="68">
        <v>77.355999999999995</v>
      </c>
      <c r="GW18" s="68">
        <v>491.79599999999999</v>
      </c>
    </row>
    <row r="19" spans="1:205" s="68" customFormat="1" ht="10">
      <c r="A19" s="100" t="s">
        <v>106</v>
      </c>
      <c r="B19" s="68">
        <v>898</v>
      </c>
      <c r="C19" s="68">
        <v>2224441.3660000009</v>
      </c>
      <c r="D19" s="68">
        <v>353661.9783325679</v>
      </c>
      <c r="E19" s="68">
        <v>2578103.3443325697</v>
      </c>
      <c r="F19" s="68">
        <v>121486.63800000012</v>
      </c>
      <c r="G19" s="68">
        <v>2456616.7063325662</v>
      </c>
      <c r="H19" s="68">
        <v>2.3800066557526538</v>
      </c>
      <c r="I19" s="68">
        <v>1.106939031227731</v>
      </c>
      <c r="J19" s="68">
        <v>0.29830218762330024</v>
      </c>
      <c r="K19" s="68">
        <v>0.3718788550532679</v>
      </c>
      <c r="L19" s="68">
        <v>311.28484858463469</v>
      </c>
      <c r="M19" s="68">
        <v>64.041585635527937</v>
      </c>
      <c r="N19" s="68">
        <v>45.967145779035391</v>
      </c>
      <c r="O19" s="68">
        <v>27.051462547518224</v>
      </c>
      <c r="P19" s="68">
        <v>21.082907957994305</v>
      </c>
      <c r="Q19" s="68">
        <v>4.0682692177590489</v>
      </c>
      <c r="R19" s="68">
        <v>23.369771931021287</v>
      </c>
      <c r="S19" s="68">
        <v>0.10350060255820516</v>
      </c>
      <c r="T19" s="68">
        <v>41.558450726969816</v>
      </c>
      <c r="U19" s="68">
        <v>34.369071089168941</v>
      </c>
      <c r="V19" s="68">
        <v>6.3404151024832194</v>
      </c>
      <c r="W19" s="68">
        <v>22.546001025053975</v>
      </c>
      <c r="X19" s="68">
        <v>0.36653768769228784</v>
      </c>
      <c r="Y19" s="68">
        <v>1.4682876167245406E-2</v>
      </c>
      <c r="Z19" s="68">
        <v>0.2226021311475411</v>
      </c>
      <c r="AA19" s="68">
        <v>0.17130068807339469</v>
      </c>
      <c r="AB19" s="68">
        <v>0.10008787106446775</v>
      </c>
      <c r="AC19" s="68">
        <v>9.5149849498327679E-2</v>
      </c>
      <c r="AD19" s="68">
        <v>0.21766902654867251</v>
      </c>
      <c r="AE19" s="68">
        <v>0.2550494137931037</v>
      </c>
      <c r="AF19" s="68">
        <v>9.9501508981510237E-2</v>
      </c>
      <c r="AG19" s="68">
        <v>0.11214205070128769</v>
      </c>
      <c r="AH19" s="68">
        <v>-0.78424597240616389</v>
      </c>
      <c r="AI19" s="68">
        <v>-0.621555728742198</v>
      </c>
      <c r="AJ19" s="68">
        <v>0.15441083298003958</v>
      </c>
      <c r="AK19" s="68">
        <v>0.178373309037901</v>
      </c>
      <c r="AL19" s="68">
        <v>41902.908999999956</v>
      </c>
      <c r="AM19" s="68">
        <v>85262.681000000084</v>
      </c>
      <c r="AN19" s="68">
        <v>115590.92673348647</v>
      </c>
      <c r="AO19" s="68">
        <v>735635.25300000038</v>
      </c>
      <c r="AP19" s="68">
        <v>845847.06000000017</v>
      </c>
      <c r="AQ19" s="68">
        <v>126385.8349999999</v>
      </c>
      <c r="AR19" s="68">
        <v>165705.41400000011</v>
      </c>
      <c r="AS19" s="68">
        <v>92295.262181195212</v>
      </c>
      <c r="AT19" s="68">
        <v>20995.499000000025</v>
      </c>
      <c r="AU19" s="68">
        <v>12575.026000000033</v>
      </c>
      <c r="AV19" s="68">
        <v>60082.226000000039</v>
      </c>
      <c r="AW19" s="68">
        <v>1.4460628025913456</v>
      </c>
      <c r="AX19" s="68">
        <v>19638.010181195248</v>
      </c>
      <c r="AY19" s="68">
        <v>-8390.07</v>
      </c>
      <c r="AZ19" s="68">
        <v>551520.22099999979</v>
      </c>
      <c r="BA19" s="68">
        <v>622980.27333256707</v>
      </c>
      <c r="BB19" s="68">
        <v>661930.40400000021</v>
      </c>
      <c r="BC19" s="68">
        <v>716088.2763325678</v>
      </c>
      <c r="BD19" s="68">
        <v>-28539.680096000036</v>
      </c>
      <c r="BE19" s="68">
        <v>0.1198484848484849</v>
      </c>
      <c r="BF19" s="68">
        <v>12.439953995157385</v>
      </c>
      <c r="BG19" s="68">
        <v>2.2933002421307513</v>
      </c>
      <c r="BH19" s="68">
        <v>0.78008025477707077</v>
      </c>
      <c r="BI19" s="68">
        <v>17.130068807339455</v>
      </c>
      <c r="BJ19" s="68">
        <v>14.1231255506608</v>
      </c>
      <c r="BK19" s="68">
        <v>10.924815631262526</v>
      </c>
      <c r="BL19" s="68">
        <v>9.5149849498327708</v>
      </c>
      <c r="BM19" s="68">
        <v>22.260213114754105</v>
      </c>
      <c r="BN19" s="68">
        <v>13.781741245136184</v>
      </c>
      <c r="BO19" s="68">
        <v>11.078058500914079</v>
      </c>
      <c r="BP19" s="68">
        <v>10.008787106446777</v>
      </c>
      <c r="BQ19" s="68">
        <v>307.98095774647913</v>
      </c>
      <c r="BR19" s="68">
        <v>162.02835784313746</v>
      </c>
      <c r="BS19" s="68">
        <v>61057.766999999978</v>
      </c>
      <c r="BT19" s="68">
        <v>107475.37199999997</v>
      </c>
      <c r="BU19" s="68">
        <v>272.19100000000003</v>
      </c>
      <c r="BV19" s="68">
        <v>39278.59899999998</v>
      </c>
      <c r="BW19" s="68">
        <v>18221.801000000014</v>
      </c>
      <c r="BX19" s="68">
        <v>4352.9029999999966</v>
      </c>
      <c r="BY19" s="68">
        <v>102050.30400000002</v>
      </c>
      <c r="BZ19" s="68">
        <v>21137.131999999998</v>
      </c>
      <c r="CA19" s="68">
        <v>34.199651632970408</v>
      </c>
      <c r="CB19" s="68">
        <v>148647.22999999981</v>
      </c>
      <c r="CC19" s="68">
        <v>137577.69199999998</v>
      </c>
      <c r="CD19" s="68">
        <v>32007.619000000017</v>
      </c>
      <c r="CE19" s="68">
        <v>178017.46800000008</v>
      </c>
      <c r="CF19" s="68">
        <v>116282.11500000002</v>
      </c>
      <c r="CG19" s="68">
        <v>51974.65199999998</v>
      </c>
      <c r="CH19" s="68">
        <v>33.288127064803042</v>
      </c>
      <c r="CI19" s="68">
        <v>-16304.841999999999</v>
      </c>
      <c r="CJ19" s="68">
        <v>-25533.338000000032</v>
      </c>
      <c r="CK19" s="68">
        <v>16359.453000000009</v>
      </c>
      <c r="CL19" s="68">
        <v>-130711.60200000006</v>
      </c>
      <c r="CM19" s="68">
        <v>109716.10299999986</v>
      </c>
      <c r="CN19" s="68">
        <v>-2486.1560000000004</v>
      </c>
      <c r="CO19" s="68">
        <v>-16025.095000000005</v>
      </c>
      <c r="CP19" s="68">
        <v>269275.67900000018</v>
      </c>
      <c r="CQ19" s="68">
        <v>357449.46299999993</v>
      </c>
      <c r="CR19" s="68">
        <v>28974.413</v>
      </c>
      <c r="CS19" s="68">
        <v>113821.54399999999</v>
      </c>
      <c r="CT19" s="68">
        <v>175829.07900000011</v>
      </c>
      <c r="CU19" s="68">
        <v>246.381</v>
      </c>
      <c r="CV19" s="68">
        <v>551520.22099999979</v>
      </c>
      <c r="CW19" s="68">
        <v>0.68716781253833636</v>
      </c>
      <c r="CX19" s="68">
        <v>0.76802081067309658</v>
      </c>
      <c r="CY19" s="68">
        <v>41902.908999999956</v>
      </c>
      <c r="CZ19" s="68">
        <v>63425.616999999991</v>
      </c>
      <c r="DA19" s="68">
        <v>69854.546000000031</v>
      </c>
      <c r="DB19" s="68">
        <v>68361.64599999995</v>
      </c>
      <c r="DC19" s="68">
        <v>65611.311999999918</v>
      </c>
      <c r="DD19" s="68">
        <v>65070.364000000001</v>
      </c>
      <c r="DE19" s="68">
        <v>67456.150999999998</v>
      </c>
      <c r="DF19" s="68">
        <v>62337.597999999984</v>
      </c>
      <c r="DG19" s="68">
        <v>71662.51800000004</v>
      </c>
      <c r="DH19" s="68">
        <v>84337.993000000017</v>
      </c>
      <c r="DI19" s="68">
        <v>77570.268999999913</v>
      </c>
      <c r="DJ19" s="68">
        <v>77799.02700000006</v>
      </c>
      <c r="DK19" s="68">
        <v>-44844.522096000015</v>
      </c>
      <c r="DL19" s="68">
        <v>351329.61499999987</v>
      </c>
      <c r="DM19" s="68">
        <v>115031.25900000006</v>
      </c>
      <c r="DN19" s="68">
        <v>12605.429000000004</v>
      </c>
      <c r="DO19" s="68">
        <v>0.3076472863588649</v>
      </c>
      <c r="DP19" s="68">
        <v>9.7428329809725138</v>
      </c>
      <c r="DQ19" s="68">
        <v>22.942208776595717</v>
      </c>
      <c r="DR19" s="68">
        <v>17.811366812227067</v>
      </c>
      <c r="DS19" s="68">
        <v>1328478.0330000003</v>
      </c>
      <c r="DT19" s="68">
        <v>-11884.181</v>
      </c>
      <c r="DU19" s="68">
        <v>239943.99600000013</v>
      </c>
      <c r="DV19" s="68">
        <v>427505.28399999958</v>
      </c>
      <c r="DW19" s="68">
        <v>644</v>
      </c>
      <c r="DX19" s="68">
        <v>106364.59800000004</v>
      </c>
      <c r="DY19" s="68">
        <v>21432.488999999998</v>
      </c>
      <c r="DZ19" s="68">
        <v>89801.41200000004</v>
      </c>
      <c r="EA19" s="68">
        <v>2123754.6520000021</v>
      </c>
      <c r="EB19" s="68">
        <v>166580.22500000012</v>
      </c>
      <c r="EC19" s="68">
        <v>2425006.1770257209</v>
      </c>
      <c r="ED19" s="68">
        <v>-4975.9379999999965</v>
      </c>
      <c r="EE19" s="68">
        <v>52488.896400000012</v>
      </c>
      <c r="EF19" s="68">
        <v>117189.78853348637</v>
      </c>
      <c r="EG19" s="68">
        <v>144607.63599999997</v>
      </c>
      <c r="EH19" s="68">
        <v>762193.45500000031</v>
      </c>
      <c r="EI19" s="68">
        <v>173013.60800000004</v>
      </c>
      <c r="EJ19" s="68">
        <v>163150.99799999991</v>
      </c>
      <c r="EK19" s="68">
        <v>-7.1962151065688637E-2</v>
      </c>
      <c r="EL19" s="68">
        <v>-0.15520836132073015</v>
      </c>
      <c r="EM19" s="68">
        <v>65753.587012301621</v>
      </c>
      <c r="EN19" s="68">
        <v>65753.587012301621</v>
      </c>
      <c r="EO19" s="68">
        <v>321521.50500000035</v>
      </c>
      <c r="EP19" s="68">
        <v>128.57712538699707</v>
      </c>
      <c r="EQ19" s="68">
        <v>2312.2240000000002</v>
      </c>
      <c r="ER19" s="68">
        <v>-2929.37</v>
      </c>
      <c r="ES19" s="68">
        <v>20435.033000000007</v>
      </c>
      <c r="ET19" s="68">
        <v>76458.425999999978</v>
      </c>
      <c r="EU19" s="68">
        <v>88644.89300000004</v>
      </c>
      <c r="EV19" s="68">
        <v>88630.373000000007</v>
      </c>
      <c r="EW19" s="68">
        <v>68092.953000000009</v>
      </c>
      <c r="EX19" s="68">
        <v>263</v>
      </c>
      <c r="EY19" s="68">
        <v>274</v>
      </c>
      <c r="EZ19" s="68">
        <v>245</v>
      </c>
      <c r="FA19" s="68">
        <v>125</v>
      </c>
      <c r="FB19" s="68">
        <v>50920.33</v>
      </c>
      <c r="FC19" s="68">
        <v>3708.6920000000018</v>
      </c>
      <c r="FD19" s="68">
        <v>12292.92400000001</v>
      </c>
      <c r="FE19" s="68">
        <v>735635.25300000038</v>
      </c>
      <c r="FF19" s="68">
        <v>126385.8349999999</v>
      </c>
      <c r="FG19" s="68">
        <v>245.125</v>
      </c>
      <c r="FH19" s="68">
        <v>-19098.356999999975</v>
      </c>
      <c r="FI19" s="68">
        <v>-13016.130000000003</v>
      </c>
      <c r="FJ19" s="68">
        <v>19539.461000000014</v>
      </c>
      <c r="FK19" s="68">
        <v>13241.365999999996</v>
      </c>
      <c r="FL19" s="68">
        <v>57215.715000000055</v>
      </c>
      <c r="FM19" s="68">
        <v>229016.32300000003</v>
      </c>
      <c r="FP19" s="68">
        <v>27353.674000000003</v>
      </c>
      <c r="FQ19" s="68">
        <v>29595.644999999993</v>
      </c>
      <c r="FR19" s="68">
        <v>0.34100000000000003</v>
      </c>
      <c r="FS19" s="68">
        <v>9145.237000000001</v>
      </c>
      <c r="FT19" s="68">
        <v>1304299.2530000012</v>
      </c>
      <c r="FU19" s="68">
        <v>1310583.4369999995</v>
      </c>
      <c r="FV19" s="68">
        <v>956866.875999999</v>
      </c>
      <c r="FW19" s="68">
        <v>1461352.1759999995</v>
      </c>
      <c r="FX19" s="68">
        <v>1419258.6430000004</v>
      </c>
      <c r="FY19" s="68">
        <v>2224441.3660000009</v>
      </c>
      <c r="FZ19" s="68">
        <v>796758.71199999901</v>
      </c>
      <c r="GA19" s="68">
        <v>248070.83700000023</v>
      </c>
      <c r="GB19" s="68">
        <v>147874.63200000007</v>
      </c>
      <c r="GC19" s="68">
        <v>99835.193000000116</v>
      </c>
      <c r="GD19" s="68">
        <v>72157.255000000048</v>
      </c>
      <c r="GE19" s="68">
        <v>845847.06000000017</v>
      </c>
      <c r="GF19" s="68">
        <v>115031.25900000006</v>
      </c>
      <c r="GG19" s="68">
        <v>85262.681000000084</v>
      </c>
      <c r="GH19" s="68">
        <v>45.506067961165051</v>
      </c>
      <c r="GI19" s="68">
        <v>343688.23700000008</v>
      </c>
      <c r="GJ19" s="68">
        <v>7619.8229999999994</v>
      </c>
      <c r="GK19" s="68">
        <v>6563.6140000000005</v>
      </c>
      <c r="GL19" s="68">
        <v>17644.693999999974</v>
      </c>
      <c r="GM19" s="68">
        <v>17114.537999999997</v>
      </c>
      <c r="GN19" s="68">
        <v>16703.87899999999</v>
      </c>
      <c r="GO19" s="68">
        <v>16005.329000000012</v>
      </c>
      <c r="GP19" s="68">
        <v>15646.256000000012</v>
      </c>
      <c r="GQ19" s="68">
        <v>-1105.33</v>
      </c>
      <c r="GR19" s="68">
        <v>2554.4160000000002</v>
      </c>
      <c r="GS19" s="68">
        <v>2011.2800000000002</v>
      </c>
      <c r="GT19" s="68">
        <v>1448.0650000000001</v>
      </c>
      <c r="GU19" s="68">
        <v>1112.57</v>
      </c>
      <c r="GV19" s="68">
        <v>792.62699999999995</v>
      </c>
      <c r="GW19" s="68">
        <v>3270.476999999999</v>
      </c>
    </row>
    <row r="20" spans="1:205" s="68" customFormat="1" ht="10">
      <c r="A20" s="100" t="s">
        <v>107</v>
      </c>
      <c r="B20" s="68">
        <v>206</v>
      </c>
      <c r="C20" s="68">
        <v>278608.81999999989</v>
      </c>
      <c r="D20" s="68">
        <v>114703.78691101191</v>
      </c>
      <c r="E20" s="68">
        <v>393312.60691101215</v>
      </c>
      <c r="F20" s="68">
        <v>81865.468000000023</v>
      </c>
      <c r="G20" s="68">
        <v>311447.13891101175</v>
      </c>
      <c r="H20" s="68">
        <v>1.6630761157696927</v>
      </c>
      <c r="I20" s="68">
        <v>1.1269458657734746</v>
      </c>
      <c r="J20" s="68">
        <v>0.23445754738491861</v>
      </c>
      <c r="K20" s="68">
        <v>0.5196165187847982</v>
      </c>
      <c r="L20" s="68">
        <v>27.355324584913355</v>
      </c>
      <c r="M20" s="68">
        <v>52.753856377233149</v>
      </c>
      <c r="N20" s="68">
        <v>51.036653185157519</v>
      </c>
      <c r="O20" s="68">
        <v>10.637789934642488</v>
      </c>
      <c r="P20" s="68">
        <v>1.3572376687882755</v>
      </c>
      <c r="Q20" s="68">
        <v>3.1851531466318987</v>
      </c>
      <c r="R20" s="68">
        <v>150.90497618622328</v>
      </c>
      <c r="S20" s="68">
        <v>0.12057420518788201</v>
      </c>
      <c r="T20" s="68">
        <v>18.863046772144578</v>
      </c>
      <c r="U20" s="68">
        <v>285.68477724525934</v>
      </c>
      <c r="V20" s="68">
        <v>7.3926484832709694</v>
      </c>
      <c r="W20" s="68">
        <v>140.6253350869566</v>
      </c>
      <c r="X20" s="68">
        <v>0.31388554970314192</v>
      </c>
      <c r="Y20" s="68">
        <v>1.2911320982108657E-2</v>
      </c>
      <c r="Z20" s="68">
        <v>0.16364999999999999</v>
      </c>
      <c r="AA20" s="68">
        <v>0.45805128205128198</v>
      </c>
      <c r="AB20" s="68">
        <v>3.8741880341880276E-3</v>
      </c>
      <c r="AC20" s="68">
        <v>0.10247798165137617</v>
      </c>
      <c r="AD20" s="68">
        <v>0.13798333333333335</v>
      </c>
      <c r="AE20" s="68">
        <v>0.67376888888888886</v>
      </c>
      <c r="AF20" s="68">
        <v>-0.1267614328941564</v>
      </c>
      <c r="AG20" s="68">
        <v>-8.5415291716251188E-2</v>
      </c>
      <c r="AH20" s="68">
        <v>-23.967641402084521</v>
      </c>
      <c r="AI20" s="68">
        <v>-19.313942347439319</v>
      </c>
      <c r="AJ20" s="68">
        <v>7.3592019055505969E-2</v>
      </c>
      <c r="AK20" s="68">
        <v>0.14342349315068492</v>
      </c>
      <c r="AL20" s="68">
        <v>11632.814000000002</v>
      </c>
      <c r="AM20" s="68">
        <v>23767.171000000002</v>
      </c>
      <c r="AN20" s="68">
        <v>43235.841617797618</v>
      </c>
      <c r="AO20" s="68">
        <v>209096.62</v>
      </c>
      <c r="AP20" s="68">
        <v>251741.035</v>
      </c>
      <c r="AQ20" s="68">
        <v>43606.084000000003</v>
      </c>
      <c r="AR20" s="68">
        <v>61970.170000000027</v>
      </c>
      <c r="AS20" s="68">
        <v>32935.336043079333</v>
      </c>
      <c r="AT20" s="68">
        <v>38.667000000000051</v>
      </c>
      <c r="AU20" s="68">
        <v>-843.31699999999921</v>
      </c>
      <c r="AV20" s="68">
        <v>16585.248</v>
      </c>
      <c r="AW20" s="68">
        <v>-7.7890624247338267E-2</v>
      </c>
      <c r="AX20" s="68">
        <v>17193.405043079325</v>
      </c>
      <c r="AY20" s="68">
        <v>7986.5729999999994</v>
      </c>
      <c r="AZ20" s="68">
        <v>176550.93000000002</v>
      </c>
      <c r="BA20" s="68">
        <v>220299.51991101188</v>
      </c>
      <c r="BB20" s="68">
        <v>236871.42200000008</v>
      </c>
      <c r="BC20" s="68">
        <v>266316.70691101177</v>
      </c>
      <c r="BD20" s="68">
        <v>-15077.506640000005</v>
      </c>
      <c r="BE20" s="68">
        <v>7.077319587628865E-2</v>
      </c>
      <c r="BF20" s="68">
        <v>3.4023589743589744</v>
      </c>
      <c r="BG20" s="68">
        <v>1.1230000000000004</v>
      </c>
      <c r="BH20" s="68">
        <v>0.77623437500000014</v>
      </c>
      <c r="BI20" s="68">
        <v>45.80512820512822</v>
      </c>
      <c r="BJ20" s="68">
        <v>36.355370370370366</v>
      </c>
      <c r="BK20" s="68">
        <v>21.174391304347822</v>
      </c>
      <c r="BL20" s="68">
        <v>10.247798165137617</v>
      </c>
      <c r="BM20" s="68">
        <v>16.365000000000002</v>
      </c>
      <c r="BN20" s="68">
        <v>14.844157142857144</v>
      </c>
      <c r="BO20" s="68">
        <v>5.5088271604938273</v>
      </c>
      <c r="BP20" s="68">
        <v>0.38741880341880436</v>
      </c>
      <c r="BQ20" s="68">
        <v>222.16088135593222</v>
      </c>
      <c r="BR20" s="68">
        <v>323.33797101449278</v>
      </c>
      <c r="BS20" s="68">
        <v>17894.853999999996</v>
      </c>
      <c r="BT20" s="68">
        <v>22816.659999999985</v>
      </c>
      <c r="BU20" s="68">
        <v>82.134999999999977</v>
      </c>
      <c r="BV20" s="68">
        <v>10399.243999999993</v>
      </c>
      <c r="BW20" s="68">
        <v>1322.5669999999998</v>
      </c>
      <c r="BX20" s="68">
        <v>3505.4399999999991</v>
      </c>
      <c r="BY20" s="68">
        <v>38222.293000000049</v>
      </c>
      <c r="BZ20" s="68">
        <v>9225.5169999999962</v>
      </c>
      <c r="CA20" s="68">
        <v>32.607121212121221</v>
      </c>
      <c r="CB20" s="68">
        <v>28405.058999999997</v>
      </c>
      <c r="CC20" s="68">
        <v>14278.372000000007</v>
      </c>
      <c r="CD20" s="68">
        <v>14826.125999999991</v>
      </c>
      <c r="CE20" s="68">
        <v>3393.0340000000006</v>
      </c>
      <c r="CF20" s="68">
        <v>38434.389999999992</v>
      </c>
      <c r="CG20" s="68">
        <v>23749.793000000012</v>
      </c>
      <c r="CH20" s="68">
        <v>96.090198412698442</v>
      </c>
      <c r="CI20" s="68">
        <v>-211.10899999999995</v>
      </c>
      <c r="CJ20" s="68">
        <v>-15035.425000000005</v>
      </c>
      <c r="CK20" s="68">
        <v>3561.6179999999999</v>
      </c>
      <c r="CL20" s="68">
        <v>-46823.837</v>
      </c>
      <c r="CM20" s="68">
        <v>46785.169999999984</v>
      </c>
      <c r="CN20" s="68">
        <v>-4759.2509999999975</v>
      </c>
      <c r="CO20" s="68">
        <v>-1724.2769999999996</v>
      </c>
      <c r="CP20" s="68">
        <v>78788.186000000016</v>
      </c>
      <c r="CQ20" s="68">
        <v>107682.30199999998</v>
      </c>
      <c r="CR20" s="68">
        <v>29480.392999999996</v>
      </c>
      <c r="CS20" s="68">
        <v>60690.998999999989</v>
      </c>
      <c r="CT20" s="68">
        <v>3552.9430000000011</v>
      </c>
      <c r="CU20" s="68">
        <v>150.20299999999997</v>
      </c>
      <c r="CV20" s="68">
        <v>176550.93000000002</v>
      </c>
      <c r="CW20" s="68">
        <v>0.9100671437421195</v>
      </c>
      <c r="CX20" s="68">
        <v>0.99070889185031685</v>
      </c>
      <c r="CY20" s="68">
        <v>11632.814000000002</v>
      </c>
      <c r="CZ20" s="68">
        <v>22588.869999999995</v>
      </c>
      <c r="DA20" s="68">
        <v>40400.288999999982</v>
      </c>
      <c r="DB20" s="68">
        <v>31360.368999999995</v>
      </c>
      <c r="DC20" s="68">
        <v>24029.324999999997</v>
      </c>
      <c r="DD20" s="68">
        <v>18066.971000000016</v>
      </c>
      <c r="DE20" s="68">
        <v>7516.4819999999982</v>
      </c>
      <c r="DF20" s="68">
        <v>16441.211000000003</v>
      </c>
      <c r="DG20" s="68">
        <v>34681.574999999975</v>
      </c>
      <c r="DH20" s="68">
        <v>37399.313999999984</v>
      </c>
      <c r="DI20" s="68">
        <v>33038.841000000015</v>
      </c>
      <c r="DJ20" s="68">
        <v>24261.950000000015</v>
      </c>
      <c r="DK20" s="68">
        <v>-15288.615640000004</v>
      </c>
      <c r="DL20" s="68">
        <v>114495.78399999999</v>
      </c>
      <c r="DM20" s="68">
        <v>43218.972000000002</v>
      </c>
      <c r="DN20" s="68">
        <v>8025.2399999999898</v>
      </c>
      <c r="DO20" s="68">
        <v>0.44900567823215992</v>
      </c>
      <c r="DP20" s="68">
        <v>4.8420865384615377</v>
      </c>
      <c r="DQ20" s="68">
        <v>13.696079999999997</v>
      </c>
      <c r="DR20" s="68">
        <v>13.867437086092719</v>
      </c>
      <c r="DS20" s="68">
        <v>481186.31999999989</v>
      </c>
      <c r="DT20" s="68">
        <v>-5948.1910000000016</v>
      </c>
      <c r="DU20" s="68">
        <v>73675.198000000033</v>
      </c>
      <c r="DV20" s="68">
        <v>214775.37400000004</v>
      </c>
      <c r="DW20" s="68">
        <v>112</v>
      </c>
      <c r="DX20" s="68">
        <v>42600.190000000017</v>
      </c>
      <c r="DY20" s="68">
        <v>9584.7430000000004</v>
      </c>
      <c r="DZ20" s="68">
        <v>27840.215</v>
      </c>
      <c r="EA20" s="68">
        <v>240783.28</v>
      </c>
      <c r="EB20" s="68">
        <v>62356.557000000015</v>
      </c>
      <c r="EC20" s="68">
        <v>293628.36622664717</v>
      </c>
      <c r="ED20" s="68">
        <v>10048.352000000004</v>
      </c>
      <c r="EE20" s="68">
        <v>3497.3877999999995</v>
      </c>
      <c r="EF20" s="68">
        <v>43569.391017797614</v>
      </c>
      <c r="EG20" s="68">
        <v>44928.651000000013</v>
      </c>
      <c r="EH20" s="68">
        <v>230454.31699999998</v>
      </c>
      <c r="EI20" s="68">
        <v>56198.720000000001</v>
      </c>
      <c r="EJ20" s="68">
        <v>61889.973000000027</v>
      </c>
      <c r="EK20" s="68">
        <v>-0.13385432112800169</v>
      </c>
      <c r="EL20" s="68">
        <v>2.1047102607761083E-2</v>
      </c>
      <c r="EM20" s="68">
        <v>26487.901222222226</v>
      </c>
      <c r="EN20" s="68">
        <v>26487.901222222226</v>
      </c>
      <c r="EO20" s="68">
        <v>147323.41300000003</v>
      </c>
      <c r="EP20" s="68">
        <v>69.454842767295602</v>
      </c>
      <c r="EQ20" s="68">
        <v>239.24300000000005</v>
      </c>
      <c r="ER20" s="68">
        <v>-199.5</v>
      </c>
      <c r="ES20" s="68">
        <v>19248.128000000001</v>
      </c>
      <c r="ET20" s="68">
        <v>25595.87200000001</v>
      </c>
      <c r="EU20" s="68">
        <v>27531.552999999996</v>
      </c>
      <c r="EV20" s="68">
        <v>25039.274999999994</v>
      </c>
      <c r="EW20" s="68">
        <v>5253.7000000000007</v>
      </c>
      <c r="EX20" s="68">
        <v>49</v>
      </c>
      <c r="EY20" s="68">
        <v>47</v>
      </c>
      <c r="EZ20" s="68">
        <v>44</v>
      </c>
      <c r="FA20" s="68">
        <v>21</v>
      </c>
      <c r="FB20" s="68">
        <v>38064.353000000003</v>
      </c>
      <c r="FC20" s="68">
        <v>2457.7590000000009</v>
      </c>
      <c r="FD20" s="68">
        <v>1110.0269999999998</v>
      </c>
      <c r="FE20" s="68">
        <v>209096.62</v>
      </c>
      <c r="FF20" s="68">
        <v>43606.084000000003</v>
      </c>
      <c r="FG20" s="68">
        <v>34.186</v>
      </c>
      <c r="FH20" s="68">
        <v>6346.2020000000039</v>
      </c>
      <c r="FI20" s="68">
        <v>141.27699999999996</v>
      </c>
      <c r="FJ20" s="68">
        <v>-5644.1619999999984</v>
      </c>
      <c r="FK20" s="68">
        <v>-9731.7069999999949</v>
      </c>
      <c r="FL20" s="68">
        <v>18764.917999999998</v>
      </c>
      <c r="FM20" s="68">
        <v>130217.289</v>
      </c>
      <c r="FP20" s="68">
        <v>15176.875999999997</v>
      </c>
      <c r="FQ20" s="68">
        <v>19648.508999999991</v>
      </c>
      <c r="FR20" s="68">
        <v>0</v>
      </c>
      <c r="FS20" s="68">
        <v>136.19500000000002</v>
      </c>
      <c r="FT20" s="68">
        <v>180323.24699999992</v>
      </c>
      <c r="FU20" s="68">
        <v>162035.64500000005</v>
      </c>
      <c r="FV20" s="68">
        <v>129317.47200000002</v>
      </c>
      <c r="FW20" s="68">
        <v>158113.40400000007</v>
      </c>
      <c r="FX20" s="68">
        <v>154648.50200000004</v>
      </c>
      <c r="FY20" s="68">
        <v>278608.81999999989</v>
      </c>
      <c r="FZ20" s="68">
        <v>228532.53999999989</v>
      </c>
      <c r="GA20" s="68">
        <v>67037.13</v>
      </c>
      <c r="GB20" s="68">
        <v>51954.042999999991</v>
      </c>
      <c r="GC20" s="68">
        <v>34233.546000000002</v>
      </c>
      <c r="GD20" s="68">
        <v>19001.983000000018</v>
      </c>
      <c r="GE20" s="68">
        <v>251741.035</v>
      </c>
      <c r="GF20" s="68">
        <v>43218.972000000002</v>
      </c>
      <c r="GG20" s="68">
        <v>23767.171000000002</v>
      </c>
      <c r="GH20" s="68">
        <v>28.546961325966851</v>
      </c>
      <c r="GI20" s="68">
        <v>114387.14999999998</v>
      </c>
      <c r="GJ20" s="68">
        <v>108.77300000000002</v>
      </c>
      <c r="GK20" s="68">
        <v>156.36500000000004</v>
      </c>
      <c r="GL20" s="68">
        <v>1192.3069999999998</v>
      </c>
      <c r="GM20" s="68">
        <v>1069.7040000000004</v>
      </c>
      <c r="GN20" s="68">
        <v>1023.9730000000002</v>
      </c>
      <c r="GO20" s="68">
        <v>847.8180000000001</v>
      </c>
      <c r="GP20" s="68">
        <v>811.28599999999983</v>
      </c>
      <c r="GQ20" s="68">
        <v>-58.585999999999999</v>
      </c>
      <c r="GR20" s="68">
        <v>80.197000000000017</v>
      </c>
      <c r="GS20" s="68">
        <v>60.631</v>
      </c>
      <c r="GT20" s="68">
        <v>50.303000000000004</v>
      </c>
      <c r="GU20" s="68">
        <v>18.722999999999999</v>
      </c>
      <c r="GV20" s="68">
        <v>14.363000000000001</v>
      </c>
      <c r="GW20" s="68">
        <v>154.15200000000004</v>
      </c>
    </row>
    <row r="21" spans="1:205" s="68" customFormat="1" ht="10">
      <c r="A21" s="100" t="s">
        <v>108</v>
      </c>
      <c r="B21" s="68">
        <v>1040</v>
      </c>
      <c r="C21" s="68">
        <v>1665638.8210000019</v>
      </c>
      <c r="D21" s="68">
        <v>207371.61328350916</v>
      </c>
      <c r="E21" s="68">
        <v>1873010.4342835117</v>
      </c>
      <c r="F21" s="68">
        <v>107050.68300000006</v>
      </c>
      <c r="G21" s="68">
        <v>1765959.7512835078</v>
      </c>
      <c r="H21" s="68">
        <v>2.970528411586804</v>
      </c>
      <c r="I21" s="68">
        <v>1.1194804007685029</v>
      </c>
      <c r="J21" s="68">
        <v>0.31476268104117772</v>
      </c>
      <c r="K21" s="68">
        <v>0.37706396723421742</v>
      </c>
      <c r="L21" s="68">
        <v>153.00608470010516</v>
      </c>
      <c r="M21" s="68">
        <v>121.02653024091225</v>
      </c>
      <c r="N21" s="68">
        <v>77.490892349686391</v>
      </c>
      <c r="O21" s="68">
        <v>30.358629645693789</v>
      </c>
      <c r="P21" s="68">
        <v>2.7486122529841435</v>
      </c>
      <c r="Q21" s="68">
        <v>4.7715723450630589</v>
      </c>
      <c r="R21" s="68">
        <v>22.538985653422056</v>
      </c>
      <c r="S21" s="68">
        <v>0.1579485851900779</v>
      </c>
      <c r="T21" s="68">
        <v>49.941714429106042</v>
      </c>
      <c r="U21" s="68">
        <v>40.437481648972671</v>
      </c>
      <c r="V21" s="68">
        <v>12.229283727435798</v>
      </c>
      <c r="W21" s="68">
        <v>23.144449672152803</v>
      </c>
      <c r="X21" s="68">
        <v>0.32513782527842128</v>
      </c>
      <c r="Y21" s="68">
        <v>1.3892595275756077E-2</v>
      </c>
      <c r="Z21" s="68">
        <v>0.21340914233576616</v>
      </c>
      <c r="AA21" s="68">
        <v>0.17307132352941179</v>
      </c>
      <c r="AB21" s="68">
        <v>0.10912939820742644</v>
      </c>
      <c r="AC21" s="68">
        <v>8.8413371266002808E-2</v>
      </c>
      <c r="AD21" s="68">
        <v>0.27636666666666665</v>
      </c>
      <c r="AE21" s="68">
        <v>0.18429537878787872</v>
      </c>
      <c r="AF21" s="68">
        <v>0.11056644696405189</v>
      </c>
      <c r="AG21" s="68">
        <v>0.27893692223252592</v>
      </c>
      <c r="AH21" s="68">
        <v>-0.74875131027639774</v>
      </c>
      <c r="AI21" s="68">
        <v>-0.60375685507983112</v>
      </c>
      <c r="AJ21" s="68">
        <v>0.16775447079529349</v>
      </c>
      <c r="AK21" s="68">
        <v>0.16165498663101596</v>
      </c>
      <c r="AL21" s="68">
        <v>44623.98</v>
      </c>
      <c r="AM21" s="68">
        <v>49757.741000000045</v>
      </c>
      <c r="AN21" s="68">
        <v>77563.438143298205</v>
      </c>
      <c r="AO21" s="68">
        <v>1003406.966000002</v>
      </c>
      <c r="AP21" s="68">
        <v>1057872.1590000005</v>
      </c>
      <c r="AQ21" s="68">
        <v>92510.364000000001</v>
      </c>
      <c r="AR21" s="68">
        <v>108006.31499999992</v>
      </c>
      <c r="AS21" s="68">
        <v>59852.371784403127</v>
      </c>
      <c r="AT21" s="68">
        <v>19681.576999999997</v>
      </c>
      <c r="AU21" s="68">
        <v>7371.4910000000073</v>
      </c>
      <c r="AV21" s="68">
        <v>25826.713000000036</v>
      </c>
      <c r="AW21" s="68">
        <v>1.4576357252670586</v>
      </c>
      <c r="AX21" s="68">
        <v>26654.167784403173</v>
      </c>
      <c r="AY21" s="68">
        <v>-3122.0399999999859</v>
      </c>
      <c r="AZ21" s="68">
        <v>307076.65799999965</v>
      </c>
      <c r="BA21" s="68">
        <v>262687.78228350903</v>
      </c>
      <c r="BB21" s="68">
        <v>352646.77299999999</v>
      </c>
      <c r="BC21" s="68">
        <v>289875.31328350893</v>
      </c>
      <c r="BD21" s="68">
        <v>-22565.372941999991</v>
      </c>
      <c r="BE21" s="68">
        <v>0.13156230031948893</v>
      </c>
      <c r="BF21" s="68">
        <v>0.82599362380446306</v>
      </c>
      <c r="BG21" s="68">
        <v>0.86732199787460129</v>
      </c>
      <c r="BH21" s="68">
        <v>1.0015099999999992</v>
      </c>
      <c r="BI21" s="68">
        <v>17.307132352941174</v>
      </c>
      <c r="BJ21" s="68">
        <v>16.380332007952298</v>
      </c>
      <c r="BK21" s="68">
        <v>13.895693486590023</v>
      </c>
      <c r="BL21" s="68">
        <v>8.8413371266002851</v>
      </c>
      <c r="BM21" s="68">
        <v>21.30204189435338</v>
      </c>
      <c r="BN21" s="68">
        <v>19.682076388888873</v>
      </c>
      <c r="BO21" s="68">
        <v>14.745112627986348</v>
      </c>
      <c r="BP21" s="68">
        <v>10.912939820742626</v>
      </c>
      <c r="BQ21" s="68">
        <v>187.30644212218638</v>
      </c>
      <c r="BR21" s="68">
        <v>55.176039816232745</v>
      </c>
      <c r="BS21" s="68">
        <v>15587.503000000022</v>
      </c>
      <c r="BT21" s="68">
        <v>122172.41500000005</v>
      </c>
      <c r="BU21" s="68">
        <v>290.71299999999991</v>
      </c>
      <c r="BV21" s="68">
        <v>21602.57700000003</v>
      </c>
      <c r="BW21" s="68">
        <v>15077.019999999997</v>
      </c>
      <c r="BX21" s="68">
        <v>2598.9020000000037</v>
      </c>
      <c r="BY21" s="68">
        <v>67769.902999999977</v>
      </c>
      <c r="BZ21" s="68">
        <v>18224.167000000005</v>
      </c>
      <c r="CA21" s="68">
        <v>29.223259520451347</v>
      </c>
      <c r="CB21" s="68">
        <v>201731.81499999989</v>
      </c>
      <c r="CC21" s="68">
        <v>61423.822999999953</v>
      </c>
      <c r="CD21" s="68">
        <v>39456.619999999915</v>
      </c>
      <c r="CE21" s="68">
        <v>163092.38999999993</v>
      </c>
      <c r="CF21" s="68">
        <v>110802.69999999992</v>
      </c>
      <c r="CG21" s="68">
        <v>39516.81500000001</v>
      </c>
      <c r="CH21" s="68">
        <v>31.159216097023105</v>
      </c>
      <c r="CI21" s="68">
        <v>-20710.649999999998</v>
      </c>
      <c r="CJ21" s="68">
        <v>-19831.174999999996</v>
      </c>
      <c r="CK21" s="68">
        <v>6526.5810000000065</v>
      </c>
      <c r="CL21" s="68">
        <v>-115554.41399999989</v>
      </c>
      <c r="CM21" s="68">
        <v>95872.836999999927</v>
      </c>
      <c r="CN21" s="68">
        <v>-2964.3419999999992</v>
      </c>
      <c r="CO21" s="68">
        <v>-18535.921000000002</v>
      </c>
      <c r="CP21" s="68">
        <v>223214.63400000008</v>
      </c>
      <c r="CQ21" s="68">
        <v>211716.658</v>
      </c>
      <c r="CR21" s="68">
        <v>10534.458000000011</v>
      </c>
      <c r="CS21" s="68">
        <v>114264.73599999993</v>
      </c>
      <c r="CT21" s="68">
        <v>148882.27000000005</v>
      </c>
      <c r="CU21" s="68">
        <v>87.009999999999977</v>
      </c>
      <c r="CV21" s="68">
        <v>307076.65799999965</v>
      </c>
      <c r="CW21" s="68">
        <v>0.79703166318886454</v>
      </c>
      <c r="CX21" s="68">
        <v>0.890862246308887</v>
      </c>
      <c r="CY21" s="68">
        <v>44623.98</v>
      </c>
      <c r="CZ21" s="68">
        <v>44199.808999999936</v>
      </c>
      <c r="DA21" s="68">
        <v>52485.221999999965</v>
      </c>
      <c r="DB21" s="68">
        <v>56501.969999999987</v>
      </c>
      <c r="DC21" s="68">
        <v>56168.984999999964</v>
      </c>
      <c r="DD21" s="68">
        <v>57590.751999999979</v>
      </c>
      <c r="DE21" s="68">
        <v>53286.159000000014</v>
      </c>
      <c r="DF21" s="68">
        <v>55217.331999999988</v>
      </c>
      <c r="DG21" s="68">
        <v>59095.68399999995</v>
      </c>
      <c r="DH21" s="68">
        <v>66081.72699999997</v>
      </c>
      <c r="DI21" s="68">
        <v>67057.378000000012</v>
      </c>
      <c r="DJ21" s="68">
        <v>66077.172000000064</v>
      </c>
      <c r="DK21" s="68">
        <v>-43276.022941999974</v>
      </c>
      <c r="DL21" s="68">
        <v>199938.00500000012</v>
      </c>
      <c r="DM21" s="68">
        <v>75115.268999999957</v>
      </c>
      <c r="DN21" s="68">
        <v>16559.537000000018</v>
      </c>
      <c r="DO21" s="68">
        <v>0.3178022147834853</v>
      </c>
      <c r="DP21" s="68">
        <v>13.85518108974359</v>
      </c>
      <c r="DQ21" s="68">
        <v>28.327269767441837</v>
      </c>
      <c r="DR21" s="68">
        <v>16.100922769640487</v>
      </c>
      <c r="DS21" s="68">
        <v>868366.1</v>
      </c>
      <c r="DT21" s="68">
        <v>-5371.4490000000096</v>
      </c>
      <c r="DU21" s="68">
        <v>109163.31700000002</v>
      </c>
      <c r="DV21" s="68">
        <v>89722.840999999942</v>
      </c>
      <c r="DW21" s="68">
        <v>744</v>
      </c>
      <c r="DX21" s="68">
        <v>74524.102999999945</v>
      </c>
      <c r="DY21" s="68">
        <v>17713.624</v>
      </c>
      <c r="DZ21" s="68">
        <v>56678.127000000008</v>
      </c>
      <c r="EA21" s="68">
        <v>1617453.5300000019</v>
      </c>
      <c r="EB21" s="68">
        <v>109290.43399999992</v>
      </c>
      <c r="EC21" s="68">
        <v>1735158.4189933366</v>
      </c>
      <c r="ED21" s="68">
        <v>2159.2210000000077</v>
      </c>
      <c r="EE21" s="68">
        <v>44425.323599999989</v>
      </c>
      <c r="EF21" s="68">
        <v>78169.045943298217</v>
      </c>
      <c r="EG21" s="68">
        <v>107587.38399999987</v>
      </c>
      <c r="EH21" s="68">
        <v>910946.75999999978</v>
      </c>
      <c r="EI21" s="68">
        <v>111127.68400000001</v>
      </c>
      <c r="EJ21" s="68">
        <v>101328.46199999994</v>
      </c>
      <c r="EK21" s="68">
        <v>-4.9996318547626796E-2</v>
      </c>
      <c r="EL21" s="68">
        <v>3.4652190819564818E-2</v>
      </c>
      <c r="EM21" s="68">
        <v>58371.556921428608</v>
      </c>
      <c r="EN21" s="68">
        <v>58371.556921428608</v>
      </c>
      <c r="EO21" s="68">
        <v>151359.88299999994</v>
      </c>
      <c r="EP21" s="68">
        <v>142.18822601839688</v>
      </c>
      <c r="EQ21" s="68">
        <v>4593.5530000000008</v>
      </c>
      <c r="ER21" s="68">
        <v>-474.65000000000003</v>
      </c>
      <c r="ES21" s="68">
        <v>19807.258999999991</v>
      </c>
      <c r="ET21" s="68">
        <v>46387.448000000011</v>
      </c>
      <c r="EU21" s="68">
        <v>52220.74000000002</v>
      </c>
      <c r="EV21" s="68">
        <v>59158.904999999992</v>
      </c>
      <c r="EW21" s="68">
        <v>41878.44200000001</v>
      </c>
      <c r="EX21" s="68">
        <v>204</v>
      </c>
      <c r="EY21" s="68">
        <v>207</v>
      </c>
      <c r="EZ21" s="68">
        <v>197</v>
      </c>
      <c r="FA21" s="68">
        <v>84</v>
      </c>
      <c r="FB21" s="68">
        <v>38548.090999999986</v>
      </c>
      <c r="FC21" s="68">
        <v>7716.2890000000016</v>
      </c>
      <c r="FD21" s="68">
        <v>5747.0200000000077</v>
      </c>
      <c r="FE21" s="68">
        <v>1003406.966000002</v>
      </c>
      <c r="FF21" s="68">
        <v>92510.364000000001</v>
      </c>
      <c r="FG21" s="68">
        <v>386.55599999999987</v>
      </c>
      <c r="FH21" s="68">
        <v>-12508.905000000021</v>
      </c>
      <c r="FI21" s="68">
        <v>-8035.9700000000066</v>
      </c>
      <c r="FJ21" s="68">
        <v>13173.383999999998</v>
      </c>
      <c r="FK21" s="68">
        <v>4968.6119999999974</v>
      </c>
      <c r="FL21" s="68">
        <v>32231.56300000002</v>
      </c>
      <c r="FM21" s="68">
        <v>86008.993000000046</v>
      </c>
      <c r="FP21" s="68">
        <v>63118.497000000032</v>
      </c>
      <c r="FQ21" s="68">
        <v>60923.637000000032</v>
      </c>
      <c r="FR21" s="68">
        <v>0</v>
      </c>
      <c r="FS21" s="68">
        <v>14707.885999999999</v>
      </c>
      <c r="FT21" s="68">
        <v>1002510.0900000007</v>
      </c>
      <c r="FU21" s="68">
        <v>1046323.2060000005</v>
      </c>
      <c r="FV21" s="68">
        <v>738836.30399999954</v>
      </c>
      <c r="FW21" s="68">
        <v>1089970.8769999994</v>
      </c>
      <c r="FX21" s="68">
        <v>1074586.4270000011</v>
      </c>
      <c r="FY21" s="68">
        <v>1665638.8210000019</v>
      </c>
      <c r="FZ21" s="68">
        <v>1044723.6580000012</v>
      </c>
      <c r="GA21" s="68">
        <v>218714.04999999978</v>
      </c>
      <c r="GB21" s="68">
        <v>98349.215999999928</v>
      </c>
      <c r="GC21" s="68">
        <v>72237.66300000003</v>
      </c>
      <c r="GD21" s="68">
        <v>47753.133999999998</v>
      </c>
      <c r="GE21" s="68">
        <v>1057872.1590000005</v>
      </c>
      <c r="GF21" s="68">
        <v>75115.268999999957</v>
      </c>
      <c r="GG21" s="68">
        <v>49757.741000000045</v>
      </c>
      <c r="GH21" s="68">
        <v>30.472708547888775</v>
      </c>
      <c r="GI21" s="68">
        <v>186223.19400000016</v>
      </c>
      <c r="GJ21" s="68">
        <v>13714.840999999999</v>
      </c>
      <c r="GK21" s="68">
        <v>14194.695999999998</v>
      </c>
      <c r="GL21" s="68">
        <v>14827.857000000002</v>
      </c>
      <c r="GM21" s="68">
        <v>14579.758000000003</v>
      </c>
      <c r="GN21" s="68">
        <v>14740.999999999993</v>
      </c>
      <c r="GO21" s="68">
        <v>14208.815999999993</v>
      </c>
      <c r="GP21" s="68">
        <v>13999.629999999997</v>
      </c>
      <c r="GQ21" s="68">
        <v>-2473.15</v>
      </c>
      <c r="GR21" s="68">
        <v>6677.8530000000064</v>
      </c>
      <c r="GS21" s="68">
        <v>3995.1739999999995</v>
      </c>
      <c r="GT21" s="68">
        <v>3150.2969999999991</v>
      </c>
      <c r="GU21" s="68">
        <v>2382.5709999999999</v>
      </c>
      <c r="GV21" s="68">
        <v>1757.1579999999999</v>
      </c>
      <c r="GW21" s="68">
        <v>5491.0340000000006</v>
      </c>
    </row>
    <row r="22" spans="1:205" s="68" customFormat="1" ht="10">
      <c r="A22" s="100" t="s">
        <v>109</v>
      </c>
      <c r="B22" s="68">
        <v>336</v>
      </c>
      <c r="C22" s="68">
        <v>3961573.9329999993</v>
      </c>
      <c r="D22" s="68">
        <v>367158.97066885274</v>
      </c>
      <c r="E22" s="68">
        <v>4328732.9036688544</v>
      </c>
      <c r="F22" s="68">
        <v>194704.70899999994</v>
      </c>
      <c r="G22" s="68">
        <v>4134028.1946688541</v>
      </c>
      <c r="H22" s="68">
        <v>3.3706946715123101</v>
      </c>
      <c r="I22" s="68">
        <v>1.3545573197237926</v>
      </c>
      <c r="J22" s="68">
        <v>0.3336186200604116</v>
      </c>
      <c r="K22" s="68">
        <v>0.36469608451082303</v>
      </c>
      <c r="L22" s="68">
        <v>183.6085190693089</v>
      </c>
      <c r="M22" s="68">
        <v>73.239164804730962</v>
      </c>
      <c r="N22" s="68">
        <v>41.633679475354413</v>
      </c>
      <c r="O22" s="68">
        <v>21.596097850020243</v>
      </c>
      <c r="P22" s="68">
        <v>2.3873306026945809</v>
      </c>
      <c r="Q22" s="68">
        <v>3.2661262598782579</v>
      </c>
      <c r="R22" s="68">
        <v>95.245546934838359</v>
      </c>
      <c r="S22" s="68">
        <v>0.18179793065500668</v>
      </c>
      <c r="T22" s="68">
        <v>42.681602405428244</v>
      </c>
      <c r="U22" s="68">
        <v>33.52101407712783</v>
      </c>
      <c r="V22" s="68">
        <v>12.485930160701393</v>
      </c>
      <c r="W22" s="68">
        <v>97.527206093906074</v>
      </c>
      <c r="X22" s="68">
        <v>0.53099648395253574</v>
      </c>
      <c r="Y22" s="68">
        <v>2.7592450719117687E-2</v>
      </c>
      <c r="Z22" s="68">
        <v>0.1617314743589745</v>
      </c>
      <c r="AA22" s="68">
        <v>0.12233347222222214</v>
      </c>
      <c r="AB22" s="68">
        <v>3.1903345724907037E-2</v>
      </c>
      <c r="AC22" s="68">
        <v>4.2003705179282848E-2</v>
      </c>
      <c r="AD22" s="68">
        <v>0.13897368421052633</v>
      </c>
      <c r="AE22" s="68">
        <v>0.24922431372549006</v>
      </c>
      <c r="AF22" s="68">
        <v>0.11498924568642786</v>
      </c>
      <c r="AG22" s="68">
        <v>0.16449205368689282</v>
      </c>
      <c r="AH22" s="68">
        <v>-0.79594025873267538</v>
      </c>
      <c r="AI22" s="68">
        <v>-1.6289953324230189</v>
      </c>
      <c r="AJ22" s="68">
        <v>0.12092663522958863</v>
      </c>
      <c r="AK22" s="68">
        <v>0.17150789029535868</v>
      </c>
      <c r="AL22" s="68">
        <v>152344.93999999997</v>
      </c>
      <c r="AM22" s="68">
        <v>172338.66200000001</v>
      </c>
      <c r="AN22" s="68">
        <v>198656.5576662294</v>
      </c>
      <c r="AO22" s="68">
        <v>1408112.7510000004</v>
      </c>
      <c r="AP22" s="68">
        <v>1479478.402</v>
      </c>
      <c r="AQ22" s="68">
        <v>241977.29899999997</v>
      </c>
      <c r="AR22" s="68">
        <v>262401.76300000004</v>
      </c>
      <c r="AS22" s="68">
        <v>164828.74111467728</v>
      </c>
      <c r="AT22" s="68">
        <v>-11875.837000000005</v>
      </c>
      <c r="AU22" s="68">
        <v>12468.143999999987</v>
      </c>
      <c r="AV22" s="68">
        <v>68762.438000000024</v>
      </c>
      <c r="AW22" s="68">
        <v>2.3380937974280998</v>
      </c>
      <c r="AX22" s="68">
        <v>83598.159114677255</v>
      </c>
      <c r="AY22" s="68">
        <v>102983.91700000002</v>
      </c>
      <c r="AZ22" s="68">
        <v>505763.22099999938</v>
      </c>
      <c r="BA22" s="68">
        <v>564859.9186688523</v>
      </c>
      <c r="BB22" s="68">
        <v>585466.98999999953</v>
      </c>
      <c r="BC22" s="68">
        <v>640668.03666885279</v>
      </c>
      <c r="BD22" s="68">
        <v>-44364.842130000012</v>
      </c>
      <c r="BE22" s="68">
        <v>0.1394262820512821</v>
      </c>
      <c r="BF22" s="68">
        <v>1.1276410256410263</v>
      </c>
      <c r="BG22" s="68">
        <v>0.74271474358974321</v>
      </c>
      <c r="BH22" s="68">
        <v>0.69105980066445183</v>
      </c>
      <c r="BI22" s="68">
        <v>12.233347222222214</v>
      </c>
      <c r="BJ22" s="68">
        <v>10.78909150326797</v>
      </c>
      <c r="BK22" s="68">
        <v>6.5271453488372115</v>
      </c>
      <c r="BL22" s="68">
        <v>4.2003705179282882</v>
      </c>
      <c r="BM22" s="68">
        <v>16.17314743589743</v>
      </c>
      <c r="BN22" s="68">
        <v>19.094000000000015</v>
      </c>
      <c r="BO22" s="68">
        <v>13.41530939226519</v>
      </c>
      <c r="BP22" s="68">
        <v>3.1903345724907077</v>
      </c>
      <c r="BQ22" s="68">
        <v>958.70469047619065</v>
      </c>
      <c r="BR22" s="68">
        <v>212.94795505617972</v>
      </c>
      <c r="BS22" s="68">
        <v>69424.837999999974</v>
      </c>
      <c r="BT22" s="68">
        <v>161385.63599999985</v>
      </c>
      <c r="BU22" s="68">
        <v>-0.34599999999999997</v>
      </c>
      <c r="BV22" s="68">
        <v>28044.474999999999</v>
      </c>
      <c r="BW22" s="68">
        <v>75663.309999999983</v>
      </c>
      <c r="BX22" s="68">
        <v>8237.266999999998</v>
      </c>
      <c r="BY22" s="68">
        <v>209881.32099999994</v>
      </c>
      <c r="BZ22" s="68">
        <v>35978.755999999994</v>
      </c>
      <c r="CA22" s="68">
        <v>22.239212871287137</v>
      </c>
      <c r="CB22" s="68">
        <v>200595.09499999994</v>
      </c>
      <c r="CC22" s="68">
        <v>173579.48599999995</v>
      </c>
      <c r="CD22" s="68">
        <v>48115.695000000007</v>
      </c>
      <c r="CE22" s="68">
        <v>117253.21500000001</v>
      </c>
      <c r="CF22" s="68">
        <v>235030.94900000002</v>
      </c>
      <c r="CG22" s="68">
        <v>154342.85599999991</v>
      </c>
      <c r="CH22" s="68">
        <v>33.297834437086088</v>
      </c>
      <c r="CI22" s="68">
        <v>-104407.84000000001</v>
      </c>
      <c r="CJ22" s="68">
        <v>-43260.901000000005</v>
      </c>
      <c r="CK22" s="68">
        <v>8420.1769999999979</v>
      </c>
      <c r="CL22" s="68">
        <v>-142698.23299999995</v>
      </c>
      <c r="CM22" s="68">
        <v>154574.06999999995</v>
      </c>
      <c r="CN22" s="68">
        <v>-13314.702000000003</v>
      </c>
      <c r="CO22" s="68">
        <v>-2895.5309999999999</v>
      </c>
      <c r="CP22" s="68">
        <v>435007.23200000025</v>
      </c>
      <c r="CQ22" s="68">
        <v>349387.90899999993</v>
      </c>
      <c r="CR22" s="68">
        <v>28419.875</v>
      </c>
      <c r="CS22" s="68">
        <v>178379.06699999981</v>
      </c>
      <c r="CT22" s="68">
        <v>115429.06199999999</v>
      </c>
      <c r="CU22" s="68">
        <v>464.85199999999998</v>
      </c>
      <c r="CV22" s="68">
        <v>505763.22099999938</v>
      </c>
      <c r="CW22" s="68">
        <v>0.85968446005988919</v>
      </c>
      <c r="CX22" s="68">
        <v>0.91929982489379325</v>
      </c>
      <c r="CY22" s="68">
        <v>152344.93999999997</v>
      </c>
      <c r="CZ22" s="68">
        <v>117826.01600000005</v>
      </c>
      <c r="DA22" s="68">
        <v>91738.46500000004</v>
      </c>
      <c r="DB22" s="68">
        <v>118031.60999999994</v>
      </c>
      <c r="DC22" s="68">
        <v>113114.92599999998</v>
      </c>
      <c r="DD22" s="68">
        <v>117120.71900000003</v>
      </c>
      <c r="DE22" s="68">
        <v>118933.673</v>
      </c>
      <c r="DF22" s="68">
        <v>105174.26500000004</v>
      </c>
      <c r="DG22" s="68">
        <v>138238.61400000003</v>
      </c>
      <c r="DH22" s="68">
        <v>153049.807</v>
      </c>
      <c r="DI22" s="68">
        <v>120396.36099999998</v>
      </c>
      <c r="DJ22" s="68">
        <v>142169.6939999999</v>
      </c>
      <c r="DK22" s="68">
        <v>-148772.68212999997</v>
      </c>
      <c r="DL22" s="68">
        <v>365737.2099999999</v>
      </c>
      <c r="DM22" s="68">
        <v>198557.856</v>
      </c>
      <c r="DN22" s="68">
        <v>91108.079999999987</v>
      </c>
      <c r="DO22" s="68">
        <v>0.33865869728221859</v>
      </c>
      <c r="DP22" s="68">
        <v>9.936006993006993</v>
      </c>
      <c r="DQ22" s="68">
        <v>22.503212121212105</v>
      </c>
      <c r="DR22" s="68">
        <v>17.0787268907563</v>
      </c>
      <c r="DS22" s="68">
        <v>1592945.44</v>
      </c>
      <c r="DT22" s="68">
        <v>-9785.3709999999992</v>
      </c>
      <c r="DU22" s="68">
        <v>230702.69799999997</v>
      </c>
      <c r="DV22" s="68">
        <v>256690.17000000004</v>
      </c>
      <c r="DW22" s="68">
        <v>170</v>
      </c>
      <c r="DX22" s="68">
        <v>211553.73099999997</v>
      </c>
      <c r="DY22" s="68">
        <v>36039.607999999993</v>
      </c>
      <c r="DZ22" s="68">
        <v>174057.96400000001</v>
      </c>
      <c r="EA22" s="68">
        <v>3912563.7599999988</v>
      </c>
      <c r="EB22" s="68">
        <v>263082.77500000002</v>
      </c>
      <c r="EC22" s="68">
        <v>4092859.7693320522</v>
      </c>
      <c r="ED22" s="68">
        <v>103478.27900000001</v>
      </c>
      <c r="EE22" s="68">
        <v>222275.44380000004</v>
      </c>
      <c r="EF22" s="68">
        <v>202947.92506622945</v>
      </c>
      <c r="EG22" s="68">
        <v>317640.60900000005</v>
      </c>
      <c r="EH22" s="68">
        <v>1501776.1300000006</v>
      </c>
      <c r="EI22" s="68">
        <v>276115.3</v>
      </c>
      <c r="EJ22" s="68">
        <v>258474.29400000008</v>
      </c>
      <c r="EK22" s="68">
        <v>-0.13762640481923691</v>
      </c>
      <c r="EL22" s="68">
        <v>0.44223361466706496</v>
      </c>
      <c r="EM22" s="68">
        <v>119233.66808412697</v>
      </c>
      <c r="EN22" s="68">
        <v>119233.66808412697</v>
      </c>
      <c r="EO22" s="68">
        <v>294248.91700000013</v>
      </c>
      <c r="EP22" s="68">
        <v>78.726463878326996</v>
      </c>
      <c r="EQ22" s="68">
        <v>12853.097999999998</v>
      </c>
      <c r="ER22" s="68">
        <v>-7.06</v>
      </c>
      <c r="ES22" s="68">
        <v>43281.415000000015</v>
      </c>
      <c r="ET22" s="68">
        <v>162166.44</v>
      </c>
      <c r="EU22" s="68">
        <v>167783.95499999999</v>
      </c>
      <c r="EV22" s="68">
        <v>178341.15499999997</v>
      </c>
      <c r="EW22" s="68">
        <v>153789.72000000003</v>
      </c>
      <c r="EX22" s="68">
        <v>87</v>
      </c>
      <c r="EY22" s="68">
        <v>83</v>
      </c>
      <c r="EZ22" s="68">
        <v>75</v>
      </c>
      <c r="FA22" s="68">
        <v>21</v>
      </c>
      <c r="FB22" s="68">
        <v>208541.05800000005</v>
      </c>
      <c r="FC22" s="68">
        <v>17560.118999999995</v>
      </c>
      <c r="FD22" s="68">
        <v>15320.014999999999</v>
      </c>
      <c r="FE22" s="68">
        <v>1408112.7510000004</v>
      </c>
      <c r="FF22" s="68">
        <v>241977.29899999997</v>
      </c>
      <c r="FG22" s="68">
        <v>15110.446</v>
      </c>
      <c r="FH22" s="68">
        <v>-24491.002999999997</v>
      </c>
      <c r="FI22" s="68">
        <v>-37022.801000000036</v>
      </c>
      <c r="FJ22" s="68">
        <v>49045.660000000018</v>
      </c>
      <c r="FK22" s="68">
        <v>1865.8610000000003</v>
      </c>
      <c r="FL22" s="68">
        <v>57497.255999999987</v>
      </c>
      <c r="FM22" s="68">
        <v>380175.52399999986</v>
      </c>
      <c r="FP22" s="68">
        <v>110371.86700000001</v>
      </c>
      <c r="FQ22" s="68">
        <v>140458.28699999995</v>
      </c>
      <c r="FR22" s="68">
        <v>0</v>
      </c>
      <c r="FS22" s="68">
        <v>16935.425999999999</v>
      </c>
      <c r="FT22" s="68">
        <v>2049438.5739999998</v>
      </c>
      <c r="FU22" s="68">
        <v>2206591.4420000003</v>
      </c>
      <c r="FV22" s="68">
        <v>1560620.1030000001</v>
      </c>
      <c r="FW22" s="68">
        <v>3078444.5319999997</v>
      </c>
      <c r="FX22" s="68">
        <v>2638984.7289999998</v>
      </c>
      <c r="FY22" s="68">
        <v>3961573.9329999993</v>
      </c>
      <c r="FZ22" s="68">
        <v>1442104.047999999</v>
      </c>
      <c r="GA22" s="68">
        <v>418094.90299999958</v>
      </c>
      <c r="GB22" s="68">
        <v>244540.89599999998</v>
      </c>
      <c r="GC22" s="68">
        <v>184451.67300000001</v>
      </c>
      <c r="GD22" s="68">
        <v>151953.47500000006</v>
      </c>
      <c r="GE22" s="68">
        <v>1479478.402</v>
      </c>
      <c r="GF22" s="68">
        <v>198557.856</v>
      </c>
      <c r="GG22" s="68">
        <v>172338.66200000001</v>
      </c>
      <c r="GH22" s="68">
        <v>32.336507936507935</v>
      </c>
      <c r="GI22" s="68">
        <v>348015.1339999999</v>
      </c>
      <c r="GJ22" s="68">
        <v>17722.084999999999</v>
      </c>
      <c r="GK22" s="68">
        <v>16091.913999999993</v>
      </c>
      <c r="GL22" s="68">
        <v>75100.787000000011</v>
      </c>
      <c r="GM22" s="68">
        <v>72723.95799999997</v>
      </c>
      <c r="GN22" s="68">
        <v>72572.458000000071</v>
      </c>
      <c r="GO22" s="68">
        <v>69340.730999999985</v>
      </c>
      <c r="GP22" s="68">
        <v>67121.778999999995</v>
      </c>
      <c r="GQ22" s="68">
        <v>-103.32799999999999</v>
      </c>
      <c r="GR22" s="68">
        <v>3927.4690000000001</v>
      </c>
      <c r="GS22" s="68">
        <v>3295.7079999999996</v>
      </c>
      <c r="GT22" s="68">
        <v>2742.5450000000001</v>
      </c>
      <c r="GU22" s="68">
        <v>2168.4720000000002</v>
      </c>
      <c r="GV22" s="68">
        <v>1734.4750000000001</v>
      </c>
      <c r="GW22" s="68">
        <v>7487.4910000000009</v>
      </c>
    </row>
    <row r="23" spans="1:205" s="68" customFormat="1" ht="10">
      <c r="A23" s="100" t="s">
        <v>382</v>
      </c>
      <c r="B23" s="68">
        <v>784</v>
      </c>
      <c r="C23" s="68">
        <v>1436982.4920000012</v>
      </c>
      <c r="D23" s="68">
        <v>519541.42343654338</v>
      </c>
      <c r="E23" s="68">
        <v>1956523.9154365438</v>
      </c>
      <c r="F23" s="68">
        <v>208382.41799999963</v>
      </c>
      <c r="G23" s="68">
        <v>1748141.4974365437</v>
      </c>
      <c r="H23" s="68">
        <v>2.0233410649025845</v>
      </c>
      <c r="I23" s="68">
        <v>1.1571894446027715</v>
      </c>
      <c r="J23" s="68">
        <v>0.32143987682899799</v>
      </c>
      <c r="K23" s="68">
        <v>0.3269368391853319</v>
      </c>
      <c r="L23" s="68">
        <v>86.275280903161487</v>
      </c>
      <c r="M23" s="68">
        <v>54.51465398539758</v>
      </c>
      <c r="N23" s="68">
        <v>83.180494729762572</v>
      </c>
      <c r="O23" s="68">
        <v>26.790319869377274</v>
      </c>
      <c r="P23" s="68">
        <v>6.046728400008023</v>
      </c>
      <c r="Q23" s="68">
        <v>6.6554592142358322</v>
      </c>
      <c r="R23" s="68">
        <v>78.18737620101416</v>
      </c>
      <c r="S23" s="68">
        <v>0.12312033404015094</v>
      </c>
      <c r="T23" s="68">
        <v>92.588707352151374</v>
      </c>
      <c r="U23" s="68">
        <v>47.307241104247169</v>
      </c>
      <c r="V23" s="68">
        <v>4.6669713363671539</v>
      </c>
      <c r="W23" s="68">
        <v>80.216342262821954</v>
      </c>
      <c r="X23" s="68">
        <v>0.71498122309867784</v>
      </c>
      <c r="Y23" s="68">
        <v>1.7861035469289209E-2</v>
      </c>
      <c r="Z23" s="68">
        <v>0.16869577937649857</v>
      </c>
      <c r="AA23" s="68">
        <v>0.13156967418546367</v>
      </c>
      <c r="AB23" s="68">
        <v>0.10383939968404428</v>
      </c>
      <c r="AC23" s="68">
        <v>7.4234515050167246E-2</v>
      </c>
      <c r="AD23" s="68">
        <v>0.29584613861386144</v>
      </c>
      <c r="AE23" s="68">
        <v>0.32262582456140348</v>
      </c>
      <c r="AF23" s="68">
        <v>9.9023002949288716E-2</v>
      </c>
      <c r="AG23" s="68">
        <v>0.10210190614104557</v>
      </c>
      <c r="AH23" s="68">
        <v>-920.00363636913255</v>
      </c>
      <c r="AI23" s="68">
        <v>-898.51334212238999</v>
      </c>
      <c r="AJ23" s="68">
        <v>0.15197680200358615</v>
      </c>
      <c r="AK23" s="68">
        <v>0.16739694308943109</v>
      </c>
      <c r="AL23" s="68">
        <v>55565.041999999899</v>
      </c>
      <c r="AM23" s="68">
        <v>76393.515999999858</v>
      </c>
      <c r="AN23" s="68">
        <v>113447.08111269135</v>
      </c>
      <c r="AO23" s="68">
        <v>1050326.5349999995</v>
      </c>
      <c r="AP23" s="68">
        <v>1138119.4960000019</v>
      </c>
      <c r="AQ23" s="68">
        <v>150011.10300000024</v>
      </c>
      <c r="AR23" s="68">
        <v>162855.19099999982</v>
      </c>
      <c r="AS23" s="68">
        <v>86778.293666549216</v>
      </c>
      <c r="AT23" s="68">
        <v>26280.01600000004</v>
      </c>
      <c r="AU23" s="68">
        <v>14366.200999999995</v>
      </c>
      <c r="AV23" s="68">
        <v>69739.49799999992</v>
      </c>
      <c r="AW23" s="68">
        <v>1.8399770145818708</v>
      </c>
      <c r="AX23" s="68">
        <v>2672.5946665492156</v>
      </c>
      <c r="AY23" s="68">
        <v>-33992.198999999993</v>
      </c>
      <c r="AZ23" s="68">
        <v>678363.56400000071</v>
      </c>
      <c r="BA23" s="68">
        <v>886526.75743654394</v>
      </c>
      <c r="BB23" s="68">
        <v>868479.89000000048</v>
      </c>
      <c r="BC23" s="68">
        <v>1050091.4054365433</v>
      </c>
      <c r="BD23" s="68">
        <v>-37219.766353999978</v>
      </c>
      <c r="BE23" s="68">
        <v>0.1353765347885405</v>
      </c>
      <c r="BF23" s="68">
        <v>0.53577762619372415</v>
      </c>
      <c r="BG23" s="68">
        <v>0.75065893587994503</v>
      </c>
      <c r="BH23" s="68">
        <v>0.78232394366197189</v>
      </c>
      <c r="BI23" s="68">
        <v>13.156967418546365</v>
      </c>
      <c r="BJ23" s="68">
        <v>11.406817966903079</v>
      </c>
      <c r="BK23" s="68">
        <v>7.6138824786324815</v>
      </c>
      <c r="BL23" s="68">
        <v>7.4234515050167058</v>
      </c>
      <c r="BM23" s="68">
        <v>16.86957793764989</v>
      </c>
      <c r="BN23" s="68">
        <v>16.341724669603515</v>
      </c>
      <c r="BO23" s="68">
        <v>11.779164356435643</v>
      </c>
      <c r="BP23" s="68">
        <v>10.383939968404425</v>
      </c>
      <c r="BQ23" s="68">
        <v>153.00438274336273</v>
      </c>
      <c r="BR23" s="68">
        <v>137.56570517928276</v>
      </c>
      <c r="BS23" s="68">
        <v>60993.915999999954</v>
      </c>
      <c r="BT23" s="68">
        <v>136589.61599999989</v>
      </c>
      <c r="BU23" s="68">
        <v>2.5839999999999996</v>
      </c>
      <c r="BV23" s="68">
        <v>39379.639999999985</v>
      </c>
      <c r="BW23" s="68">
        <v>25000.821000000007</v>
      </c>
      <c r="BX23" s="68">
        <v>9096.2320000000145</v>
      </c>
      <c r="BY23" s="68">
        <v>108370.74999999999</v>
      </c>
      <c r="BZ23" s="68">
        <v>24779.816000000046</v>
      </c>
      <c r="CA23" s="68">
        <v>27.084665406427227</v>
      </c>
      <c r="CB23" s="68">
        <v>265082.50099999981</v>
      </c>
      <c r="CC23" s="68">
        <v>206413.03600000008</v>
      </c>
      <c r="CD23" s="68">
        <v>126533.06299999994</v>
      </c>
      <c r="CE23" s="68">
        <v>129547.49000000003</v>
      </c>
      <c r="CF23" s="68">
        <v>247567.99100000007</v>
      </c>
      <c r="CG23" s="68">
        <v>224601.9810000002</v>
      </c>
      <c r="CH23" s="68">
        <v>341.67638176638184</v>
      </c>
      <c r="CI23" s="68">
        <v>-9535.6829999999973</v>
      </c>
      <c r="CJ23" s="68">
        <v>-34044.236999999986</v>
      </c>
      <c r="CK23" s="68">
        <v>22336.747999999992</v>
      </c>
      <c r="CL23" s="68">
        <v>-279445.93599999958</v>
      </c>
      <c r="CM23" s="68">
        <v>253165.9200000001</v>
      </c>
      <c r="CN23" s="68">
        <v>-12103.097000000002</v>
      </c>
      <c r="CO23" s="68">
        <v>-16530.127</v>
      </c>
      <c r="CP23" s="68">
        <v>290747.88400000008</v>
      </c>
      <c r="CQ23" s="68">
        <v>512881.62700000009</v>
      </c>
      <c r="CR23" s="68">
        <v>71725.531000000003</v>
      </c>
      <c r="CS23" s="68">
        <v>200785.63099999994</v>
      </c>
      <c r="CT23" s="68">
        <v>107122.93900000007</v>
      </c>
      <c r="CU23" s="68">
        <v>522.65600000000006</v>
      </c>
      <c r="CV23" s="68">
        <v>678363.56400000071</v>
      </c>
      <c r="CW23" s="68">
        <v>0.78032957554085625</v>
      </c>
      <c r="CX23" s="68">
        <v>0.89674422374511842</v>
      </c>
      <c r="CY23" s="68">
        <v>55565.041999999899</v>
      </c>
      <c r="CZ23" s="68">
        <v>64851.289000000033</v>
      </c>
      <c r="DA23" s="68">
        <v>78980.703000000009</v>
      </c>
      <c r="DB23" s="68">
        <v>71599.266999999993</v>
      </c>
      <c r="DC23" s="68">
        <v>67418.667999999932</v>
      </c>
      <c r="DD23" s="68">
        <v>61765.297999999966</v>
      </c>
      <c r="DE23" s="68">
        <v>54082.411</v>
      </c>
      <c r="DF23" s="68">
        <v>61667.777999999947</v>
      </c>
      <c r="DG23" s="68">
        <v>82554.517000000022</v>
      </c>
      <c r="DH23" s="68">
        <v>103088.25399999999</v>
      </c>
      <c r="DI23" s="68">
        <v>112393.0800000001</v>
      </c>
      <c r="DJ23" s="68">
        <v>100482.34300000012</v>
      </c>
      <c r="DK23" s="68">
        <v>-46755.449353999968</v>
      </c>
      <c r="DL23" s="68">
        <v>517190.3490000001</v>
      </c>
      <c r="DM23" s="68">
        <v>113470.53100000012</v>
      </c>
      <c r="DN23" s="68">
        <v>-7712.1829999999991</v>
      </c>
      <c r="DO23" s="68">
        <v>0.28428217213446577</v>
      </c>
      <c r="DP23" s="68">
        <v>7.4465722222222288</v>
      </c>
      <c r="DQ23" s="68">
        <v>19.761850961538467</v>
      </c>
      <c r="DR23" s="68">
        <v>16.631521809369943</v>
      </c>
      <c r="DS23" s="68">
        <v>2077651.2259999972</v>
      </c>
      <c r="DT23" s="68">
        <v>-17233.440000000013</v>
      </c>
      <c r="DU23" s="68">
        <v>270012.77800000028</v>
      </c>
      <c r="DV23" s="68">
        <v>552676.97900000017</v>
      </c>
      <c r="DW23" s="68">
        <v>511</v>
      </c>
      <c r="DX23" s="68">
        <v>118110.98600000008</v>
      </c>
      <c r="DY23" s="68">
        <v>25292.095000000019</v>
      </c>
      <c r="DZ23" s="68">
        <v>85616.706999999864</v>
      </c>
      <c r="EA23" s="68">
        <v>1314177.0360000005</v>
      </c>
      <c r="EB23" s="68">
        <v>168576.65999999986</v>
      </c>
      <c r="EC23" s="68">
        <v>1635132.4522813729</v>
      </c>
      <c r="ED23" s="68">
        <v>-18939.918000000016</v>
      </c>
      <c r="EE23" s="68">
        <v>71713.061199999909</v>
      </c>
      <c r="EF23" s="68">
        <v>116043.57591269136</v>
      </c>
      <c r="EG23" s="68">
        <v>175011.92400000006</v>
      </c>
      <c r="EH23" s="68">
        <v>1129301.1999999997</v>
      </c>
      <c r="EI23" s="68">
        <v>174481.48599999992</v>
      </c>
      <c r="EJ23" s="68">
        <v>161746.61299999978</v>
      </c>
      <c r="EK23" s="68">
        <v>-0.11787810829236831</v>
      </c>
      <c r="EL23" s="68">
        <v>0.10106035281361209</v>
      </c>
      <c r="EM23" s="68">
        <v>76085.403833333374</v>
      </c>
      <c r="EN23" s="68">
        <v>76085.403833333374</v>
      </c>
      <c r="EO23" s="68">
        <v>545698.98899999983</v>
      </c>
      <c r="EP23" s="68">
        <v>74.264682316118936</v>
      </c>
      <c r="EQ23" s="68">
        <v>4914.6070000000018</v>
      </c>
      <c r="ER23" s="68">
        <v>-519.24199999999996</v>
      </c>
      <c r="ES23" s="68">
        <v>31191.650999999991</v>
      </c>
      <c r="ET23" s="68">
        <v>69901.872000000018</v>
      </c>
      <c r="EU23" s="68">
        <v>85472.060999999972</v>
      </c>
      <c r="EV23" s="68">
        <v>94064.556000000041</v>
      </c>
      <c r="EW23" s="68">
        <v>56169.429999999993</v>
      </c>
      <c r="EX23" s="68">
        <v>269</v>
      </c>
      <c r="EY23" s="68">
        <v>274</v>
      </c>
      <c r="EZ23" s="68">
        <v>253</v>
      </c>
      <c r="FA23" s="68">
        <v>108</v>
      </c>
      <c r="FB23" s="68">
        <v>145687.25999999992</v>
      </c>
      <c r="FC23" s="68">
        <v>4071.2399999999989</v>
      </c>
      <c r="FD23" s="68">
        <v>5288.6349999999975</v>
      </c>
      <c r="FE23" s="68">
        <v>1050326.5349999995</v>
      </c>
      <c r="FF23" s="68">
        <v>150011.10300000024</v>
      </c>
      <c r="FG23" s="68">
        <v>274.42400000000004</v>
      </c>
      <c r="FH23" s="68">
        <v>-23755.363999999947</v>
      </c>
      <c r="FI23" s="68">
        <v>-20129.52199999999</v>
      </c>
      <c r="FJ23" s="68">
        <v>29518.684999999987</v>
      </c>
      <c r="FK23" s="68">
        <v>-1038.9079999999985</v>
      </c>
      <c r="FL23" s="68">
        <v>92555.489000000089</v>
      </c>
      <c r="FM23" s="68">
        <v>233194.18300000005</v>
      </c>
      <c r="FP23" s="68">
        <v>30754.267999999996</v>
      </c>
      <c r="FQ23" s="68">
        <v>32396.206999999977</v>
      </c>
      <c r="FR23" s="68">
        <v>639.29999999999995</v>
      </c>
      <c r="FS23" s="68">
        <v>5335.3469999999998</v>
      </c>
      <c r="FT23" s="68">
        <v>1067952.976999999</v>
      </c>
      <c r="FU23" s="68">
        <v>1027209.708999999</v>
      </c>
      <c r="FV23" s="68">
        <v>750625.75799999991</v>
      </c>
      <c r="FW23" s="68">
        <v>1115745.9009999991</v>
      </c>
      <c r="FX23" s="68">
        <v>1085060.3430000008</v>
      </c>
      <c r="FY23" s="68">
        <v>1436982.4920000012</v>
      </c>
      <c r="FZ23" s="68">
        <v>1108935.3880000003</v>
      </c>
      <c r="GA23" s="68">
        <v>276175.10799999977</v>
      </c>
      <c r="GB23" s="68">
        <v>150071.53899999984</v>
      </c>
      <c r="GC23" s="68">
        <v>101581.92000000013</v>
      </c>
      <c r="GD23" s="68">
        <v>68837.490999999951</v>
      </c>
      <c r="GE23" s="68">
        <v>1138119.4960000019</v>
      </c>
      <c r="GF23" s="68">
        <v>113470.53100000012</v>
      </c>
      <c r="GG23" s="68">
        <v>76393.515999999858</v>
      </c>
      <c r="GH23" s="68">
        <v>50.206241519674357</v>
      </c>
      <c r="GI23" s="68">
        <v>513881.28399999999</v>
      </c>
      <c r="GJ23" s="68">
        <v>3281.7369999999987</v>
      </c>
      <c r="GK23" s="68">
        <v>3023.5189999999998</v>
      </c>
      <c r="GL23" s="68">
        <v>24223.300999999996</v>
      </c>
      <c r="GM23" s="68">
        <v>23133.649000000016</v>
      </c>
      <c r="GN23" s="68">
        <v>23057.914000000019</v>
      </c>
      <c r="GO23" s="68">
        <v>21151.222000000005</v>
      </c>
      <c r="GP23" s="68">
        <v>20455.545000000006</v>
      </c>
      <c r="GQ23" s="68">
        <v>-1387.6849999999995</v>
      </c>
      <c r="GR23" s="68">
        <v>1108.5780000000002</v>
      </c>
      <c r="GS23" s="68">
        <v>759.79700000000014</v>
      </c>
      <c r="GT23" s="68">
        <v>595.3159999999998</v>
      </c>
      <c r="GU23" s="68">
        <v>468.46599999999984</v>
      </c>
      <c r="GV23" s="68">
        <v>390.79599999999994</v>
      </c>
      <c r="GW23" s="68">
        <v>3267.6859999999992</v>
      </c>
    </row>
    <row r="24" spans="1:205" s="68" customFormat="1" ht="10">
      <c r="A24" s="100" t="s">
        <v>110</v>
      </c>
      <c r="B24" s="68">
        <v>318</v>
      </c>
      <c r="C24" s="68">
        <v>2111107.8209999991</v>
      </c>
      <c r="D24" s="68">
        <v>1199545.0380902591</v>
      </c>
      <c r="E24" s="68">
        <v>3310652.8590902616</v>
      </c>
      <c r="F24" s="68">
        <v>312533.1320000001</v>
      </c>
      <c r="G24" s="68">
        <v>2998119.72709026</v>
      </c>
      <c r="H24" s="68">
        <v>1.2244484534821845</v>
      </c>
      <c r="I24" s="68">
        <v>1.0538717452295296</v>
      </c>
      <c r="J24" s="68">
        <v>0.34525273104067827</v>
      </c>
      <c r="K24" s="68">
        <v>0.31131124924730669</v>
      </c>
      <c r="L24" s="68">
        <v>513.00420138739173</v>
      </c>
      <c r="M24" s="68">
        <v>105.46334366138855</v>
      </c>
      <c r="N24" s="68">
        <v>35.812846592019916</v>
      </c>
      <c r="O24" s="68">
        <v>19.297178569175632</v>
      </c>
      <c r="P24" s="68">
        <v>2.7993143174744639</v>
      </c>
      <c r="Q24" s="68">
        <v>15.931703573062288</v>
      </c>
      <c r="R24" s="68">
        <v>258.86130637228496</v>
      </c>
      <c r="S24" s="68">
        <v>0.13389581687056903</v>
      </c>
      <c r="T24" s="68">
        <v>43.122779936444182</v>
      </c>
      <c r="U24" s="68">
        <v>43.516260637419805</v>
      </c>
      <c r="V24" s="68">
        <v>3.9537819854943073</v>
      </c>
      <c r="W24" s="68">
        <v>263.62556585776906</v>
      </c>
      <c r="X24" s="68">
        <v>0.37986543075210327</v>
      </c>
      <c r="Y24" s="68">
        <v>1.9160089078051622E-2</v>
      </c>
      <c r="Z24" s="68">
        <v>0.15060164893617028</v>
      </c>
      <c r="AA24" s="68">
        <v>0.12125126373626373</v>
      </c>
      <c r="AB24" s="68">
        <v>5.4031953125000032E-2</v>
      </c>
      <c r="AC24" s="68">
        <v>7.933394531250007E-2</v>
      </c>
      <c r="AD24" s="68">
        <v>0.13248780487804876</v>
      </c>
      <c r="AE24" s="68">
        <v>0.1369706</v>
      </c>
      <c r="AF24" s="68">
        <v>9.4011316026582747E-2</v>
      </c>
      <c r="AG24" s="68">
        <v>9.1621113762042641E-2</v>
      </c>
      <c r="AH24" s="68">
        <v>801.11133259275539</v>
      </c>
      <c r="AI24" s="68">
        <v>-10.970531072678041</v>
      </c>
      <c r="AJ24" s="68">
        <v>0.14502731066610131</v>
      </c>
      <c r="AK24" s="68">
        <v>0.18220058593749994</v>
      </c>
      <c r="AL24" s="68">
        <v>115905.27700000003</v>
      </c>
      <c r="AM24" s="68">
        <v>193702.40400000007</v>
      </c>
      <c r="AN24" s="68">
        <v>280440.08238194848</v>
      </c>
      <c r="AO24" s="68">
        <v>1523849.7269999995</v>
      </c>
      <c r="AP24" s="68">
        <v>1636622.7869999984</v>
      </c>
      <c r="AQ24" s="68">
        <v>254754.62400000013</v>
      </c>
      <c r="AR24" s="68">
        <v>345523.40200000006</v>
      </c>
      <c r="AS24" s="68">
        <v>228651.97387252041</v>
      </c>
      <c r="AT24" s="68">
        <v>-30535.314999999951</v>
      </c>
      <c r="AU24" s="68">
        <v>8642.7019999999993</v>
      </c>
      <c r="AV24" s="68">
        <v>92516.146000000008</v>
      </c>
      <c r="AW24" s="68">
        <v>2.5248216561504986</v>
      </c>
      <c r="AX24" s="68">
        <v>127493.12587252037</v>
      </c>
      <c r="AY24" s="68">
        <v>123078.87100000003</v>
      </c>
      <c r="AZ24" s="68">
        <v>1265112.7169999997</v>
      </c>
      <c r="BA24" s="68">
        <v>1846813.1350902608</v>
      </c>
      <c r="BB24" s="68">
        <v>1758562.4130000006</v>
      </c>
      <c r="BC24" s="68">
        <v>2349577.7810902591</v>
      </c>
      <c r="BD24" s="68">
        <v>-27124.321589999985</v>
      </c>
      <c r="BE24" s="68">
        <v>0.15442474916387966</v>
      </c>
      <c r="BF24" s="68">
        <v>-1.8426688963210698</v>
      </c>
      <c r="BG24" s="68">
        <v>-0.18458862876254178</v>
      </c>
      <c r="BH24" s="68">
        <v>0.65972818791946319</v>
      </c>
      <c r="BI24" s="68">
        <v>12.125126373626372</v>
      </c>
      <c r="BJ24" s="68">
        <v>9.7418709677419386</v>
      </c>
      <c r="BK24" s="68">
        <v>9.7043141361256513</v>
      </c>
      <c r="BL24" s="68">
        <v>7.9333945312500003</v>
      </c>
      <c r="BM24" s="68">
        <v>15.06016489361701</v>
      </c>
      <c r="BN24" s="68">
        <v>11.926830000000002</v>
      </c>
      <c r="BO24" s="68">
        <v>16.238251207729466</v>
      </c>
      <c r="BP24" s="68">
        <v>5.4031953124999976</v>
      </c>
      <c r="BQ24" s="68">
        <v>219.25579629629641</v>
      </c>
      <c r="BR24" s="68">
        <v>137.22220618556699</v>
      </c>
      <c r="BS24" s="68">
        <v>74552.018999999971</v>
      </c>
      <c r="BT24" s="68">
        <v>170968.52000000002</v>
      </c>
      <c r="BU24" s="68">
        <v>38.826999999999998</v>
      </c>
      <c r="BV24" s="68">
        <v>48331.314999999981</v>
      </c>
      <c r="BW24" s="68">
        <v>26413.170999999991</v>
      </c>
      <c r="BX24" s="68">
        <v>9411.6129999999994</v>
      </c>
      <c r="BY24" s="68">
        <v>260920.81899999996</v>
      </c>
      <c r="BZ24" s="68">
        <v>48280.745999999999</v>
      </c>
      <c r="CA24" s="68">
        <v>29.806775609756102</v>
      </c>
      <c r="CB24" s="68">
        <v>286959.24300000002</v>
      </c>
      <c r="CC24" s="68">
        <v>220503.98199999999</v>
      </c>
      <c r="CD24" s="68">
        <v>155011.80400000009</v>
      </c>
      <c r="CE24" s="68">
        <v>295996.538</v>
      </c>
      <c r="CF24" s="68">
        <v>245769.47999999995</v>
      </c>
      <c r="CG24" s="68">
        <v>745211.5349999998</v>
      </c>
      <c r="CH24" s="68">
        <v>114.88969597069601</v>
      </c>
      <c r="CI24" s="68">
        <v>-37847.794000000009</v>
      </c>
      <c r="CJ24" s="68">
        <v>-25476.255999999987</v>
      </c>
      <c r="CK24" s="68">
        <v>8032.0380000000032</v>
      </c>
      <c r="CL24" s="68">
        <v>-404605.14099999995</v>
      </c>
      <c r="CM24" s="68">
        <v>435140.45600000001</v>
      </c>
      <c r="CN24" s="68">
        <v>-23657.428999999978</v>
      </c>
      <c r="CO24" s="68">
        <v>-32241.312000000005</v>
      </c>
      <c r="CP24" s="68">
        <v>513409.03</v>
      </c>
      <c r="CQ24" s="68">
        <v>1143757.6899999995</v>
      </c>
      <c r="CR24" s="68">
        <v>308823.83699999959</v>
      </c>
      <c r="CS24" s="68">
        <v>286167.37099999987</v>
      </c>
      <c r="CT24" s="68">
        <v>283611.50699999998</v>
      </c>
      <c r="CU24" s="68">
        <v>-267.63200000000006</v>
      </c>
      <c r="CV24" s="68">
        <v>1265112.7169999997</v>
      </c>
      <c r="CW24" s="68">
        <v>0.74612422745431328</v>
      </c>
      <c r="CX24" s="68">
        <v>0.87593089842901861</v>
      </c>
      <c r="CY24" s="68">
        <v>115905.27700000003</v>
      </c>
      <c r="CZ24" s="68">
        <v>67835.841999999946</v>
      </c>
      <c r="DA24" s="68">
        <v>110948.33900000005</v>
      </c>
      <c r="DB24" s="68">
        <v>124583.56800000003</v>
      </c>
      <c r="DC24" s="68">
        <v>161261.81100000007</v>
      </c>
      <c r="DD24" s="68">
        <v>161849.44899999991</v>
      </c>
      <c r="DE24" s="68">
        <v>157681.50500000009</v>
      </c>
      <c r="DF24" s="68">
        <v>154004.92799999999</v>
      </c>
      <c r="DG24" s="68">
        <v>169739.99200000003</v>
      </c>
      <c r="DH24" s="68">
        <v>143630.17499999984</v>
      </c>
      <c r="DI24" s="68">
        <v>262688.701</v>
      </c>
      <c r="DJ24" s="68">
        <v>194445.14800000002</v>
      </c>
      <c r="DK24" s="68">
        <v>-64972.115589999987</v>
      </c>
      <c r="DL24" s="68">
        <v>1191815.2300000004</v>
      </c>
      <c r="DM24" s="68">
        <v>279777.28800000018</v>
      </c>
      <c r="DN24" s="68">
        <v>92543.555999999997</v>
      </c>
      <c r="DO24" s="68">
        <v>0.23874797952027321</v>
      </c>
      <c r="DP24" s="68">
        <v>7.7257419354838683</v>
      </c>
      <c r="DQ24" s="68">
        <v>20.162862204724405</v>
      </c>
      <c r="DR24" s="68">
        <v>17.871015325670506</v>
      </c>
      <c r="DS24" s="68">
        <v>5155804.1579999961</v>
      </c>
      <c r="DT24" s="68">
        <v>-52217.074000000001</v>
      </c>
      <c r="DU24" s="68">
        <v>780960.95899999922</v>
      </c>
      <c r="DV24" s="68">
        <v>672811.89700000046</v>
      </c>
      <c r="DW24" s="68">
        <v>179</v>
      </c>
      <c r="DX24" s="68">
        <v>262974.04499999998</v>
      </c>
      <c r="DY24" s="68">
        <v>48536.947000000007</v>
      </c>
      <c r="DZ24" s="68">
        <v>195506.85400000005</v>
      </c>
      <c r="EA24" s="68">
        <v>1979674.2899999996</v>
      </c>
      <c r="EB24" s="68">
        <v>346037.14400000009</v>
      </c>
      <c r="EC24" s="68">
        <v>2900876.6381484992</v>
      </c>
      <c r="ED24" s="68">
        <v>120903.24799999998</v>
      </c>
      <c r="EE24" s="68">
        <v>78492.869399999996</v>
      </c>
      <c r="EF24" s="68">
        <v>280449.74178194848</v>
      </c>
      <c r="EG24" s="68">
        <v>281167.7950000001</v>
      </c>
      <c r="EH24" s="68">
        <v>1379214.7700000005</v>
      </c>
      <c r="EI24" s="68">
        <v>176379.40000000002</v>
      </c>
      <c r="EJ24" s="68">
        <v>342179.06000000011</v>
      </c>
      <c r="EK24" s="68">
        <v>-9.7842844227633008E-2</v>
      </c>
      <c r="EL24" s="68">
        <v>5.392884793238014E-2</v>
      </c>
      <c r="EM24" s="68">
        <v>163899.84279682545</v>
      </c>
      <c r="EN24" s="68">
        <v>163899.84279682545</v>
      </c>
      <c r="EO24" s="68">
        <v>1487643.1609999991</v>
      </c>
      <c r="EP24" s="68">
        <v>67.996741935483911</v>
      </c>
      <c r="EQ24" s="68">
        <v>1906.0060000000003</v>
      </c>
      <c r="ER24" s="68">
        <v>-864.8599999999999</v>
      </c>
      <c r="ES24" s="68">
        <v>32973.662999999993</v>
      </c>
      <c r="ET24" s="68">
        <v>96759.339999999982</v>
      </c>
      <c r="EU24" s="68">
        <v>107369.02000000002</v>
      </c>
      <c r="EV24" s="68">
        <v>111251.45999999998</v>
      </c>
      <c r="EW24" s="68">
        <v>46206.87</v>
      </c>
      <c r="EX24" s="68">
        <v>96</v>
      </c>
      <c r="EY24" s="68">
        <v>98</v>
      </c>
      <c r="EZ24" s="68">
        <v>85</v>
      </c>
      <c r="FA24" s="68">
        <v>29</v>
      </c>
      <c r="FB24" s="68">
        <v>1215007.9039999999</v>
      </c>
      <c r="FC24" s="68">
        <v>7138.8400000000011</v>
      </c>
      <c r="FD24" s="68">
        <v>3440.023999999999</v>
      </c>
      <c r="FE24" s="68">
        <v>1523849.7269999995</v>
      </c>
      <c r="FF24" s="68">
        <v>254754.62400000013</v>
      </c>
      <c r="FG24" s="68">
        <v>306.78300000000002</v>
      </c>
      <c r="FH24" s="68">
        <v>-17073.158999999989</v>
      </c>
      <c r="FI24" s="68">
        <v>-9899.659999999998</v>
      </c>
      <c r="FJ24" s="68">
        <v>18330.117000000002</v>
      </c>
      <c r="FK24" s="68">
        <v>71165.572</v>
      </c>
      <c r="FL24" s="68">
        <v>99667.944000000032</v>
      </c>
      <c r="FM24" s="68">
        <v>651155.63100000005</v>
      </c>
      <c r="FP24" s="68">
        <v>68445.123999999996</v>
      </c>
      <c r="FQ24" s="68">
        <v>56187.891000000003</v>
      </c>
      <c r="FR24" s="68">
        <v>0</v>
      </c>
      <c r="FS24" s="68">
        <v>9518.9089999999978</v>
      </c>
      <c r="FT24" s="68">
        <v>1753311.5620000006</v>
      </c>
      <c r="FU24" s="68">
        <v>1730642.5849999988</v>
      </c>
      <c r="FV24" s="68">
        <v>1187799.5500000003</v>
      </c>
      <c r="FW24" s="68">
        <v>1557995.7330000009</v>
      </c>
      <c r="FX24" s="68">
        <v>1478452.3280000002</v>
      </c>
      <c r="FY24" s="68">
        <v>2111107.8209999991</v>
      </c>
      <c r="FZ24" s="68">
        <v>1596358.3299999998</v>
      </c>
      <c r="GA24" s="68">
        <v>529602.16800000006</v>
      </c>
      <c r="GB24" s="68">
        <v>358286.076</v>
      </c>
      <c r="GC24" s="68">
        <v>296581.98199999996</v>
      </c>
      <c r="GD24" s="68">
        <v>204736.04699999985</v>
      </c>
      <c r="GE24" s="68">
        <v>1636622.7869999984</v>
      </c>
      <c r="GF24" s="68">
        <v>279777.28800000018</v>
      </c>
      <c r="GG24" s="68">
        <v>193702.40400000007</v>
      </c>
      <c r="GH24" s="68">
        <v>61.688581314878896</v>
      </c>
      <c r="GI24" s="68">
        <v>1186137.3000000005</v>
      </c>
      <c r="GJ24" s="68">
        <v>5677.93</v>
      </c>
      <c r="GK24" s="68">
        <v>5418.5</v>
      </c>
      <c r="GL24" s="68">
        <v>26160.088</v>
      </c>
      <c r="GM24" s="68">
        <v>25949.362000000001</v>
      </c>
      <c r="GN24" s="68">
        <v>25237.730999999996</v>
      </c>
      <c r="GO24" s="68">
        <v>27434.592000000008</v>
      </c>
      <c r="GP24" s="68">
        <v>27235.785000000007</v>
      </c>
      <c r="GQ24" s="68">
        <v>-2389.3379999999993</v>
      </c>
      <c r="GR24" s="68">
        <v>3344.3419999999996</v>
      </c>
      <c r="GS24" s="68">
        <v>2673.3739999999998</v>
      </c>
      <c r="GT24" s="68">
        <v>2126.2960000000003</v>
      </c>
      <c r="GU24" s="68">
        <v>1650.9960000000001</v>
      </c>
      <c r="GV24" s="68">
        <v>1150.2160000000001</v>
      </c>
      <c r="GW24" s="68">
        <v>3868.1840000000002</v>
      </c>
    </row>
    <row r="25" spans="1:205" s="68" customFormat="1" ht="10">
      <c r="A25" s="100" t="s">
        <v>380</v>
      </c>
      <c r="B25" s="68">
        <v>1223</v>
      </c>
      <c r="C25" s="68">
        <v>1981015.4450000015</v>
      </c>
      <c r="D25" s="68">
        <v>231984.72721301424</v>
      </c>
      <c r="E25" s="68">
        <v>2213000.1722130147</v>
      </c>
      <c r="F25" s="68">
        <v>169531.43700000012</v>
      </c>
      <c r="G25" s="68">
        <v>2043468.735213015</v>
      </c>
      <c r="H25" s="68">
        <v>3.6351800601143656</v>
      </c>
      <c r="I25" s="68">
        <v>1.1044876675583117</v>
      </c>
      <c r="J25" s="68">
        <v>0.25183463709128801</v>
      </c>
      <c r="K25" s="68">
        <v>0.5081299616049616</v>
      </c>
      <c r="L25" s="68">
        <v>347.29324775471957</v>
      </c>
      <c r="M25" s="68">
        <v>185.36897663919768</v>
      </c>
      <c r="N25" s="68">
        <v>188.72003212013664</v>
      </c>
      <c r="O25" s="68">
        <v>165.5647263621276</v>
      </c>
      <c r="P25" s="68">
        <v>3.5988705215448964</v>
      </c>
      <c r="Q25" s="68">
        <v>19.226534685885941</v>
      </c>
      <c r="R25" s="68">
        <v>1302.2225379098902</v>
      </c>
      <c r="S25" s="68">
        <v>0.25019708035693244</v>
      </c>
      <c r="T25" s="68">
        <v>87.733035901979946</v>
      </c>
      <c r="U25" s="68">
        <v>474.33704103387834</v>
      </c>
      <c r="V25" s="68">
        <v>48.49361933493411</v>
      </c>
      <c r="W25" s="68">
        <v>1202.1301418246553</v>
      </c>
      <c r="X25" s="68">
        <v>0.17469244414724791</v>
      </c>
      <c r="Y25" s="68">
        <v>1.3035714012382313E-3</v>
      </c>
      <c r="Z25" s="68">
        <v>0.35771457446808524</v>
      </c>
      <c r="AA25" s="68">
        <v>0.27539473684210541</v>
      </c>
      <c r="AB25" s="68">
        <v>0.43796753246753217</v>
      </c>
      <c r="AC25" s="68">
        <v>0.27317510158013536</v>
      </c>
      <c r="AD25" s="68">
        <v>0.14742796610169484</v>
      </c>
      <c r="AE25" s="68">
        <v>1.4269178603603594</v>
      </c>
      <c r="AF25" s="68">
        <v>-0.39296543764467645</v>
      </c>
      <c r="AG25" s="68">
        <v>-0.49166317020902972</v>
      </c>
      <c r="AH25" s="68">
        <v>-171.82550778930482</v>
      </c>
      <c r="AI25" s="68">
        <v>-156.83169630852086</v>
      </c>
      <c r="AJ25" s="68">
        <v>2.0794847204290645E-2</v>
      </c>
      <c r="AK25" s="68">
        <v>0.26273273584905665</v>
      </c>
      <c r="AL25" s="68">
        <v>-13215.693999999981</v>
      </c>
      <c r="AM25" s="68">
        <v>-3074.4599999999969</v>
      </c>
      <c r="AN25" s="68">
        <v>27747.387357397201</v>
      </c>
      <c r="AO25" s="68">
        <v>219263.20600000003</v>
      </c>
      <c r="AP25" s="68">
        <v>259634.15299999982</v>
      </c>
      <c r="AQ25" s="68">
        <v>38749.520999999935</v>
      </c>
      <c r="AR25" s="68">
        <v>52477.673000000097</v>
      </c>
      <c r="AS25" s="68">
        <v>18571.223522253869</v>
      </c>
      <c r="AT25" s="68">
        <v>-2618.1230000000019</v>
      </c>
      <c r="AU25" s="68">
        <v>9480.6550000000043</v>
      </c>
      <c r="AV25" s="68">
        <v>45883.738999999936</v>
      </c>
      <c r="AW25" s="68">
        <v>2.5924951366063587</v>
      </c>
      <c r="AX25" s="68">
        <v>-36793.170477746069</v>
      </c>
      <c r="AY25" s="68">
        <v>-55820.730999999971</v>
      </c>
      <c r="AZ25" s="68">
        <v>242995.43200000029</v>
      </c>
      <c r="BA25" s="68">
        <v>262602.72821301379</v>
      </c>
      <c r="BB25" s="68">
        <v>337056.90499999985</v>
      </c>
      <c r="BC25" s="68">
        <v>311227.34721301339</v>
      </c>
      <c r="BD25" s="68">
        <v>-19398.420730000002</v>
      </c>
      <c r="BE25" s="68">
        <v>7.764864864864876E-2</v>
      </c>
      <c r="BF25" s="68">
        <v>-0.14924034749034815</v>
      </c>
      <c r="BG25" s="68">
        <v>0.11701254826254862</v>
      </c>
      <c r="BH25" s="68">
        <v>1.5606651884700677</v>
      </c>
      <c r="BI25" s="68">
        <v>27.539473684210527</v>
      </c>
      <c r="BJ25" s="68">
        <v>24.250693333333331</v>
      </c>
      <c r="BK25" s="68">
        <v>20.567956521739134</v>
      </c>
      <c r="BL25" s="68">
        <v>27.255984234234262</v>
      </c>
      <c r="BM25" s="68">
        <v>35.771457446808505</v>
      </c>
      <c r="BN25" s="68">
        <v>32.674488888888874</v>
      </c>
      <c r="BO25" s="68">
        <v>29.760890909090925</v>
      </c>
      <c r="BP25" s="68">
        <v>43.715648148148176</v>
      </c>
      <c r="BQ25" s="68">
        <v>280.46183206106872</v>
      </c>
      <c r="BR25" s="68">
        <v>142.79627049180328</v>
      </c>
      <c r="BS25" s="68">
        <v>14622.453000000012</v>
      </c>
      <c r="BT25" s="68">
        <v>75608.104999999923</v>
      </c>
      <c r="BU25" s="68">
        <v>44.575000000000003</v>
      </c>
      <c r="BV25" s="68">
        <v>21234.590999999949</v>
      </c>
      <c r="BW25" s="68">
        <v>92420.768999999971</v>
      </c>
      <c r="BX25" s="68">
        <v>1329.1100000000022</v>
      </c>
      <c r="BY25" s="68">
        <v>1774.9979999999819</v>
      </c>
      <c r="BZ25" s="68">
        <v>6371.59</v>
      </c>
      <c r="CA25" s="68">
        <v>343.40660416666657</v>
      </c>
      <c r="CB25" s="68">
        <v>51278.278999999951</v>
      </c>
      <c r="CC25" s="68">
        <v>33292.806000000004</v>
      </c>
      <c r="CD25" s="68">
        <v>7725.1660000000084</v>
      </c>
      <c r="CE25" s="68">
        <v>88282.848000000042</v>
      </c>
      <c r="CF25" s="68">
        <v>35365.254999999917</v>
      </c>
      <c r="CG25" s="68">
        <v>10539.03800000002</v>
      </c>
      <c r="CH25" s="68">
        <v>681.3455639534892</v>
      </c>
      <c r="CI25" s="68">
        <v>-14838.103999999998</v>
      </c>
      <c r="CJ25" s="68">
        <v>-19202.561000000002</v>
      </c>
      <c r="CK25" s="68">
        <v>76454.968000000066</v>
      </c>
      <c r="CL25" s="68">
        <v>-29538.429999999989</v>
      </c>
      <c r="CM25" s="68">
        <v>32156.553</v>
      </c>
      <c r="CN25" s="68">
        <v>-16059.83699999999</v>
      </c>
      <c r="CO25" s="68">
        <v>-32374.016000000003</v>
      </c>
      <c r="CP25" s="68">
        <v>158026.34899999993</v>
      </c>
      <c r="CQ25" s="68">
        <v>217602.1939999999</v>
      </c>
      <c r="CR25" s="68">
        <v>5055.6830000000018</v>
      </c>
      <c r="CS25" s="68">
        <v>123966.6470000002</v>
      </c>
      <c r="CT25" s="68">
        <v>87295.888999999966</v>
      </c>
      <c r="CU25" s="68">
        <v>6667.1660000000011</v>
      </c>
      <c r="CV25" s="68">
        <v>242995.43200000029</v>
      </c>
      <c r="CW25" s="68">
        <v>0.80320996175456594</v>
      </c>
      <c r="CX25" s="68">
        <v>0.75666396976526951</v>
      </c>
      <c r="CY25" s="68">
        <v>-13215.693999999981</v>
      </c>
      <c r="CZ25" s="68">
        <v>4814.0700000000015</v>
      </c>
      <c r="DA25" s="68">
        <v>15365.696000000013</v>
      </c>
      <c r="DB25" s="68">
        <v>18141.580999999991</v>
      </c>
      <c r="DC25" s="68">
        <v>17619.930999999993</v>
      </c>
      <c r="DD25" s="68">
        <v>27804.477999999966</v>
      </c>
      <c r="DE25" s="68">
        <v>37954.220000000008</v>
      </c>
      <c r="DF25" s="68">
        <v>33628.959000000032</v>
      </c>
      <c r="DG25" s="68">
        <v>30751.880000000016</v>
      </c>
      <c r="DH25" s="68">
        <v>21391.523999999983</v>
      </c>
      <c r="DI25" s="68">
        <v>18027.726000000017</v>
      </c>
      <c r="DJ25" s="68">
        <v>21212.011999999981</v>
      </c>
      <c r="DK25" s="68">
        <v>-34236.524730000012</v>
      </c>
      <c r="DL25" s="68">
        <v>228060.976</v>
      </c>
      <c r="DM25" s="68">
        <v>28212.383999999991</v>
      </c>
      <c r="DN25" s="68">
        <v>-58438.854000000014</v>
      </c>
      <c r="DO25" s="68">
        <v>0.45420702418042541</v>
      </c>
      <c r="DP25" s="68">
        <v>4.8120995525727137</v>
      </c>
      <c r="DQ25" s="68">
        <v>13.243204753199251</v>
      </c>
      <c r="DR25" s="68">
        <v>26.149924882629108</v>
      </c>
      <c r="DS25" s="68">
        <v>748011.6959999993</v>
      </c>
      <c r="DT25" s="68">
        <v>-8009.1020000000053</v>
      </c>
      <c r="DU25" s="68">
        <v>190420.87399999987</v>
      </c>
      <c r="DV25" s="68">
        <v>74790.64399999984</v>
      </c>
      <c r="DW25" s="68">
        <v>876</v>
      </c>
      <c r="DX25" s="68">
        <v>64849.972000000009</v>
      </c>
      <c r="DY25" s="68">
        <v>8244.1530000000039</v>
      </c>
      <c r="DZ25" s="68">
        <v>59015.540000000015</v>
      </c>
      <c r="EA25" s="68">
        <v>1320875.7300000004</v>
      </c>
      <c r="EB25" s="68">
        <v>102373.308</v>
      </c>
      <c r="EC25" s="68">
        <v>1446830.5139708437</v>
      </c>
      <c r="ED25" s="68">
        <v>-11864.374999999998</v>
      </c>
      <c r="EE25" s="68">
        <v>265121.51780000009</v>
      </c>
      <c r="EF25" s="68">
        <v>37784.771557397173</v>
      </c>
      <c r="EG25" s="68">
        <v>131170.28999999992</v>
      </c>
      <c r="EH25" s="68">
        <v>274639.30400000012</v>
      </c>
      <c r="EI25" s="68">
        <v>70951.884999999893</v>
      </c>
      <c r="EJ25" s="68">
        <v>50476.872999999934</v>
      </c>
      <c r="EK25" s="68">
        <v>-0.27175159773713503</v>
      </c>
      <c r="EL25" s="68">
        <v>-0.44258890791334476</v>
      </c>
      <c r="EM25" s="68">
        <v>31566.075295238086</v>
      </c>
      <c r="EN25" s="68">
        <v>31566.075295238086</v>
      </c>
      <c r="EO25" s="68">
        <v>65925.202000000019</v>
      </c>
      <c r="EP25" s="68">
        <v>62.903295031055926</v>
      </c>
      <c r="EQ25" s="68">
        <v>14785.357999999997</v>
      </c>
      <c r="ER25" s="68">
        <v>0</v>
      </c>
      <c r="ES25" s="68">
        <v>11407.887000000006</v>
      </c>
      <c r="ET25" s="68">
        <v>38028.39500000004</v>
      </c>
      <c r="EU25" s="68">
        <v>37926.190999999948</v>
      </c>
      <c r="EV25" s="68">
        <v>34072.549999999952</v>
      </c>
      <c r="EW25" s="68">
        <v>47103.522000000019</v>
      </c>
      <c r="EX25" s="68">
        <v>684</v>
      </c>
      <c r="EY25" s="68">
        <v>691</v>
      </c>
      <c r="EZ25" s="68">
        <v>641</v>
      </c>
      <c r="FA25" s="68">
        <v>498</v>
      </c>
      <c r="FB25" s="68">
        <v>41372.662999999993</v>
      </c>
      <c r="FC25" s="68">
        <v>2653.7069999999962</v>
      </c>
      <c r="FD25" s="68">
        <v>13599.603000000008</v>
      </c>
      <c r="FE25" s="68">
        <v>219263.20600000003</v>
      </c>
      <c r="FF25" s="68">
        <v>38749.520999999935</v>
      </c>
      <c r="FG25" s="68">
        <v>35.021999999999998</v>
      </c>
      <c r="FH25" s="68">
        <v>-10824.156000000014</v>
      </c>
      <c r="FI25" s="68">
        <v>-5583.0930000000053</v>
      </c>
      <c r="FJ25" s="68">
        <v>6926.5940000000064</v>
      </c>
      <c r="FK25" s="68">
        <v>-2122.1819999999984</v>
      </c>
      <c r="FL25" s="68">
        <v>4059.5710000000008</v>
      </c>
      <c r="FM25" s="68">
        <v>73369.609000000011</v>
      </c>
      <c r="FP25" s="68">
        <v>16096.554</v>
      </c>
      <c r="FQ25" s="68">
        <v>21224.919999999947</v>
      </c>
      <c r="FR25" s="68">
        <v>76.645000000000024</v>
      </c>
      <c r="FS25" s="68">
        <v>7766.6150000000016</v>
      </c>
      <c r="FT25" s="68">
        <v>1242627.4169999997</v>
      </c>
      <c r="FU25" s="68">
        <v>1310941.0720000011</v>
      </c>
      <c r="FV25" s="68">
        <v>1061829.1300000004</v>
      </c>
      <c r="FW25" s="68">
        <v>1665658.5239999997</v>
      </c>
      <c r="FX25" s="68">
        <v>1625622.4399999997</v>
      </c>
      <c r="FY25" s="68">
        <v>1981015.4450000015</v>
      </c>
      <c r="FZ25" s="68">
        <v>247913.4220000002</v>
      </c>
      <c r="GA25" s="68">
        <v>149512.14400000029</v>
      </c>
      <c r="GB25" s="68">
        <v>48714.087000000014</v>
      </c>
      <c r="GC25" s="68">
        <v>26754.118000000082</v>
      </c>
      <c r="GD25" s="68">
        <v>-4706.2319999999891</v>
      </c>
      <c r="GE25" s="68">
        <v>259634.15299999982</v>
      </c>
      <c r="GF25" s="68">
        <v>28212.383999999991</v>
      </c>
      <c r="GG25" s="68">
        <v>-3074.4599999999969</v>
      </c>
      <c r="GH25" s="68">
        <v>15.654891304347826</v>
      </c>
      <c r="GI25" s="68">
        <v>219655.74399999998</v>
      </c>
      <c r="GJ25" s="68">
        <v>8405.5490000000027</v>
      </c>
      <c r="GK25" s="68">
        <v>5728.3579999999947</v>
      </c>
      <c r="GL25" s="68">
        <v>89553.42900000012</v>
      </c>
      <c r="GM25" s="68">
        <v>87605.557999999888</v>
      </c>
      <c r="GN25" s="68">
        <v>82843.929000000004</v>
      </c>
      <c r="GO25" s="68">
        <v>76785.495999999956</v>
      </c>
      <c r="GP25" s="68">
        <v>75128.511999999799</v>
      </c>
      <c r="GQ25" s="68">
        <v>-32.300000000000026</v>
      </c>
      <c r="GR25" s="68">
        <v>2000.7999999999995</v>
      </c>
      <c r="GS25" s="68">
        <v>1911.0509999999997</v>
      </c>
      <c r="GT25" s="68">
        <v>1745.3770000000006</v>
      </c>
      <c r="GU25" s="68">
        <v>1507.3750000000005</v>
      </c>
      <c r="GV25" s="68">
        <v>1310.1339999999993</v>
      </c>
      <c r="GW25" s="68">
        <v>5598.4540000000115</v>
      </c>
    </row>
    <row r="26" spans="1:205" s="68" customFormat="1" ht="10">
      <c r="A26" s="100" t="s">
        <v>378</v>
      </c>
      <c r="B26" s="68">
        <v>1371</v>
      </c>
      <c r="C26" s="68">
        <v>4387489.578999998</v>
      </c>
      <c r="D26" s="68">
        <v>648828.48731898272</v>
      </c>
      <c r="E26" s="68">
        <v>5036318.0663189916</v>
      </c>
      <c r="F26" s="68">
        <v>237908.42399999994</v>
      </c>
      <c r="G26" s="68">
        <v>4798409.6423189864</v>
      </c>
      <c r="H26" s="68">
        <v>2.8072350308234864</v>
      </c>
      <c r="I26" s="68">
        <v>1.0775601817466782</v>
      </c>
      <c r="J26" s="68">
        <v>0.2537041613024586</v>
      </c>
      <c r="K26" s="68">
        <v>0.45476924124097123</v>
      </c>
      <c r="L26" s="68">
        <v>384.76417113156151</v>
      </c>
      <c r="M26" s="68">
        <v>450.71047837888034</v>
      </c>
      <c r="N26" s="68">
        <v>54.437546232993952</v>
      </c>
      <c r="O26" s="68">
        <v>30.795298847274118</v>
      </c>
      <c r="P26" s="68">
        <v>3.4133660487981712</v>
      </c>
      <c r="Q26" s="68">
        <v>6.7695180160681074</v>
      </c>
      <c r="R26" s="68">
        <v>279.13659805536679</v>
      </c>
      <c r="S26" s="68">
        <v>0.13646513985930395</v>
      </c>
      <c r="T26" s="68">
        <v>41.752742065422773</v>
      </c>
      <c r="U26" s="68">
        <v>85.228898551490317</v>
      </c>
      <c r="V26" s="68">
        <v>24.833394801891249</v>
      </c>
      <c r="W26" s="68">
        <v>256.72641069446195</v>
      </c>
      <c r="X26" s="68">
        <v>0.38897100121237749</v>
      </c>
      <c r="Y26" s="68">
        <v>6.6227977676438926E-3</v>
      </c>
      <c r="Z26" s="68">
        <v>0.14611509473684209</v>
      </c>
      <c r="AA26" s="68">
        <v>0.12200924349881789</v>
      </c>
      <c r="AB26" s="68">
        <v>0.28638699177438304</v>
      </c>
      <c r="AC26" s="68">
        <v>0.17784532959326788</v>
      </c>
      <c r="AD26" s="68">
        <v>0.16344705882352939</v>
      </c>
      <c r="AE26" s="68">
        <v>0.95561464953270991</v>
      </c>
      <c r="AF26" s="68">
        <v>-0.13125929355247432</v>
      </c>
      <c r="AG26" s="68">
        <v>-9.5638579138347918E-2</v>
      </c>
      <c r="AH26" s="68">
        <v>-32.394250215553264</v>
      </c>
      <c r="AI26" s="68">
        <v>-23.46130884512889</v>
      </c>
      <c r="AJ26" s="68">
        <v>9.2569721452710335E-2</v>
      </c>
      <c r="AK26" s="68">
        <v>0.1504814956011731</v>
      </c>
      <c r="AL26" s="68">
        <v>96799.738999999943</v>
      </c>
      <c r="AM26" s="68">
        <v>120177.795</v>
      </c>
      <c r="AN26" s="68">
        <v>238888.41933620369</v>
      </c>
      <c r="AO26" s="68">
        <v>1026053.1159999999</v>
      </c>
      <c r="AP26" s="68">
        <v>1114038.5760000004</v>
      </c>
      <c r="AQ26" s="68">
        <v>273083.7779999997</v>
      </c>
      <c r="AR26" s="68">
        <v>315242.71700000041</v>
      </c>
      <c r="AS26" s="68">
        <v>191749.56613206744</v>
      </c>
      <c r="AT26" s="68">
        <v>21265.417999999987</v>
      </c>
      <c r="AU26" s="68">
        <v>11146.473000000031</v>
      </c>
      <c r="AV26" s="68">
        <v>81932.91999999994</v>
      </c>
      <c r="AW26" s="68">
        <v>2.7106992464475441</v>
      </c>
      <c r="AX26" s="68">
        <v>98670.173132067444</v>
      </c>
      <c r="AY26" s="68">
        <v>5832.9840000000222</v>
      </c>
      <c r="AZ26" s="68">
        <v>954104.6479999976</v>
      </c>
      <c r="BA26" s="68">
        <v>1014889.9753189831</v>
      </c>
      <c r="BB26" s="68">
        <v>1122961.7890000003</v>
      </c>
      <c r="BC26" s="68">
        <v>1128286.4593189836</v>
      </c>
      <c r="BD26" s="68">
        <v>-89309.368730000017</v>
      </c>
      <c r="BE26" s="68">
        <v>8.1517828200972656E-2</v>
      </c>
      <c r="BF26" s="68">
        <v>-15.687051053484604</v>
      </c>
      <c r="BG26" s="68">
        <v>-1.2950105348460301</v>
      </c>
      <c r="BH26" s="68">
        <v>2.4472413194444451</v>
      </c>
      <c r="BI26" s="68">
        <v>12.200924349881801</v>
      </c>
      <c r="BJ26" s="68">
        <v>9.5934875846501164</v>
      </c>
      <c r="BK26" s="68">
        <v>8.6828493723849309</v>
      </c>
      <c r="BL26" s="68">
        <v>17.784532959326782</v>
      </c>
      <c r="BM26" s="68">
        <v>14.611509473684201</v>
      </c>
      <c r="BN26" s="68">
        <v>11.675645030425969</v>
      </c>
      <c r="BO26" s="68">
        <v>11.659572504708089</v>
      </c>
      <c r="BP26" s="68">
        <v>28.638699177438308</v>
      </c>
      <c r="BQ26" s="68">
        <v>63.437333333333328</v>
      </c>
      <c r="BR26" s="68">
        <v>398.73357142857179</v>
      </c>
      <c r="BS26" s="68">
        <v>54249.342999999964</v>
      </c>
      <c r="BT26" s="68">
        <v>295610.13900000002</v>
      </c>
      <c r="BU26" s="68">
        <v>526.44999999999993</v>
      </c>
      <c r="BV26" s="68">
        <v>66135.038000000117</v>
      </c>
      <c r="BW26" s="68">
        <v>182965.99999999994</v>
      </c>
      <c r="BX26" s="68">
        <v>7854.0780000000041</v>
      </c>
      <c r="BY26" s="68">
        <v>157420.48300000004</v>
      </c>
      <c r="BZ26" s="68">
        <v>32497.623999999982</v>
      </c>
      <c r="CA26" s="68">
        <v>29.815383050847451</v>
      </c>
      <c r="CB26" s="68">
        <v>235334.48600000009</v>
      </c>
      <c r="CC26" s="68">
        <v>184763.06299999999</v>
      </c>
      <c r="CD26" s="68">
        <v>44670.051999999981</v>
      </c>
      <c r="CE26" s="68">
        <v>405595.39299999987</v>
      </c>
      <c r="CF26" s="68">
        <v>143778.28800000026</v>
      </c>
      <c r="CG26" s="68">
        <v>153380.06100000002</v>
      </c>
      <c r="CH26" s="68">
        <v>304.80279403272357</v>
      </c>
      <c r="CI26" s="68">
        <v>-23751.855000000007</v>
      </c>
      <c r="CJ26" s="68">
        <v>-79524.527999999991</v>
      </c>
      <c r="CK26" s="68">
        <v>28742.79299999998</v>
      </c>
      <c r="CL26" s="68">
        <v>-163972.11899999995</v>
      </c>
      <c r="CM26" s="68">
        <v>142706.70100000006</v>
      </c>
      <c r="CN26" s="68">
        <v>-17018.866999999998</v>
      </c>
      <c r="CO26" s="68">
        <v>-53529.247000000003</v>
      </c>
      <c r="CP26" s="68">
        <v>699946.76100000076</v>
      </c>
      <c r="CQ26" s="68">
        <v>663123.38499999989</v>
      </c>
      <c r="CR26" s="68">
        <v>39584.122000000018</v>
      </c>
      <c r="CS26" s="68">
        <v>217398.671</v>
      </c>
      <c r="CT26" s="68">
        <v>393229.51700000046</v>
      </c>
      <c r="CU26" s="68">
        <v>2052.3830000000012</v>
      </c>
      <c r="CV26" s="68">
        <v>954104.6479999976</v>
      </c>
      <c r="CW26" s="68">
        <v>0.74768807242983593</v>
      </c>
      <c r="CX26" s="68">
        <v>0.80485664725774952</v>
      </c>
      <c r="CY26" s="68">
        <v>96799.738999999943</v>
      </c>
      <c r="CZ26" s="68">
        <v>111849.78299999995</v>
      </c>
      <c r="DA26" s="68">
        <v>166516.7230000002</v>
      </c>
      <c r="DB26" s="68">
        <v>163444.73200000013</v>
      </c>
      <c r="DC26" s="68">
        <v>162061.31500000032</v>
      </c>
      <c r="DD26" s="68">
        <v>152904.372</v>
      </c>
      <c r="DE26" s="68">
        <v>146795.38299999991</v>
      </c>
      <c r="DF26" s="68">
        <v>157713.83799999987</v>
      </c>
      <c r="DG26" s="68">
        <v>166952.13400000005</v>
      </c>
      <c r="DH26" s="68">
        <v>161682.32199999969</v>
      </c>
      <c r="DI26" s="68">
        <v>185124.61400000029</v>
      </c>
      <c r="DJ26" s="68">
        <v>191604.06799999985</v>
      </c>
      <c r="DK26" s="68">
        <v>-113061.22372999994</v>
      </c>
      <c r="DL26" s="68">
        <v>643877.4569999997</v>
      </c>
      <c r="DM26" s="68">
        <v>238890.55199999994</v>
      </c>
      <c r="DN26" s="68">
        <v>27098.402000000013</v>
      </c>
      <c r="DO26" s="68">
        <v>0.39786296480578942</v>
      </c>
      <c r="DP26" s="68">
        <v>8.3952843373493931</v>
      </c>
      <c r="DQ26" s="68">
        <v>20.047586177474429</v>
      </c>
      <c r="DR26" s="68">
        <v>14.931384093113472</v>
      </c>
      <c r="DS26" s="68">
        <v>2324942.8829999985</v>
      </c>
      <c r="DT26" s="68">
        <v>-21092.459000000024</v>
      </c>
      <c r="DU26" s="68">
        <v>483544.32799999998</v>
      </c>
      <c r="DV26" s="68">
        <v>335625.14300000062</v>
      </c>
      <c r="DW26" s="68">
        <v>868</v>
      </c>
      <c r="DX26" s="68">
        <v>191977.98800000007</v>
      </c>
      <c r="DY26" s="68">
        <v>30888.776999999991</v>
      </c>
      <c r="DZ26" s="68">
        <v>156764.38999999998</v>
      </c>
      <c r="EA26" s="68">
        <v>3994044.7200000007</v>
      </c>
      <c r="EB26" s="68">
        <v>330541.08400000032</v>
      </c>
      <c r="EC26" s="68">
        <v>4633381.1502478039</v>
      </c>
      <c r="ED26" s="68">
        <v>24925.091000000022</v>
      </c>
      <c r="EE26" s="68">
        <v>524416.69500000018</v>
      </c>
      <c r="EF26" s="68">
        <v>261228.0573362041</v>
      </c>
      <c r="EG26" s="68">
        <v>456049.77799999987</v>
      </c>
      <c r="EH26" s="68">
        <v>1120236.879</v>
      </c>
      <c r="EI26" s="68">
        <v>352875.52299999981</v>
      </c>
      <c r="EJ26" s="68">
        <v>313384.39600000059</v>
      </c>
      <c r="EK26" s="68">
        <v>-0.15653749181541596</v>
      </c>
      <c r="EL26" s="68">
        <v>0.90855509495068099</v>
      </c>
      <c r="EM26" s="68">
        <v>162572.91693730181</v>
      </c>
      <c r="EN26" s="68">
        <v>162572.91693730181</v>
      </c>
      <c r="EO26" s="68">
        <v>593126.58600000013</v>
      </c>
      <c r="EP26" s="68">
        <v>79.697225572979477</v>
      </c>
      <c r="EQ26" s="68">
        <v>11527.889999999994</v>
      </c>
      <c r="ER26" s="68">
        <v>-438.67600000000004</v>
      </c>
      <c r="ES26" s="68">
        <v>50845.785999999978</v>
      </c>
      <c r="ET26" s="68">
        <v>198935.90999999995</v>
      </c>
      <c r="EU26" s="68">
        <v>228198.56500000006</v>
      </c>
      <c r="EV26" s="68">
        <v>238849.52299999993</v>
      </c>
      <c r="EW26" s="68">
        <v>242946.17500000005</v>
      </c>
      <c r="EX26" s="68">
        <v>438</v>
      </c>
      <c r="EY26" s="68">
        <v>460</v>
      </c>
      <c r="EZ26" s="68">
        <v>408</v>
      </c>
      <c r="FA26" s="68">
        <v>265</v>
      </c>
      <c r="FB26" s="68">
        <v>121005.95299999999</v>
      </c>
      <c r="FC26" s="68">
        <v>4294.2170000000015</v>
      </c>
      <c r="FD26" s="68">
        <v>20838.305000000022</v>
      </c>
      <c r="FE26" s="68">
        <v>1026053.1159999999</v>
      </c>
      <c r="FF26" s="68">
        <v>273083.7779999997</v>
      </c>
      <c r="FG26" s="68">
        <v>113.117</v>
      </c>
      <c r="FH26" s="68">
        <v>-15991.181000000011</v>
      </c>
      <c r="FI26" s="68">
        <v>-11221.928000000009</v>
      </c>
      <c r="FJ26" s="68">
        <v>16066.635999999977</v>
      </c>
      <c r="FK26" s="68">
        <v>-21356.040000000019</v>
      </c>
      <c r="FL26" s="68">
        <v>49143.376999999942</v>
      </c>
      <c r="FM26" s="68">
        <v>207597.24000000008</v>
      </c>
      <c r="FP26" s="68">
        <v>30746.498000000003</v>
      </c>
      <c r="FQ26" s="68">
        <v>33581.583000000013</v>
      </c>
      <c r="FR26" s="68">
        <v>72.684999999999988</v>
      </c>
      <c r="FS26" s="68">
        <v>8110.7639999999992</v>
      </c>
      <c r="FT26" s="68">
        <v>3463041.0150000034</v>
      </c>
      <c r="FU26" s="68">
        <v>3523143.3210000019</v>
      </c>
      <c r="FV26" s="68">
        <v>2813708.290000001</v>
      </c>
      <c r="FW26" s="68">
        <v>3762488.3629999994</v>
      </c>
      <c r="FX26" s="68">
        <v>3469568.9609999973</v>
      </c>
      <c r="FY26" s="68">
        <v>4387489.578999998</v>
      </c>
      <c r="FZ26" s="68">
        <v>1074219.7109999987</v>
      </c>
      <c r="GA26" s="68">
        <v>676046.51599999971</v>
      </c>
      <c r="GB26" s="68">
        <v>289439.989</v>
      </c>
      <c r="GC26" s="68">
        <v>205701.08799999996</v>
      </c>
      <c r="GD26" s="68">
        <v>108770.03399999991</v>
      </c>
      <c r="GE26" s="68">
        <v>1114038.5760000004</v>
      </c>
      <c r="GF26" s="68">
        <v>238890.55199999994</v>
      </c>
      <c r="GG26" s="68">
        <v>120177.795</v>
      </c>
      <c r="GH26" s="68">
        <v>33.178327645051198</v>
      </c>
      <c r="GI26" s="68">
        <v>639526.21899999934</v>
      </c>
      <c r="GJ26" s="68">
        <v>4351.7080000000014</v>
      </c>
      <c r="GK26" s="68">
        <v>3064.0350000000035</v>
      </c>
      <c r="GL26" s="68">
        <v>177131.12299999991</v>
      </c>
      <c r="GM26" s="68">
        <v>171426.45700000002</v>
      </c>
      <c r="GN26" s="68">
        <v>169253.11700000003</v>
      </c>
      <c r="GO26" s="68">
        <v>145943.37799999982</v>
      </c>
      <c r="GP26" s="68">
        <v>139377.7350000001</v>
      </c>
      <c r="GQ26" s="68">
        <v>-4759.7760000000017</v>
      </c>
      <c r="GR26" s="68">
        <v>1858.3209999999995</v>
      </c>
      <c r="GS26" s="68">
        <v>1562.3969999999999</v>
      </c>
      <c r="GT26" s="68">
        <v>1333.2800000000007</v>
      </c>
      <c r="GU26" s="68">
        <v>1009.6360000000002</v>
      </c>
      <c r="GV26" s="68">
        <v>869.30600000000061</v>
      </c>
      <c r="GW26" s="68">
        <v>4018.0069999999992</v>
      </c>
    </row>
    <row r="27" spans="1:205" s="68" customFormat="1" ht="10">
      <c r="A27" s="100" t="s">
        <v>372</v>
      </c>
      <c r="B27" s="68">
        <v>244</v>
      </c>
      <c r="C27" s="68">
        <v>108931.67599999998</v>
      </c>
      <c r="D27" s="68">
        <v>33527.120557316121</v>
      </c>
      <c r="E27" s="68">
        <v>142458.79655731615</v>
      </c>
      <c r="F27" s="68">
        <v>18744.424999999999</v>
      </c>
      <c r="G27" s="68">
        <v>123714.37155731604</v>
      </c>
      <c r="H27" s="68">
        <v>3.2131979907581538</v>
      </c>
      <c r="I27" s="68">
        <v>1.0631824876684701</v>
      </c>
      <c r="J27" s="68">
        <v>0.27707243962745293</v>
      </c>
      <c r="K27" s="68">
        <v>0.38809205082338677</v>
      </c>
      <c r="L27" s="68">
        <v>246.14779615281114</v>
      </c>
      <c r="M27" s="68">
        <v>98.588868115103807</v>
      </c>
      <c r="N27" s="68">
        <v>172.07045889590799</v>
      </c>
      <c r="O27" s="68">
        <v>21.849285327758114</v>
      </c>
      <c r="P27" s="68">
        <v>1.4445252344281563</v>
      </c>
      <c r="Q27" s="68">
        <v>5.9144316770530505</v>
      </c>
      <c r="R27" s="68">
        <v>38.517296541399247</v>
      </c>
      <c r="S27" s="68">
        <v>0.17851205717463753</v>
      </c>
      <c r="T27" s="68">
        <v>44.067643602506429</v>
      </c>
      <c r="U27" s="68">
        <v>1603.4644134713431</v>
      </c>
      <c r="V27" s="68">
        <v>130.23731599803065</v>
      </c>
      <c r="W27" s="68">
        <v>40.138362917056263</v>
      </c>
      <c r="X27" s="68">
        <v>0.43213917338718177</v>
      </c>
      <c r="Y27" s="68">
        <v>1.3485453253235778E-2</v>
      </c>
      <c r="Z27" s="68">
        <v>0.20556480000000008</v>
      </c>
      <c r="AA27" s="68">
        <v>7.4086124999999989E-2</v>
      </c>
      <c r="AB27" s="68">
        <v>0.27138729032258069</v>
      </c>
      <c r="AC27" s="68">
        <v>7.7773846153846138E-2</v>
      </c>
      <c r="AD27" s="68">
        <v>0.25287500000000013</v>
      </c>
      <c r="AE27" s="68">
        <v>0.19530705882352944</v>
      </c>
      <c r="AF27" s="68">
        <v>5.0671999277769025E-2</v>
      </c>
      <c r="AG27" s="68">
        <v>9.0189929003015284E-2</v>
      </c>
      <c r="AH27" s="68">
        <v>-0.13164533621384644</v>
      </c>
      <c r="AI27" s="68">
        <v>-0.1905888991926844</v>
      </c>
      <c r="AJ27" s="68">
        <v>0.13330324144476585</v>
      </c>
      <c r="AK27" s="68">
        <v>0.1922049732620322</v>
      </c>
      <c r="AL27" s="68">
        <v>-872.20800000000031</v>
      </c>
      <c r="AM27" s="68">
        <v>1494.9199999999998</v>
      </c>
      <c r="AN27" s="68">
        <v>4311.9050885367778</v>
      </c>
      <c r="AO27" s="68">
        <v>42963.913000000008</v>
      </c>
      <c r="AP27" s="68">
        <v>45180.816999999995</v>
      </c>
      <c r="AQ27" s="68">
        <v>6457.9660000000058</v>
      </c>
      <c r="AR27" s="68">
        <v>7802.2519999999959</v>
      </c>
      <c r="AS27" s="68">
        <v>3403.1007311023036</v>
      </c>
      <c r="AT27" s="68">
        <v>-514.62199999999973</v>
      </c>
      <c r="AU27" s="68">
        <v>158.94899999999993</v>
      </c>
      <c r="AV27" s="68">
        <v>7873.5970000000034</v>
      </c>
      <c r="AW27" s="68">
        <v>1.3407143712315346</v>
      </c>
      <c r="AX27" s="68">
        <v>-4629.4452688976971</v>
      </c>
      <c r="AY27" s="68">
        <v>-6023.0039999999999</v>
      </c>
      <c r="AZ27" s="68">
        <v>42606.302999999993</v>
      </c>
      <c r="BA27" s="68">
        <v>44082.386557316073</v>
      </c>
      <c r="BB27" s="68">
        <v>50855.609999999957</v>
      </c>
      <c r="BC27" s="68">
        <v>48057.819557316056</v>
      </c>
      <c r="BD27" s="68">
        <v>-1209.40698</v>
      </c>
      <c r="BE27" s="68">
        <v>9.9854460093896716E-2</v>
      </c>
      <c r="BF27" s="68">
        <v>0.67995305164319286</v>
      </c>
      <c r="BG27" s="68">
        <v>-0.15738967136150228</v>
      </c>
      <c r="BH27" s="68">
        <v>0.1841111111111112</v>
      </c>
      <c r="BI27" s="68">
        <v>7.4086125000000012</v>
      </c>
      <c r="BJ27" s="68">
        <v>13.79</v>
      </c>
      <c r="BK27" s="68">
        <v>10.712303370786515</v>
      </c>
      <c r="BL27" s="68">
        <v>7.7773846153846149</v>
      </c>
      <c r="BM27" s="68">
        <v>20.556479999999993</v>
      </c>
      <c r="BN27" s="68">
        <v>21.116196078431368</v>
      </c>
      <c r="BO27" s="68">
        <v>13.503214285714277</v>
      </c>
      <c r="BP27" s="68">
        <v>27.138729032258063</v>
      </c>
      <c r="BQ27" s="68">
        <v>102.04542342342346</v>
      </c>
      <c r="BR27" s="68">
        <v>73.202295081967222</v>
      </c>
      <c r="BS27" s="68">
        <v>3742.5150000000017</v>
      </c>
      <c r="BT27" s="68">
        <v>14239.047999999999</v>
      </c>
      <c r="BU27" s="68">
        <v>2.6019999999999999</v>
      </c>
      <c r="BV27" s="68">
        <v>2304.0149999999999</v>
      </c>
      <c r="BW27" s="68">
        <v>1240.377</v>
      </c>
      <c r="BX27" s="68">
        <v>428.64399999999983</v>
      </c>
      <c r="BY27" s="68">
        <v>2165.2920000000004</v>
      </c>
      <c r="BZ27" s="68">
        <v>1049.6950000000002</v>
      </c>
      <c r="CA27" s="68">
        <v>133.03108148148152</v>
      </c>
      <c r="CB27" s="68">
        <v>5126.6509999999989</v>
      </c>
      <c r="CC27" s="68">
        <v>772.2399999999999</v>
      </c>
      <c r="CD27" s="68">
        <v>2626.6129999999989</v>
      </c>
      <c r="CE27" s="68">
        <v>17580.486000000001</v>
      </c>
      <c r="CF27" s="68">
        <v>1991.1769999999999</v>
      </c>
      <c r="CG27" s="68">
        <v>6973.1179999999986</v>
      </c>
      <c r="CH27" s="68">
        <v>22.587884422110545</v>
      </c>
      <c r="CI27" s="68">
        <v>-1412.3280000000002</v>
      </c>
      <c r="CJ27" s="68">
        <v>-1008.9459999999996</v>
      </c>
      <c r="CK27" s="68">
        <v>5094.9040000000005</v>
      </c>
      <c r="CL27" s="68">
        <v>-9296.9240000000009</v>
      </c>
      <c r="CM27" s="68">
        <v>9811.5459999999985</v>
      </c>
      <c r="CN27" s="68">
        <v>1154.2720000000006</v>
      </c>
      <c r="CO27" s="68">
        <v>-5211.701</v>
      </c>
      <c r="CP27" s="68">
        <v>20838.897000000001</v>
      </c>
      <c r="CQ27" s="68">
        <v>26493.229999999992</v>
      </c>
      <c r="CR27" s="68">
        <v>1133.0159999999998</v>
      </c>
      <c r="CS27" s="68">
        <v>15088.419</v>
      </c>
      <c r="CT27" s="68">
        <v>11766.695000000002</v>
      </c>
      <c r="CU27" s="68">
        <v>80.957000000000008</v>
      </c>
      <c r="CV27" s="68">
        <v>42606.302999999993</v>
      </c>
      <c r="CW27" s="68">
        <v>0.87210860392152456</v>
      </c>
      <c r="CX27" s="68">
        <v>1.0016562164215637</v>
      </c>
      <c r="CY27" s="68">
        <v>-872.20800000000031</v>
      </c>
      <c r="CZ27" s="68">
        <v>3256.5639999999994</v>
      </c>
      <c r="DA27" s="68">
        <v>2736.5919999999992</v>
      </c>
      <c r="DB27" s="68">
        <v>2700.3300000000008</v>
      </c>
      <c r="DC27" s="68">
        <v>2501.6740000000004</v>
      </c>
      <c r="DD27" s="68">
        <v>3143.351000000001</v>
      </c>
      <c r="DE27" s="68">
        <v>2918.1</v>
      </c>
      <c r="DF27" s="68">
        <v>3362.8969999999981</v>
      </c>
      <c r="DG27" s="68">
        <v>4194.9350000000013</v>
      </c>
      <c r="DH27" s="68">
        <v>3996.5680000000025</v>
      </c>
      <c r="DI27" s="68">
        <v>4639.1760000000004</v>
      </c>
      <c r="DJ27" s="68">
        <v>3471.8419999999996</v>
      </c>
      <c r="DK27" s="68">
        <v>-2621.7349800000002</v>
      </c>
      <c r="DL27" s="68">
        <v>31801.266000000003</v>
      </c>
      <c r="DM27" s="68">
        <v>4343.6899999999996</v>
      </c>
      <c r="DN27" s="68">
        <v>-6537.6259999999993</v>
      </c>
      <c r="DO27" s="68">
        <v>0.3237640159084067</v>
      </c>
      <c r="DP27" s="68">
        <v>15.04718656716418</v>
      </c>
      <c r="DQ27" s="68">
        <v>29.7541330049261</v>
      </c>
      <c r="DR27" s="68">
        <v>19.220497326203205</v>
      </c>
      <c r="DS27" s="68">
        <v>109405.04399999998</v>
      </c>
      <c r="DT27" s="68">
        <v>-1487.8500000000008</v>
      </c>
      <c r="DU27" s="68">
        <v>16582.147999999997</v>
      </c>
      <c r="DV27" s="68">
        <v>30657.911</v>
      </c>
      <c r="DW27" s="68">
        <v>152</v>
      </c>
      <c r="DX27" s="68">
        <v>4847.1879999999992</v>
      </c>
      <c r="DY27" s="68">
        <v>863.84</v>
      </c>
      <c r="DZ27" s="68">
        <v>4532.0239999999976</v>
      </c>
      <c r="EA27" s="68">
        <v>82991.11</v>
      </c>
      <c r="EB27" s="68">
        <v>8532.6039999999957</v>
      </c>
      <c r="EC27" s="68">
        <v>105926.81890188536</v>
      </c>
      <c r="ED27" s="68">
        <v>-2841.6000000000008</v>
      </c>
      <c r="EE27" s="68">
        <v>3423.4644000000012</v>
      </c>
      <c r="EF27" s="68">
        <v>4585.5984885367779</v>
      </c>
      <c r="EG27" s="68">
        <v>7698.3430000000017</v>
      </c>
      <c r="EH27" s="68">
        <v>42392.160000000011</v>
      </c>
      <c r="EI27" s="68">
        <v>9190.2459999999992</v>
      </c>
      <c r="EJ27" s="68">
        <v>6880.3659999999991</v>
      </c>
      <c r="EK27" s="68">
        <v>-0.15273493471050437</v>
      </c>
      <c r="EL27" s="68">
        <v>2.3986715423725352E-2</v>
      </c>
      <c r="EM27" s="68">
        <v>2543.3865884920624</v>
      </c>
      <c r="EN27" s="68">
        <v>2543.3865884920624</v>
      </c>
      <c r="EO27" s="68">
        <v>13163.406000000001</v>
      </c>
      <c r="EP27" s="68">
        <v>100.91587218045112</v>
      </c>
      <c r="EQ27" s="68">
        <v>826.81499999999983</v>
      </c>
      <c r="ER27" s="68">
        <v>-58.164999999999999</v>
      </c>
      <c r="ES27" s="68">
        <v>956.88099999999963</v>
      </c>
      <c r="ET27" s="68">
        <v>2704.31</v>
      </c>
      <c r="EU27" s="68">
        <v>4576.6279999999979</v>
      </c>
      <c r="EV27" s="68">
        <v>5636.6830000000018</v>
      </c>
      <c r="EW27" s="68">
        <v>2758.6930000000002</v>
      </c>
      <c r="EX27" s="68">
        <v>73</v>
      </c>
      <c r="EY27" s="68">
        <v>74</v>
      </c>
      <c r="EZ27" s="68">
        <v>71</v>
      </c>
      <c r="FA27" s="68">
        <v>32</v>
      </c>
      <c r="FB27" s="68">
        <v>3995.5529999999994</v>
      </c>
      <c r="FC27" s="68">
        <v>993.25199999999973</v>
      </c>
      <c r="FD27" s="68">
        <v>534.42500000000007</v>
      </c>
      <c r="FE27" s="68">
        <v>42963.913000000008</v>
      </c>
      <c r="FF27" s="68">
        <v>6457.9660000000058</v>
      </c>
      <c r="FG27" s="68">
        <v>81.057000000000002</v>
      </c>
      <c r="FH27" s="68">
        <v>-980.91599999999971</v>
      </c>
      <c r="FI27" s="68">
        <v>55.104000000000006</v>
      </c>
      <c r="FJ27" s="68">
        <v>766.86299999999972</v>
      </c>
      <c r="FK27" s="68">
        <v>-1633.0009999999997</v>
      </c>
      <c r="FL27" s="68">
        <v>1953.7170000000003</v>
      </c>
      <c r="FM27" s="68">
        <v>20251.171999999999</v>
      </c>
      <c r="FP27" s="68">
        <v>8112.1990000000005</v>
      </c>
      <c r="FQ27" s="68">
        <v>7926.2169999999996</v>
      </c>
      <c r="FR27" s="68">
        <v>0</v>
      </c>
      <c r="FS27" s="68">
        <v>2769.1499999999996</v>
      </c>
      <c r="FT27" s="68">
        <v>115626.19300000003</v>
      </c>
      <c r="FU27" s="68">
        <v>122313.96399999998</v>
      </c>
      <c r="FV27" s="68">
        <v>92839.192000000025</v>
      </c>
      <c r="FW27" s="68">
        <v>140435.32199999996</v>
      </c>
      <c r="FX27" s="68">
        <v>133838.45900000012</v>
      </c>
      <c r="FY27" s="68">
        <v>108931.67599999998</v>
      </c>
      <c r="FZ27" s="68">
        <v>44427.199000000001</v>
      </c>
      <c r="GA27" s="68">
        <v>20644.233000000011</v>
      </c>
      <c r="GB27" s="68">
        <v>7079.7190000000055</v>
      </c>
      <c r="GC27" s="68">
        <v>4610.480999999997</v>
      </c>
      <c r="GD27" s="68">
        <v>893.03099999999904</v>
      </c>
      <c r="GE27" s="68">
        <v>45180.816999999995</v>
      </c>
      <c r="GF27" s="68">
        <v>4343.6899999999996</v>
      </c>
      <c r="GG27" s="68">
        <v>1494.9199999999998</v>
      </c>
      <c r="GH27" s="68">
        <v>28.6</v>
      </c>
      <c r="GI27" s="68">
        <v>28758.765999999996</v>
      </c>
      <c r="GJ27" s="68">
        <v>2999.8010000000013</v>
      </c>
      <c r="GK27" s="68">
        <v>3011.4640000000004</v>
      </c>
      <c r="GL27" s="68">
        <v>1171.664</v>
      </c>
      <c r="GM27" s="68">
        <v>1102.0630000000003</v>
      </c>
      <c r="GN27" s="68">
        <v>1017.3520000000001</v>
      </c>
      <c r="GO27" s="68">
        <v>887.88799999999981</v>
      </c>
      <c r="GP27" s="68">
        <v>654.45100000000002</v>
      </c>
      <c r="GQ27" s="68">
        <v>-608.44899999999984</v>
      </c>
      <c r="GR27" s="68">
        <v>921.88599999999997</v>
      </c>
      <c r="GS27" s="68">
        <v>681.86199999999997</v>
      </c>
      <c r="GT27" s="68">
        <v>615.48400000000015</v>
      </c>
      <c r="GU27" s="68">
        <v>551.18499999999983</v>
      </c>
      <c r="GV27" s="68">
        <v>460.41699999999997</v>
      </c>
      <c r="GW27" s="68">
        <v>2413.5939999999991</v>
      </c>
    </row>
    <row r="28" spans="1:205" s="68" customFormat="1" ht="10">
      <c r="A28" s="100" t="s">
        <v>111</v>
      </c>
      <c r="B28" s="68">
        <v>999</v>
      </c>
      <c r="C28" s="68">
        <v>1915621.0100000019</v>
      </c>
      <c r="D28" s="68">
        <v>234895.15895788581</v>
      </c>
      <c r="E28" s="68">
        <v>2150516.1689578821</v>
      </c>
      <c r="F28" s="68">
        <v>150235.8410000001</v>
      </c>
      <c r="G28" s="68">
        <v>2000280.3279578849</v>
      </c>
      <c r="H28" s="68">
        <v>3.4104478918976353</v>
      </c>
      <c r="I28" s="68">
        <v>1.0963399350526222</v>
      </c>
      <c r="J28" s="68">
        <v>0.28137062306724869</v>
      </c>
      <c r="K28" s="68">
        <v>0.39728324784517599</v>
      </c>
      <c r="L28" s="68">
        <v>178.1293074600033</v>
      </c>
      <c r="M28" s="68">
        <v>91.35090511824302</v>
      </c>
      <c r="N28" s="68">
        <v>66.410763809320045</v>
      </c>
      <c r="O28" s="68">
        <v>41.83493284196085</v>
      </c>
      <c r="P28" s="68">
        <v>4.4734159977217924</v>
      </c>
      <c r="Q28" s="68">
        <v>17.468051377773097</v>
      </c>
      <c r="R28" s="68">
        <v>20.565188943902573</v>
      </c>
      <c r="S28" s="68">
        <v>0.11206654800491696</v>
      </c>
      <c r="T28" s="68">
        <v>74.751918944365158</v>
      </c>
      <c r="U28" s="68">
        <v>56.63834269211732</v>
      </c>
      <c r="V28" s="68">
        <v>9.9279333409318085</v>
      </c>
      <c r="W28" s="68">
        <v>19.707570607464248</v>
      </c>
      <c r="X28" s="68">
        <v>0.55240379854176613</v>
      </c>
      <c r="Y28" s="68">
        <v>1.0007637361817935E-2</v>
      </c>
      <c r="Z28" s="68">
        <v>0.1883557446808509</v>
      </c>
      <c r="AA28" s="68">
        <v>0.12498140435835355</v>
      </c>
      <c r="AB28" s="68">
        <v>8.4737874659400511E-2</v>
      </c>
      <c r="AC28" s="68">
        <v>8.5675447530864215E-2</v>
      </c>
      <c r="AD28" s="68">
        <v>0.19984864864864874</v>
      </c>
      <c r="AE28" s="68">
        <v>0.48121037313432841</v>
      </c>
      <c r="AF28" s="68">
        <v>1.7986513989982723E-2</v>
      </c>
      <c r="AG28" s="68">
        <v>3.6311939227496051E-2</v>
      </c>
      <c r="AH28" s="68">
        <v>-0.74082906901565559</v>
      </c>
      <c r="AI28" s="68">
        <v>-0.57339508411496176</v>
      </c>
      <c r="AJ28" s="68">
        <v>0.12438203727267909</v>
      </c>
      <c r="AK28" s="68">
        <v>0.14816941028858199</v>
      </c>
      <c r="AL28" s="68">
        <v>32031.626000000018</v>
      </c>
      <c r="AM28" s="68">
        <v>38099.361999999986</v>
      </c>
      <c r="AN28" s="68">
        <v>54543.212408422762</v>
      </c>
      <c r="AO28" s="68">
        <v>685057.64099999971</v>
      </c>
      <c r="AP28" s="68">
        <v>763550.85000000219</v>
      </c>
      <c r="AQ28" s="68">
        <v>68265.253999999899</v>
      </c>
      <c r="AR28" s="68">
        <v>80698.574999999997</v>
      </c>
      <c r="AS28" s="68">
        <v>42235.085138738745</v>
      </c>
      <c r="AT28" s="68">
        <v>-7872.9749999999949</v>
      </c>
      <c r="AU28" s="68">
        <v>11639.224999999999</v>
      </c>
      <c r="AV28" s="68">
        <v>61879.83099999994</v>
      </c>
      <c r="AW28" s="68">
        <v>1.6176651231506471</v>
      </c>
      <c r="AX28" s="68">
        <v>-31283.970861261252</v>
      </c>
      <c r="AY28" s="68">
        <v>-27546.718999999975</v>
      </c>
      <c r="AZ28" s="68">
        <v>397335.52099999995</v>
      </c>
      <c r="BA28" s="68">
        <v>372629.83695788565</v>
      </c>
      <c r="BB28" s="68">
        <v>508122.46000000054</v>
      </c>
      <c r="BC28" s="68">
        <v>456348.65895788558</v>
      </c>
      <c r="BD28" s="68">
        <v>-19356.848989999988</v>
      </c>
      <c r="BE28" s="68">
        <v>0.10777519379844966</v>
      </c>
      <c r="BF28" s="68">
        <v>-20.576620155038757</v>
      </c>
      <c r="BG28" s="68">
        <v>-2.3989501661129573</v>
      </c>
      <c r="BH28" s="68">
        <v>-5.4381605667060215</v>
      </c>
      <c r="BI28" s="68">
        <v>12.498140435835351</v>
      </c>
      <c r="BJ28" s="68">
        <v>11.027347619047614</v>
      </c>
      <c r="BK28" s="68">
        <v>9.4877843551797021</v>
      </c>
      <c r="BL28" s="68">
        <v>8.5675447530864322</v>
      </c>
      <c r="BM28" s="68">
        <v>18.835574468085088</v>
      </c>
      <c r="BN28" s="68">
        <v>13.292251546391753</v>
      </c>
      <c r="BO28" s="68">
        <v>12.840935897435914</v>
      </c>
      <c r="BP28" s="68">
        <v>8.4737874659400614</v>
      </c>
      <c r="BQ28" s="68">
        <v>219.29014885496173</v>
      </c>
      <c r="BR28" s="68">
        <v>107.15682092198577</v>
      </c>
      <c r="BS28" s="68">
        <v>42144.841999999931</v>
      </c>
      <c r="BT28" s="68">
        <v>97839.846000000049</v>
      </c>
      <c r="BU28" s="68">
        <v>218.34200000000001</v>
      </c>
      <c r="BV28" s="68">
        <v>19035.497999999996</v>
      </c>
      <c r="BW28" s="68">
        <v>25959.649000000016</v>
      </c>
      <c r="BX28" s="68">
        <v>5040.6910000000089</v>
      </c>
      <c r="BY28" s="68">
        <v>51968.473000000115</v>
      </c>
      <c r="BZ28" s="68">
        <v>12558.812999999995</v>
      </c>
      <c r="CA28" s="68">
        <v>52.570751644736895</v>
      </c>
      <c r="CB28" s="68">
        <v>222987.93700000024</v>
      </c>
      <c r="CC28" s="68">
        <v>158797.11399999991</v>
      </c>
      <c r="CD28" s="68">
        <v>41827.754000000008</v>
      </c>
      <c r="CE28" s="68">
        <v>136433.11899999989</v>
      </c>
      <c r="CF28" s="68">
        <v>188935.37400000004</v>
      </c>
      <c r="CG28" s="68">
        <v>69469.211000000025</v>
      </c>
      <c r="CH28" s="68">
        <v>32.101626900584762</v>
      </c>
      <c r="CI28" s="68">
        <v>-7892.4529999999959</v>
      </c>
      <c r="CJ28" s="68">
        <v>-18168.669999999991</v>
      </c>
      <c r="CK28" s="68">
        <v>28677.360000000015</v>
      </c>
      <c r="CL28" s="68">
        <v>-94993.118999999962</v>
      </c>
      <c r="CM28" s="68">
        <v>102866.09400000011</v>
      </c>
      <c r="CN28" s="68">
        <v>1560.1130000000026</v>
      </c>
      <c r="CO28" s="68">
        <v>-22589.210000000003</v>
      </c>
      <c r="CP28" s="68">
        <v>182225.35700000011</v>
      </c>
      <c r="CQ28" s="68">
        <v>218668.85100000008</v>
      </c>
      <c r="CR28" s="68">
        <v>25890.592000000001</v>
      </c>
      <c r="CS28" s="68">
        <v>130016.939</v>
      </c>
      <c r="CT28" s="68">
        <v>115522.25200000007</v>
      </c>
      <c r="CU28" s="68">
        <v>1071.1290000000001</v>
      </c>
      <c r="CV28" s="68">
        <v>397335.52099999995</v>
      </c>
      <c r="CW28" s="68">
        <v>0.79368414981809221</v>
      </c>
      <c r="CX28" s="68">
        <v>0.86422931997393848</v>
      </c>
      <c r="CY28" s="68">
        <v>32031.626000000018</v>
      </c>
      <c r="CZ28" s="68">
        <v>28593.797999999977</v>
      </c>
      <c r="DA28" s="68">
        <v>34533.652000000002</v>
      </c>
      <c r="DB28" s="68">
        <v>33739.996000000028</v>
      </c>
      <c r="DC28" s="68">
        <v>35678.146000000044</v>
      </c>
      <c r="DD28" s="68">
        <v>38104.414000000019</v>
      </c>
      <c r="DE28" s="68">
        <v>37214.589000000022</v>
      </c>
      <c r="DF28" s="68">
        <v>38660.737000000008</v>
      </c>
      <c r="DG28" s="68">
        <v>45991.070000000043</v>
      </c>
      <c r="DH28" s="68">
        <v>46567.197999999938</v>
      </c>
      <c r="DI28" s="68">
        <v>46951.830999999984</v>
      </c>
      <c r="DJ28" s="68">
        <v>41352.855999999978</v>
      </c>
      <c r="DK28" s="68">
        <v>-27249.301989999996</v>
      </c>
      <c r="DL28" s="68">
        <v>234372.98600000003</v>
      </c>
      <c r="DM28" s="68">
        <v>54198.852999999959</v>
      </c>
      <c r="DN28" s="68">
        <v>-35419.694000000032</v>
      </c>
      <c r="DO28" s="68">
        <v>0.33717558911957879</v>
      </c>
      <c r="DP28" s="68">
        <v>9.5043107822410153</v>
      </c>
      <c r="DQ28" s="68">
        <v>23.611078455790793</v>
      </c>
      <c r="DR28" s="68">
        <v>14.706229140722295</v>
      </c>
      <c r="DS28" s="68">
        <v>1159334.5049999997</v>
      </c>
      <c r="DT28" s="68">
        <v>-8064.3929999999964</v>
      </c>
      <c r="DU28" s="68">
        <v>133200.60800000007</v>
      </c>
      <c r="DV28" s="68">
        <v>211051.15900000036</v>
      </c>
      <c r="DW28" s="68">
        <v>692</v>
      </c>
      <c r="DX28" s="68">
        <v>62431.195000000043</v>
      </c>
      <c r="DY28" s="68">
        <v>12217.615999999996</v>
      </c>
      <c r="DZ28" s="68">
        <v>48205.563000000009</v>
      </c>
      <c r="EA28" s="68">
        <v>1718617.5590000025</v>
      </c>
      <c r="EB28" s="68">
        <v>85514.715999999986</v>
      </c>
      <c r="EC28" s="68">
        <v>1865782.8626268872</v>
      </c>
      <c r="ED28" s="68">
        <v>-20203.789999999994</v>
      </c>
      <c r="EE28" s="68">
        <v>75208.079399999973</v>
      </c>
      <c r="EF28" s="68">
        <v>57089.02260842274</v>
      </c>
      <c r="EG28" s="68">
        <v>94224.902999999918</v>
      </c>
      <c r="EH28" s="68">
        <v>656424.84600000049</v>
      </c>
      <c r="EI28" s="68">
        <v>89307.36800000009</v>
      </c>
      <c r="EJ28" s="68">
        <v>79383.667999999976</v>
      </c>
      <c r="EK28" s="68">
        <v>-0.10496149841101407</v>
      </c>
      <c r="EL28" s="68">
        <v>0.18971782567040785</v>
      </c>
      <c r="EM28" s="68">
        <v>37626.550239682532</v>
      </c>
      <c r="EN28" s="68">
        <v>37626.550239682532</v>
      </c>
      <c r="EO28" s="68">
        <v>199817.6029999998</v>
      </c>
      <c r="EP28" s="68">
        <v>140.99885467625896</v>
      </c>
      <c r="EQ28" s="68">
        <v>2502.2039999999993</v>
      </c>
      <c r="ER28" s="68">
        <v>-601.87699999999995</v>
      </c>
      <c r="ES28" s="68">
        <v>15603.79199999999</v>
      </c>
      <c r="ET28" s="68">
        <v>33710.574000000022</v>
      </c>
      <c r="EU28" s="68">
        <v>44418.626000000018</v>
      </c>
      <c r="EV28" s="68">
        <v>50853.34599999999</v>
      </c>
      <c r="EW28" s="68">
        <v>31686.223000000005</v>
      </c>
      <c r="EX28" s="68">
        <v>235</v>
      </c>
      <c r="EY28" s="68">
        <v>246</v>
      </c>
      <c r="EZ28" s="68">
        <v>217</v>
      </c>
      <c r="FA28" s="68">
        <v>97</v>
      </c>
      <c r="FB28" s="68">
        <v>54766.318999999981</v>
      </c>
      <c r="FC28" s="68">
        <v>2321.9929999999954</v>
      </c>
      <c r="FD28" s="68">
        <v>15058.854000000034</v>
      </c>
      <c r="FE28" s="68">
        <v>685057.64099999971</v>
      </c>
      <c r="FF28" s="68">
        <v>68265.253999999899</v>
      </c>
      <c r="FG28" s="68">
        <v>425.93399999999997</v>
      </c>
      <c r="FH28" s="68">
        <v>-21618.328999999976</v>
      </c>
      <c r="FI28" s="68">
        <v>-15625.828999999992</v>
      </c>
      <c r="FJ28" s="68">
        <v>25604.932999999997</v>
      </c>
      <c r="FK28" s="68">
        <v>97.429999999981689</v>
      </c>
      <c r="FL28" s="68">
        <v>59583.197999999968</v>
      </c>
      <c r="FM28" s="68">
        <v>118364.10299999994</v>
      </c>
      <c r="FP28" s="68">
        <v>17074.721999999976</v>
      </c>
      <c r="FQ28" s="68">
        <v>18542.75399999999</v>
      </c>
      <c r="FR28" s="68">
        <v>0.57099999999999995</v>
      </c>
      <c r="FS28" s="68">
        <v>3787.8609999999999</v>
      </c>
      <c r="FT28" s="68">
        <v>842114.0610000001</v>
      </c>
      <c r="FU28" s="68">
        <v>880622.61499999941</v>
      </c>
      <c r="FV28" s="68">
        <v>674944.21400000027</v>
      </c>
      <c r="FW28" s="68">
        <v>1061373.0119999982</v>
      </c>
      <c r="FX28" s="68">
        <v>1108795.4129999974</v>
      </c>
      <c r="FY28" s="68">
        <v>1915621.0100000019</v>
      </c>
      <c r="FZ28" s="68">
        <v>735726.63099999866</v>
      </c>
      <c r="GA28" s="68">
        <v>176657.59700000015</v>
      </c>
      <c r="GB28" s="68">
        <v>76412.316000000035</v>
      </c>
      <c r="GC28" s="68">
        <v>51526.718999999932</v>
      </c>
      <c r="GD28" s="68">
        <v>40079.051000000021</v>
      </c>
      <c r="GE28" s="68">
        <v>763550.85000000219</v>
      </c>
      <c r="GF28" s="68">
        <v>54198.852999999959</v>
      </c>
      <c r="GG28" s="68">
        <v>38099.361999999986</v>
      </c>
      <c r="GH28" s="68">
        <v>37.601511879049674</v>
      </c>
      <c r="GI28" s="68">
        <v>230042.42099999994</v>
      </c>
      <c r="GJ28" s="68">
        <v>4330.7800000000025</v>
      </c>
      <c r="GK28" s="68">
        <v>3780.0639999999999</v>
      </c>
      <c r="GL28" s="68">
        <v>25564.596000000001</v>
      </c>
      <c r="GM28" s="68">
        <v>24622.838000000003</v>
      </c>
      <c r="GN28" s="68">
        <v>23979.918999999987</v>
      </c>
      <c r="GO28" s="68">
        <v>22155.415999999979</v>
      </c>
      <c r="GP28" s="68">
        <v>20746.424999999992</v>
      </c>
      <c r="GQ28" s="68">
        <v>-830.11500000000012</v>
      </c>
      <c r="GR28" s="68">
        <v>1314.9069999999997</v>
      </c>
      <c r="GS28" s="68">
        <v>985.11199999999974</v>
      </c>
      <c r="GT28" s="68">
        <v>752.08100000000024</v>
      </c>
      <c r="GU28" s="68">
        <v>510.11499999999984</v>
      </c>
      <c r="GV28" s="68">
        <v>371.5569999999999</v>
      </c>
      <c r="GW28" s="68">
        <v>1466.3390000000002</v>
      </c>
    </row>
    <row r="29" spans="1:205" s="68" customFormat="1" ht="10">
      <c r="A29" s="100" t="s">
        <v>112</v>
      </c>
      <c r="B29" s="68">
        <v>138</v>
      </c>
      <c r="C29" s="68">
        <v>331374.60200000007</v>
      </c>
      <c r="D29" s="68">
        <v>100317.39327512424</v>
      </c>
      <c r="E29" s="68">
        <v>431691.99527512415</v>
      </c>
      <c r="F29" s="68">
        <v>48073.521000000001</v>
      </c>
      <c r="G29" s="68">
        <v>383618.47427512426</v>
      </c>
      <c r="H29" s="68">
        <v>3.3345645171671476</v>
      </c>
      <c r="I29" s="68">
        <v>1.2907351864587455</v>
      </c>
      <c r="J29" s="68">
        <v>0.32944605060819937</v>
      </c>
      <c r="K29" s="68">
        <v>0.37987701352549919</v>
      </c>
      <c r="L29" s="68">
        <v>95.1572825427086</v>
      </c>
      <c r="M29" s="68">
        <v>48.012947177895541</v>
      </c>
      <c r="N29" s="68">
        <v>167.97298549910099</v>
      </c>
      <c r="O29" s="68">
        <v>22.653607086721014</v>
      </c>
      <c r="P29" s="68">
        <v>1.7737143184124307</v>
      </c>
      <c r="Q29" s="68">
        <v>4.7574473476674726</v>
      </c>
      <c r="R29" s="68">
        <v>55.496020078339491</v>
      </c>
      <c r="S29" s="68">
        <v>0.17305902173559834</v>
      </c>
      <c r="T29" s="68">
        <v>46.858277652050447</v>
      </c>
      <c r="U29" s="68">
        <v>35.242892638077763</v>
      </c>
      <c r="V29" s="68">
        <v>3.9948640270474813</v>
      </c>
      <c r="W29" s="68">
        <v>56.845550536902699</v>
      </c>
      <c r="X29" s="68">
        <v>0.29521140926078188</v>
      </c>
      <c r="Y29" s="68">
        <v>1.4207115408270141E-2</v>
      </c>
      <c r="Z29" s="68">
        <v>0.24126189655172409</v>
      </c>
      <c r="AA29" s="68">
        <v>0.15318836734693883</v>
      </c>
      <c r="AB29" s="68">
        <v>5.9206814159292021E-2</v>
      </c>
      <c r="AC29" s="68">
        <v>2.5422352941176465E-2</v>
      </c>
      <c r="AD29" s="68">
        <v>0.13530833333333336</v>
      </c>
      <c r="AE29" s="68">
        <v>0.19676095238095237</v>
      </c>
      <c r="AF29" s="68">
        <v>3.7195164263703964E-2</v>
      </c>
      <c r="AG29" s="68">
        <v>8.509550581066988E-2</v>
      </c>
      <c r="AH29" s="68">
        <v>-9.1840739459529317</v>
      </c>
      <c r="AI29" s="68">
        <v>-5.7909140317923544</v>
      </c>
      <c r="AJ29" s="68">
        <v>0.11795089968411829</v>
      </c>
      <c r="AK29" s="68">
        <v>0.15816169999999993</v>
      </c>
      <c r="AL29" s="68">
        <v>17371.534999999989</v>
      </c>
      <c r="AM29" s="68">
        <v>18460.772999999994</v>
      </c>
      <c r="AN29" s="68">
        <v>23249.559744975148</v>
      </c>
      <c r="AO29" s="68">
        <v>323834.93400000018</v>
      </c>
      <c r="AP29" s="68">
        <v>363069.60200000013</v>
      </c>
      <c r="AQ29" s="68">
        <v>30604.349000000006</v>
      </c>
      <c r="AR29" s="68">
        <v>37257.353000000017</v>
      </c>
      <c r="AS29" s="68">
        <v>18830.922420102659</v>
      </c>
      <c r="AT29" s="68">
        <v>-345.71599999999978</v>
      </c>
      <c r="AU29" s="68">
        <v>4396.4620000000004</v>
      </c>
      <c r="AV29" s="68">
        <v>25603.716000000008</v>
      </c>
      <c r="AW29" s="68">
        <v>2.9454905604136647</v>
      </c>
      <c r="AX29" s="68">
        <v>-11169.255579897341</v>
      </c>
      <c r="AY29" s="68">
        <v>-11193.688999999998</v>
      </c>
      <c r="AZ29" s="68">
        <v>126017.25200000001</v>
      </c>
      <c r="BA29" s="68">
        <v>155498.9572751243</v>
      </c>
      <c r="BB29" s="68">
        <v>175326.81300000002</v>
      </c>
      <c r="BC29" s="68">
        <v>215680.11527512418</v>
      </c>
      <c r="BD29" s="68">
        <v>-4096.9074600000004</v>
      </c>
      <c r="BE29" s="68">
        <v>0.13514173228346466</v>
      </c>
      <c r="BF29" s="68">
        <v>0.37513385826771645</v>
      </c>
      <c r="BG29" s="68">
        <v>10.635787401574804</v>
      </c>
      <c r="BH29" s="68">
        <v>4.5124677419354846</v>
      </c>
      <c r="BI29" s="68">
        <v>15.31883673469388</v>
      </c>
      <c r="BJ29" s="68">
        <v>9.5273829787234021</v>
      </c>
      <c r="BK29" s="68">
        <v>15.698389830508468</v>
      </c>
      <c r="BL29" s="68">
        <v>2.5422352941176496</v>
      </c>
      <c r="BM29" s="68">
        <v>24.126189655172421</v>
      </c>
      <c r="BN29" s="68">
        <v>12.779523809523806</v>
      </c>
      <c r="BO29" s="68">
        <v>22.301067567567571</v>
      </c>
      <c r="BP29" s="68">
        <v>5.9206814159292067</v>
      </c>
      <c r="BQ29" s="68">
        <v>273.23131666666666</v>
      </c>
      <c r="BR29" s="68">
        <v>240.31770769230766</v>
      </c>
      <c r="BS29" s="68">
        <v>17187.260000000002</v>
      </c>
      <c r="BT29" s="68">
        <v>56507.082999999999</v>
      </c>
      <c r="BU29" s="68">
        <v>19.429000000000002</v>
      </c>
      <c r="BV29" s="68">
        <v>7231.0649999999996</v>
      </c>
      <c r="BW29" s="68">
        <v>22936.598999999987</v>
      </c>
      <c r="BX29" s="68">
        <v>2417.2260000000001</v>
      </c>
      <c r="BY29" s="68">
        <v>24918.999000000011</v>
      </c>
      <c r="BZ29" s="68">
        <v>4433.6259999999966</v>
      </c>
      <c r="CA29" s="68">
        <v>42.188545454545462</v>
      </c>
      <c r="CB29" s="68">
        <v>60025.276999999995</v>
      </c>
      <c r="CC29" s="68">
        <v>49792.310999999987</v>
      </c>
      <c r="CD29" s="68">
        <v>15188.456999999995</v>
      </c>
      <c r="CE29" s="68">
        <v>11890.57</v>
      </c>
      <c r="CF29" s="68">
        <v>63977.281999999977</v>
      </c>
      <c r="CG29" s="68">
        <v>46644.384999999987</v>
      </c>
      <c r="CH29" s="68">
        <v>18.5606377952756</v>
      </c>
      <c r="CI29" s="68">
        <v>-577.45299999999997</v>
      </c>
      <c r="CJ29" s="68">
        <v>-3635.951</v>
      </c>
      <c r="CK29" s="68">
        <v>2225.895</v>
      </c>
      <c r="CL29" s="68">
        <v>-37746.933999999979</v>
      </c>
      <c r="CM29" s="68">
        <v>38092.65</v>
      </c>
      <c r="CN29" s="68">
        <v>-6926.2690000000002</v>
      </c>
      <c r="CO29" s="68">
        <v>-9117.5020000000004</v>
      </c>
      <c r="CP29" s="68">
        <v>88443.191999999995</v>
      </c>
      <c r="CQ29" s="68">
        <v>89581.737999999998</v>
      </c>
      <c r="CR29" s="68">
        <v>12024.846000000003</v>
      </c>
      <c r="CS29" s="68">
        <v>50394.077000000005</v>
      </c>
      <c r="CT29" s="68">
        <v>9501.766999999998</v>
      </c>
      <c r="CU29" s="68">
        <v>11.833</v>
      </c>
      <c r="CV29" s="68">
        <v>126017.25200000001</v>
      </c>
      <c r="CW29" s="68">
        <v>0.93847053928233681</v>
      </c>
      <c r="CX29" s="68">
        <v>0.93741575624152329</v>
      </c>
      <c r="CY29" s="68">
        <v>17371.534999999989</v>
      </c>
      <c r="CZ29" s="68">
        <v>13260.154</v>
      </c>
      <c r="DA29" s="68">
        <v>5214.3559999999989</v>
      </c>
      <c r="DB29" s="68">
        <v>3503.0529999999994</v>
      </c>
      <c r="DC29" s="68">
        <v>8567.0889999999999</v>
      </c>
      <c r="DD29" s="68">
        <v>9710.7910000000011</v>
      </c>
      <c r="DE29" s="68">
        <v>10154.387999999999</v>
      </c>
      <c r="DF29" s="68">
        <v>6887.7730000000001</v>
      </c>
      <c r="DG29" s="68">
        <v>18271.101000000002</v>
      </c>
      <c r="DH29" s="68">
        <v>16756.670000000006</v>
      </c>
      <c r="DI29" s="68">
        <v>15890.080999999996</v>
      </c>
      <c r="DJ29" s="68">
        <v>17473.685999999998</v>
      </c>
      <c r="DK29" s="68">
        <v>-4674.3604599999999</v>
      </c>
      <c r="DL29" s="68">
        <v>96993.73</v>
      </c>
      <c r="DM29" s="68">
        <v>23121.723999999991</v>
      </c>
      <c r="DN29" s="68">
        <v>-11539.405000000002</v>
      </c>
      <c r="DO29" s="68">
        <v>0.31536571621443654</v>
      </c>
      <c r="DP29" s="68">
        <v>11.808958333333329</v>
      </c>
      <c r="DQ29" s="68">
        <v>23.272455445544555</v>
      </c>
      <c r="DR29" s="68">
        <v>15.816169999999998</v>
      </c>
      <c r="DS29" s="68">
        <v>540690.80500000005</v>
      </c>
      <c r="DT29" s="68">
        <v>-2253.9529999999991</v>
      </c>
      <c r="DU29" s="68">
        <v>52262.523999999998</v>
      </c>
      <c r="DV29" s="68">
        <v>79525.148000000016</v>
      </c>
      <c r="DW29" s="68">
        <v>85</v>
      </c>
      <c r="DX29" s="68">
        <v>25906.564000000013</v>
      </c>
      <c r="DY29" s="68">
        <v>4756.431999999998</v>
      </c>
      <c r="DZ29" s="68">
        <v>19433.540999999994</v>
      </c>
      <c r="EA29" s="68">
        <v>313430.538</v>
      </c>
      <c r="EB29" s="68">
        <v>37640.334000000017</v>
      </c>
      <c r="EC29" s="68">
        <v>372595.79990132124</v>
      </c>
      <c r="ED29" s="68">
        <v>-10736.304</v>
      </c>
      <c r="EE29" s="68">
        <v>60493.36039999999</v>
      </c>
      <c r="EF29" s="68">
        <v>27942.865544975146</v>
      </c>
      <c r="EG29" s="68">
        <v>53540.947999999989</v>
      </c>
      <c r="EH29" s="68">
        <v>333330.53000000009</v>
      </c>
      <c r="EI29" s="68">
        <v>38989.158999999992</v>
      </c>
      <c r="EJ29" s="68">
        <v>36421.777000000009</v>
      </c>
      <c r="EK29" s="68">
        <v>-0.15583508602232038</v>
      </c>
      <c r="EL29" s="68">
        <v>-1.8862584621526041E-2</v>
      </c>
      <c r="EM29" s="68">
        <v>11016.79667777778</v>
      </c>
      <c r="EN29" s="68">
        <v>11016.79667777778</v>
      </c>
      <c r="EO29" s="68">
        <v>128532.16299999999</v>
      </c>
      <c r="EP29" s="68">
        <v>76.127320754716976</v>
      </c>
      <c r="EQ29" s="68">
        <v>509.46000000000009</v>
      </c>
      <c r="ER29" s="68">
        <v>0</v>
      </c>
      <c r="ES29" s="68">
        <v>3945.1929999999988</v>
      </c>
      <c r="ET29" s="68">
        <v>5680.4059999999999</v>
      </c>
      <c r="EU29" s="68">
        <v>8109.3430000000017</v>
      </c>
      <c r="EV29" s="68">
        <v>9945.0290000000023</v>
      </c>
      <c r="EW29" s="68">
        <v>2732.4009999999998</v>
      </c>
      <c r="EX29" s="68">
        <v>33</v>
      </c>
      <c r="EY29" s="68">
        <v>34</v>
      </c>
      <c r="EZ29" s="68">
        <v>32</v>
      </c>
      <c r="FA29" s="68">
        <v>17</v>
      </c>
      <c r="FB29" s="68">
        <v>25571.905999999995</v>
      </c>
      <c r="FC29" s="68">
        <v>1540.0369999999998</v>
      </c>
      <c r="FD29" s="68">
        <v>1612.4159999999995</v>
      </c>
      <c r="FE29" s="68">
        <v>323834.93400000018</v>
      </c>
      <c r="FF29" s="68">
        <v>30604.349000000006</v>
      </c>
      <c r="FG29" s="68">
        <v>15.817</v>
      </c>
      <c r="FH29" s="68">
        <v>-2323.9899999999993</v>
      </c>
      <c r="FI29" s="68">
        <v>-8287.2790000000005</v>
      </c>
      <c r="FJ29" s="68">
        <v>6214.8069999999962</v>
      </c>
      <c r="FK29" s="68">
        <v>-16451.206000000002</v>
      </c>
      <c r="FL29" s="68">
        <v>31738.137000000002</v>
      </c>
      <c r="FM29" s="68">
        <v>17867.267999999996</v>
      </c>
      <c r="FP29" s="68">
        <v>13187.309000000005</v>
      </c>
      <c r="FQ29" s="68">
        <v>12319.384999999998</v>
      </c>
      <c r="FR29" s="68">
        <v>2.0699999999999998</v>
      </c>
      <c r="FS29" s="68">
        <v>3247.2040000000002</v>
      </c>
      <c r="FT29" s="68">
        <v>204649.19599999997</v>
      </c>
      <c r="FU29" s="68">
        <v>210999.71199999994</v>
      </c>
      <c r="FV29" s="68">
        <v>156877.51700000005</v>
      </c>
      <c r="FW29" s="68">
        <v>230087.83099999995</v>
      </c>
      <c r="FX29" s="68">
        <v>228766.91799999995</v>
      </c>
      <c r="FY29" s="68">
        <v>331374.60200000007</v>
      </c>
      <c r="FZ29" s="68">
        <v>354329.66600000008</v>
      </c>
      <c r="GA29" s="68">
        <v>86900.37</v>
      </c>
      <c r="GB29" s="68">
        <v>35699.853999999999</v>
      </c>
      <c r="GC29" s="68">
        <v>22397.297000000006</v>
      </c>
      <c r="GD29" s="68">
        <v>20183.432999999997</v>
      </c>
      <c r="GE29" s="68">
        <v>363069.60200000013</v>
      </c>
      <c r="GF29" s="68">
        <v>23121.723999999991</v>
      </c>
      <c r="GG29" s="68">
        <v>18460.772999999994</v>
      </c>
      <c r="GH29" s="68">
        <v>36.372093023255815</v>
      </c>
      <c r="GI29" s="68">
        <v>96778.69200000001</v>
      </c>
      <c r="GJ29" s="68">
        <v>214.232</v>
      </c>
      <c r="GK29" s="68">
        <v>3754.7490000000007</v>
      </c>
      <c r="GL29" s="68">
        <v>19715.416999999994</v>
      </c>
      <c r="GM29" s="68">
        <v>18301.949000000001</v>
      </c>
      <c r="GN29" s="68">
        <v>19353.293000000005</v>
      </c>
      <c r="GO29" s="68">
        <v>15309.706</v>
      </c>
      <c r="GP29" s="68">
        <v>18536.101000000006</v>
      </c>
      <c r="GQ29" s="68">
        <v>-307.16699999999992</v>
      </c>
      <c r="GR29" s="68">
        <v>835.57599999999991</v>
      </c>
      <c r="GS29" s="68">
        <v>674.36699999999985</v>
      </c>
      <c r="GT29" s="68">
        <v>564.44699999999989</v>
      </c>
      <c r="GU29" s="68">
        <v>378.79200000000009</v>
      </c>
      <c r="GV29" s="68">
        <v>301.50700000000001</v>
      </c>
      <c r="GW29" s="68">
        <v>1286.7249999999999</v>
      </c>
    </row>
    <row r="30" spans="1:205" s="68" customFormat="1" ht="10">
      <c r="A30" s="100" t="s">
        <v>385</v>
      </c>
      <c r="B30" s="68">
        <v>1425</v>
      </c>
      <c r="C30" s="68">
        <v>2191637.3869999964</v>
      </c>
      <c r="D30" s="68">
        <v>286216.92955060588</v>
      </c>
      <c r="E30" s="68">
        <v>2477854.3165506101</v>
      </c>
      <c r="F30" s="68">
        <v>237580.26299999995</v>
      </c>
      <c r="G30" s="68">
        <v>2240274.0535506024</v>
      </c>
      <c r="H30" s="68">
        <v>3.7628699794707683</v>
      </c>
      <c r="I30" s="68">
        <v>1.3003336732122071</v>
      </c>
      <c r="J30" s="68">
        <v>0.3351520340859136</v>
      </c>
      <c r="K30" s="68">
        <v>0.3605663049540746</v>
      </c>
      <c r="L30" s="68">
        <v>282.65030514032577</v>
      </c>
      <c r="M30" s="68">
        <v>76.750422487100636</v>
      </c>
      <c r="N30" s="68">
        <v>70.145638737395799</v>
      </c>
      <c r="O30" s="68">
        <v>31.116461018988876</v>
      </c>
      <c r="P30" s="68">
        <v>2.8841800440278944</v>
      </c>
      <c r="Q30" s="68">
        <v>4.2464977593507447</v>
      </c>
      <c r="R30" s="68">
        <v>11.669927140546454</v>
      </c>
      <c r="S30" s="68">
        <v>0.14542466786316582</v>
      </c>
      <c r="T30" s="68">
        <v>55.123918352934872</v>
      </c>
      <c r="U30" s="68">
        <v>42.678513591796751</v>
      </c>
      <c r="V30" s="68">
        <v>14.243646343785437</v>
      </c>
      <c r="W30" s="68">
        <v>11.408977750325731</v>
      </c>
      <c r="X30" s="68">
        <v>0.56102357634452371</v>
      </c>
      <c r="Y30" s="68">
        <v>1.2656419934426965E-2</v>
      </c>
      <c r="Z30" s="68">
        <v>0.18685270194986062</v>
      </c>
      <c r="AA30" s="68">
        <v>0.15577529505582152</v>
      </c>
      <c r="AB30" s="68">
        <v>9.8255380577427651E-2</v>
      </c>
      <c r="AC30" s="68">
        <v>7.3061757925071941E-2</v>
      </c>
      <c r="AD30" s="68">
        <v>0.24142499999999997</v>
      </c>
      <c r="AE30" s="68">
        <v>0.5468291106290678</v>
      </c>
      <c r="AF30" s="68">
        <v>3.8228416363782561E-2</v>
      </c>
      <c r="AG30" s="68">
        <v>7.3820288543533327E-2</v>
      </c>
      <c r="AH30" s="68">
        <v>-0.59634702253752714</v>
      </c>
      <c r="AI30" s="68">
        <v>-0.54735331997756487</v>
      </c>
      <c r="AJ30" s="68">
        <v>0.12291803618616465</v>
      </c>
      <c r="AK30" s="68">
        <v>0.15744615859030828</v>
      </c>
      <c r="AL30" s="68">
        <v>51454.652000000024</v>
      </c>
      <c r="AM30" s="68">
        <v>76555.980000000098</v>
      </c>
      <c r="AN30" s="68">
        <v>96500.074889878772</v>
      </c>
      <c r="AO30" s="68">
        <v>1028037.4359999982</v>
      </c>
      <c r="AP30" s="68">
        <v>1152943.5340000007</v>
      </c>
      <c r="AQ30" s="68">
        <v>114889.25900000014</v>
      </c>
      <c r="AR30" s="68">
        <v>145356.94800000012</v>
      </c>
      <c r="AS30" s="68">
        <v>79637.166207512913</v>
      </c>
      <c r="AT30" s="68">
        <v>-13857.119999999994</v>
      </c>
      <c r="AU30" s="68">
        <v>29607.184000000016</v>
      </c>
      <c r="AV30" s="68">
        <v>80357.102000000086</v>
      </c>
      <c r="AW30" s="68">
        <v>2.7949655399146582</v>
      </c>
      <c r="AX30" s="68">
        <v>-30327.119792486996</v>
      </c>
      <c r="AY30" s="68">
        <v>-19551.186000000049</v>
      </c>
      <c r="AZ30" s="68">
        <v>575604.03700000013</v>
      </c>
      <c r="BA30" s="68">
        <v>563112.78355060646</v>
      </c>
      <c r="BB30" s="68">
        <v>723271.81499999936</v>
      </c>
      <c r="BC30" s="68">
        <v>698627.51055060513</v>
      </c>
      <c r="BD30" s="68">
        <v>-24393.490369999981</v>
      </c>
      <c r="BE30" s="68">
        <v>0.1431533232628398</v>
      </c>
      <c r="BF30" s="68">
        <v>0.67351812688821822</v>
      </c>
      <c r="BG30" s="68">
        <v>0.78533459214501522</v>
      </c>
      <c r="BH30" s="68">
        <v>-4.686652766639936</v>
      </c>
      <c r="BI30" s="68">
        <v>15.577529505582115</v>
      </c>
      <c r="BJ30" s="68">
        <v>14.117471927162363</v>
      </c>
      <c r="BK30" s="68">
        <v>9.2519987163029516</v>
      </c>
      <c r="BL30" s="68">
        <v>7.3061757925072044</v>
      </c>
      <c r="BM30" s="68">
        <v>18.68527019498606</v>
      </c>
      <c r="BN30" s="68">
        <v>16.27207523939806</v>
      </c>
      <c r="BO30" s="68">
        <v>11.304125000000012</v>
      </c>
      <c r="BP30" s="68">
        <v>9.8255380577427758</v>
      </c>
      <c r="BQ30" s="68">
        <v>1697.6298516129029</v>
      </c>
      <c r="BR30" s="68">
        <v>123.65997818181835</v>
      </c>
      <c r="BS30" s="68">
        <v>68652.87399999988</v>
      </c>
      <c r="BT30" s="68">
        <v>94224.877999999881</v>
      </c>
      <c r="BU30" s="68">
        <v>25.814</v>
      </c>
      <c r="BV30" s="68">
        <v>30471.388999999992</v>
      </c>
      <c r="BW30" s="68">
        <v>71784.078999999954</v>
      </c>
      <c r="BX30" s="68">
        <v>6556.8100000000159</v>
      </c>
      <c r="BY30" s="68">
        <v>97007.955000000118</v>
      </c>
      <c r="BZ30" s="68">
        <v>17299.728000000028</v>
      </c>
      <c r="CA30" s="68">
        <v>28.361050438596507</v>
      </c>
      <c r="CB30" s="68">
        <v>251309.41400000034</v>
      </c>
      <c r="CC30" s="68">
        <v>192525.4970000005</v>
      </c>
      <c r="CD30" s="68">
        <v>25887.287</v>
      </c>
      <c r="CE30" s="68">
        <v>73280.971000000005</v>
      </c>
      <c r="CF30" s="68">
        <v>202544.43800000002</v>
      </c>
      <c r="CG30" s="68">
        <v>53323.095000000067</v>
      </c>
      <c r="CH30" s="68">
        <v>163.92000468384083</v>
      </c>
      <c r="CI30" s="68">
        <v>-6231.996000000001</v>
      </c>
      <c r="CJ30" s="68">
        <v>-20252.780999999995</v>
      </c>
      <c r="CK30" s="68">
        <v>26885.739000000041</v>
      </c>
      <c r="CL30" s="68">
        <v>-147636.40000000029</v>
      </c>
      <c r="CM30" s="68">
        <v>161493.52000000008</v>
      </c>
      <c r="CN30" s="68">
        <v>-9236.6470000000045</v>
      </c>
      <c r="CO30" s="68">
        <v>-14717.650000000005</v>
      </c>
      <c r="CP30" s="68">
        <v>235783.59399999972</v>
      </c>
      <c r="CQ30" s="68">
        <v>251017.17600000039</v>
      </c>
      <c r="CR30" s="68">
        <v>28801.84500000003</v>
      </c>
      <c r="CS30" s="68">
        <v>205675.47699999975</v>
      </c>
      <c r="CT30" s="68">
        <v>63829.752</v>
      </c>
      <c r="CU30" s="68">
        <v>2802.8400000000011</v>
      </c>
      <c r="CV30" s="68">
        <v>575604.03700000013</v>
      </c>
      <c r="CW30" s="68">
        <v>0.83556187617335098</v>
      </c>
      <c r="CX30" s="68">
        <v>0.88040721281257062</v>
      </c>
      <c r="CY30" s="68">
        <v>51454.652000000024</v>
      </c>
      <c r="CZ30" s="68">
        <v>46277.02300000003</v>
      </c>
      <c r="DA30" s="68">
        <v>27406.171999999995</v>
      </c>
      <c r="DB30" s="68">
        <v>29554.651000000034</v>
      </c>
      <c r="DC30" s="68">
        <v>38262.319000000003</v>
      </c>
      <c r="DD30" s="68">
        <v>42960.478000000017</v>
      </c>
      <c r="DE30" s="68">
        <v>48033.932999999968</v>
      </c>
      <c r="DF30" s="68">
        <v>47063.400000000038</v>
      </c>
      <c r="DG30" s="68">
        <v>65098.689000000042</v>
      </c>
      <c r="DH30" s="68">
        <v>63056.079999999856</v>
      </c>
      <c r="DI30" s="68">
        <v>58216.82800000011</v>
      </c>
      <c r="DJ30" s="68">
        <v>66701.731000000073</v>
      </c>
      <c r="DK30" s="68">
        <v>-30625.486369999988</v>
      </c>
      <c r="DL30" s="68">
        <v>283371.44399999996</v>
      </c>
      <c r="DM30" s="68">
        <v>96181.790999999954</v>
      </c>
      <c r="DN30" s="68">
        <v>-33408.305999999982</v>
      </c>
      <c r="DO30" s="68">
        <v>0.31028467082163019</v>
      </c>
      <c r="DP30" s="68">
        <v>9.1878030769230872</v>
      </c>
      <c r="DQ30" s="68">
        <v>23.089961576354661</v>
      </c>
      <c r="DR30" s="68">
        <v>15.675560526315779</v>
      </c>
      <c r="DS30" s="68">
        <v>1370486.9459999979</v>
      </c>
      <c r="DT30" s="68">
        <v>-7727.2670000000089</v>
      </c>
      <c r="DU30" s="68">
        <v>146436.22800000003</v>
      </c>
      <c r="DV30" s="68">
        <v>344576.94300000009</v>
      </c>
      <c r="DW30" s="68">
        <v>808</v>
      </c>
      <c r="DX30" s="68">
        <v>104789.20500000007</v>
      </c>
      <c r="DY30" s="68">
        <v>17651.018000000018</v>
      </c>
      <c r="DZ30" s="68">
        <v>84049.806000000113</v>
      </c>
      <c r="EA30" s="68">
        <v>2069339.9399999988</v>
      </c>
      <c r="EB30" s="68">
        <v>148545.66200000007</v>
      </c>
      <c r="EC30" s="68">
        <v>2171016.2084028143</v>
      </c>
      <c r="ED30" s="68">
        <v>-12198.535999999995</v>
      </c>
      <c r="EE30" s="68">
        <v>168231.03920000017</v>
      </c>
      <c r="EF30" s="68">
        <v>116712.22808987868</v>
      </c>
      <c r="EG30" s="68">
        <v>186673.3379999999</v>
      </c>
      <c r="EH30" s="68">
        <v>1069768.922000001</v>
      </c>
      <c r="EI30" s="68">
        <v>144318.26699999993</v>
      </c>
      <c r="EJ30" s="68">
        <v>143476.61700000011</v>
      </c>
      <c r="EK30" s="68">
        <v>-0.10857264036617582</v>
      </c>
      <c r="EL30" s="68">
        <v>1.3351855070227996E-2</v>
      </c>
      <c r="EM30" s="68">
        <v>44342.390344841304</v>
      </c>
      <c r="EN30" s="68">
        <v>44342.390344841304</v>
      </c>
      <c r="EO30" s="68">
        <v>295184.44900000014</v>
      </c>
      <c r="EP30" s="68">
        <v>100.64131700288181</v>
      </c>
      <c r="EQ30" s="68">
        <v>3269.9299999999994</v>
      </c>
      <c r="ER30" s="68">
        <v>-779.33799999999997</v>
      </c>
      <c r="ES30" s="68">
        <v>13331.94100000001</v>
      </c>
      <c r="ET30" s="68">
        <v>65956.070999999953</v>
      </c>
      <c r="EU30" s="68">
        <v>74430.290999999997</v>
      </c>
      <c r="EV30" s="68">
        <v>83394.942000000039</v>
      </c>
      <c r="EW30" s="68">
        <v>40056.872999999992</v>
      </c>
      <c r="EX30" s="68">
        <v>382</v>
      </c>
      <c r="EY30" s="68">
        <v>386</v>
      </c>
      <c r="EZ30" s="68">
        <v>331</v>
      </c>
      <c r="FA30" s="68">
        <v>90</v>
      </c>
      <c r="FB30" s="68">
        <v>85518.547999999835</v>
      </c>
      <c r="FC30" s="68">
        <v>2780.447000000001</v>
      </c>
      <c r="FD30" s="68">
        <v>16393.663000000008</v>
      </c>
      <c r="FE30" s="68">
        <v>1028037.4359999982</v>
      </c>
      <c r="FF30" s="68">
        <v>114889.25900000014</v>
      </c>
      <c r="FG30" s="68">
        <v>324.82100000000008</v>
      </c>
      <c r="FH30" s="68">
        <v>-27757.033999999992</v>
      </c>
      <c r="FI30" s="68">
        <v>-22954.484000000033</v>
      </c>
      <c r="FJ30" s="68">
        <v>21104.334000000035</v>
      </c>
      <c r="FK30" s="68">
        <v>25003.551999999989</v>
      </c>
      <c r="FL30" s="68">
        <v>88507.775000000038</v>
      </c>
      <c r="FM30" s="68">
        <v>289446.65500000014</v>
      </c>
      <c r="FP30" s="68">
        <v>19880.590000000015</v>
      </c>
      <c r="FQ30" s="68">
        <v>22075.00399999999</v>
      </c>
      <c r="FR30" s="68">
        <v>1.7389999999999999</v>
      </c>
      <c r="FS30" s="68">
        <v>4821.0440000000008</v>
      </c>
      <c r="FT30" s="68">
        <v>1348356.488999997</v>
      </c>
      <c r="FU30" s="68">
        <v>1386695.0079999994</v>
      </c>
      <c r="FV30" s="68">
        <v>1045974.7289999996</v>
      </c>
      <c r="FW30" s="68">
        <v>1554743.9359999974</v>
      </c>
      <c r="FX30" s="68">
        <v>1575662.8070000012</v>
      </c>
      <c r="FY30" s="68">
        <v>2191637.3869999964</v>
      </c>
      <c r="FZ30" s="68">
        <v>1124220.2579999988</v>
      </c>
      <c r="GA30" s="68">
        <v>224270.9340000001</v>
      </c>
      <c r="GB30" s="68">
        <v>136403.74600000007</v>
      </c>
      <c r="GC30" s="68">
        <v>88679.925999999934</v>
      </c>
      <c r="GD30" s="68">
        <v>68779.854000000036</v>
      </c>
      <c r="GE30" s="68">
        <v>1152943.5340000007</v>
      </c>
      <c r="GF30" s="68">
        <v>96181.790999999954</v>
      </c>
      <c r="GG30" s="68">
        <v>76555.980000000098</v>
      </c>
      <c r="GH30" s="68">
        <v>32.968077208611732</v>
      </c>
      <c r="GI30" s="68">
        <v>278406.69399999978</v>
      </c>
      <c r="GJ30" s="68">
        <v>4964.4050000000025</v>
      </c>
      <c r="GK30" s="68">
        <v>4615.6099999999997</v>
      </c>
      <c r="GL30" s="68">
        <v>44677.146000000059</v>
      </c>
      <c r="GM30" s="68">
        <v>43242.086000000025</v>
      </c>
      <c r="GN30" s="68">
        <v>42084.416000000056</v>
      </c>
      <c r="GO30" s="68">
        <v>89631.127000000182</v>
      </c>
      <c r="GP30" s="68">
        <v>38224.854000000021</v>
      </c>
      <c r="GQ30" s="68">
        <v>-1410.0469999999998</v>
      </c>
      <c r="GR30" s="68">
        <v>1880.3309999999999</v>
      </c>
      <c r="GS30" s="68">
        <v>1383.2720000000002</v>
      </c>
      <c r="GT30" s="68">
        <v>1069.501</v>
      </c>
      <c r="GU30" s="68">
        <v>728.69200000000046</v>
      </c>
      <c r="GV30" s="68">
        <v>515.27100000000041</v>
      </c>
      <c r="GW30" s="68">
        <v>3292.9840000000017</v>
      </c>
    </row>
    <row r="31" spans="1:205" s="68" customFormat="1" ht="10">
      <c r="A31" s="100" t="s">
        <v>381</v>
      </c>
      <c r="B31" s="68">
        <v>1267</v>
      </c>
      <c r="C31" s="68">
        <v>898025.82299999974</v>
      </c>
      <c r="D31" s="68">
        <v>784273.41896269703</v>
      </c>
      <c r="E31" s="68">
        <v>1682299.2419626988</v>
      </c>
      <c r="F31" s="68">
        <v>322892.55400000024</v>
      </c>
      <c r="G31" s="68">
        <v>1359406.6879627011</v>
      </c>
      <c r="H31" s="68">
        <v>1.6072889599127695</v>
      </c>
      <c r="I31" s="68">
        <v>1.1234164907248396</v>
      </c>
      <c r="J31" s="68">
        <v>0.30584403816464278</v>
      </c>
      <c r="K31" s="68">
        <v>0.34871822783643502</v>
      </c>
      <c r="L31" s="68">
        <v>93.342207637821318</v>
      </c>
      <c r="M31" s="68">
        <v>66.142897737602013</v>
      </c>
      <c r="N31" s="68">
        <v>76.374318657451397</v>
      </c>
      <c r="O31" s="68">
        <v>18.666000000493529</v>
      </c>
      <c r="P31" s="68">
        <v>2.2513081013578784</v>
      </c>
      <c r="Q31" s="68">
        <v>2.4859960877131311</v>
      </c>
      <c r="R31" s="68">
        <v>6.2459963793051534</v>
      </c>
      <c r="S31" s="68">
        <v>0.1926028036875034</v>
      </c>
      <c r="T31" s="68">
        <v>41.72665625421692</v>
      </c>
      <c r="U31" s="68">
        <v>51.722275275341907</v>
      </c>
      <c r="V31" s="68">
        <v>7.7376501985370636</v>
      </c>
      <c r="W31" s="68">
        <v>10.123043658781212</v>
      </c>
      <c r="X31" s="68">
        <v>1.2519593912973719</v>
      </c>
      <c r="Y31" s="68">
        <v>1.8181033487271004E-2</v>
      </c>
      <c r="Z31" s="68">
        <v>8.7902535885167485E-2</v>
      </c>
      <c r="AA31" s="68">
        <v>7.0628152985074702E-2</v>
      </c>
      <c r="AB31" s="68">
        <v>3.6719207708779428E-2</v>
      </c>
      <c r="AC31" s="68">
        <v>3.4862134831460716E-2</v>
      </c>
      <c r="AD31" s="68">
        <v>0.21959528301886785</v>
      </c>
      <c r="AE31" s="68">
        <v>0.1622839666666667</v>
      </c>
      <c r="AF31" s="68">
        <v>6.4454373031244863E-2</v>
      </c>
      <c r="AG31" s="68">
        <v>9.5490786025785826E-2</v>
      </c>
      <c r="AH31" s="68">
        <v>-1.3469126511839424</v>
      </c>
      <c r="AI31" s="68">
        <v>-0.1520446230028687</v>
      </c>
      <c r="AJ31" s="68">
        <v>0.15798804868395813</v>
      </c>
      <c r="AK31" s="68">
        <v>0.15675935294117652</v>
      </c>
      <c r="AL31" s="68">
        <v>53956.758000000009</v>
      </c>
      <c r="AM31" s="68">
        <v>64523.417999999954</v>
      </c>
      <c r="AN31" s="68">
        <v>105148.12620746033</v>
      </c>
      <c r="AO31" s="68">
        <v>2006042.0600000005</v>
      </c>
      <c r="AP31" s="68">
        <v>2174228.5639999984</v>
      </c>
      <c r="AQ31" s="68">
        <v>127905.30899999985</v>
      </c>
      <c r="AR31" s="68">
        <v>139895.85799999995</v>
      </c>
      <c r="AS31" s="68">
        <v>78519.082614755374</v>
      </c>
      <c r="AT31" s="68">
        <v>-27075.432000000004</v>
      </c>
      <c r="AU31" s="68">
        <v>31579.028999999991</v>
      </c>
      <c r="AV31" s="68">
        <v>70970.507999999929</v>
      </c>
      <c r="AW31" s="68">
        <v>10.497795858842077</v>
      </c>
      <c r="AX31" s="68">
        <v>-24030.454385244506</v>
      </c>
      <c r="AY31" s="68">
        <v>-10950.686999999973</v>
      </c>
      <c r="AZ31" s="68">
        <v>617676.2449999993</v>
      </c>
      <c r="BA31" s="68">
        <v>944685.24396269873</v>
      </c>
      <c r="BB31" s="68">
        <v>858593.57299999753</v>
      </c>
      <c r="BC31" s="68">
        <v>1250241.5949626991</v>
      </c>
      <c r="BD31" s="68">
        <v>-36885.853629000048</v>
      </c>
      <c r="BE31" s="68">
        <v>0.12406942003514963</v>
      </c>
      <c r="BF31" s="68">
        <v>2.7768927943760993</v>
      </c>
      <c r="BG31" s="68">
        <v>0.92725131810193195</v>
      </c>
      <c r="BH31" s="68">
        <v>7.6599935720844812</v>
      </c>
      <c r="BI31" s="68">
        <v>7.0496629422718771</v>
      </c>
      <c r="BJ31" s="68">
        <v>7.1617329749103913</v>
      </c>
      <c r="BK31" s="68">
        <v>5.0019148936170232</v>
      </c>
      <c r="BL31" s="68">
        <v>3.4862134831460643</v>
      </c>
      <c r="BM31" s="68">
        <v>8.790253588516757</v>
      </c>
      <c r="BN31" s="68">
        <v>10.8615203125</v>
      </c>
      <c r="BO31" s="68">
        <v>6.0520291970803015</v>
      </c>
      <c r="BP31" s="68">
        <v>3.671920770877946</v>
      </c>
      <c r="BQ31" s="68">
        <v>184.10544267053731</v>
      </c>
      <c r="BR31" s="68">
        <v>150.86058847736629</v>
      </c>
      <c r="BS31" s="68">
        <v>78677.43999999993</v>
      </c>
      <c r="BT31" s="68">
        <v>175243.68400000007</v>
      </c>
      <c r="BU31" s="68">
        <v>318.399</v>
      </c>
      <c r="BV31" s="68">
        <v>34657.387999999999</v>
      </c>
      <c r="BW31" s="68">
        <v>30659.350999999973</v>
      </c>
      <c r="BX31" s="68">
        <v>12226.203000000043</v>
      </c>
      <c r="BY31" s="68">
        <v>96306.220999999845</v>
      </c>
      <c r="BZ31" s="68">
        <v>24998.164000000019</v>
      </c>
      <c r="CA31" s="68">
        <v>39.636345477386968</v>
      </c>
      <c r="CB31" s="68">
        <v>727608.21100000048</v>
      </c>
      <c r="CC31" s="68">
        <v>335271.07699999947</v>
      </c>
      <c r="CD31" s="68">
        <v>192494.49199999988</v>
      </c>
      <c r="CE31" s="68">
        <v>69732.84299999995</v>
      </c>
      <c r="CF31" s="68">
        <v>626344.59200000053</v>
      </c>
      <c r="CG31" s="68">
        <v>291825.38600000041</v>
      </c>
      <c r="CH31" s="68">
        <v>57.135057851239701</v>
      </c>
      <c r="CI31" s="68">
        <v>-13098.432000000003</v>
      </c>
      <c r="CJ31" s="68">
        <v>-33429.575000000033</v>
      </c>
      <c r="CK31" s="68">
        <v>31928.148999999972</v>
      </c>
      <c r="CL31" s="68">
        <v>-356410.4589999998</v>
      </c>
      <c r="CM31" s="68">
        <v>383485.89099999983</v>
      </c>
      <c r="CN31" s="68">
        <v>-35553.763000000021</v>
      </c>
      <c r="CO31" s="68">
        <v>-7854.5150000000012</v>
      </c>
      <c r="CP31" s="68">
        <v>350428.44000000029</v>
      </c>
      <c r="CQ31" s="68">
        <v>719516.92600000091</v>
      </c>
      <c r="CR31" s="68">
        <v>129215.07999999994</v>
      </c>
      <c r="CS31" s="68">
        <v>332281.39900000044</v>
      </c>
      <c r="CT31" s="68">
        <v>63591.411000000051</v>
      </c>
      <c r="CU31" s="68">
        <v>1084.8850000000002</v>
      </c>
      <c r="CV31" s="68">
        <v>617676.2449999993</v>
      </c>
      <c r="CW31" s="68">
        <v>0.85254906147577603</v>
      </c>
      <c r="CX31" s="68">
        <v>0.92984493722315997</v>
      </c>
      <c r="CY31" s="68">
        <v>53956.758000000009</v>
      </c>
      <c r="CZ31" s="68">
        <v>50701.896000000015</v>
      </c>
      <c r="DA31" s="68">
        <v>54681.07799999998</v>
      </c>
      <c r="DB31" s="68">
        <v>55063.555000000044</v>
      </c>
      <c r="DC31" s="68">
        <v>61011.246999999887</v>
      </c>
      <c r="DD31" s="68">
        <v>63726.427999999985</v>
      </c>
      <c r="DE31" s="68">
        <v>65146.401000000042</v>
      </c>
      <c r="DF31" s="68">
        <v>69371.861999999994</v>
      </c>
      <c r="DG31" s="68">
        <v>85817.16799999983</v>
      </c>
      <c r="DH31" s="68">
        <v>91625.90999999996</v>
      </c>
      <c r="DI31" s="68">
        <v>97219.841999999961</v>
      </c>
      <c r="DJ31" s="68">
        <v>91810.232999999891</v>
      </c>
      <c r="DK31" s="68">
        <v>-49984.285628999976</v>
      </c>
      <c r="DL31" s="68">
        <v>782029.28199999803</v>
      </c>
      <c r="DM31" s="68">
        <v>104520.87499999988</v>
      </c>
      <c r="DN31" s="68">
        <v>-38026.119000000042</v>
      </c>
      <c r="DO31" s="68">
        <v>0.2943241351825901</v>
      </c>
      <c r="DP31" s="68">
        <v>12.652761609907115</v>
      </c>
      <c r="DQ31" s="68">
        <v>26.15620532319393</v>
      </c>
      <c r="DR31" s="68">
        <v>15.493656976744205</v>
      </c>
      <c r="DS31" s="68">
        <v>2842866.6510000019</v>
      </c>
      <c r="DT31" s="68">
        <v>-25186.592999999928</v>
      </c>
      <c r="DU31" s="68">
        <v>502364.87599999976</v>
      </c>
      <c r="DV31" s="68">
        <v>265399.12799999962</v>
      </c>
      <c r="DW31" s="68">
        <v>819</v>
      </c>
      <c r="DX31" s="68">
        <v>103755.23199999995</v>
      </c>
      <c r="DY31" s="68">
        <v>25195.778000000006</v>
      </c>
      <c r="DZ31" s="68">
        <v>70965.933000000092</v>
      </c>
      <c r="EA31" s="68">
        <v>837593.66099999961</v>
      </c>
      <c r="EB31" s="68">
        <v>143770.31199999989</v>
      </c>
      <c r="EC31" s="68">
        <v>1288318.5431737055</v>
      </c>
      <c r="ED31" s="68">
        <v>-10797.04399999998</v>
      </c>
      <c r="EE31" s="68">
        <v>86817.910200000115</v>
      </c>
      <c r="EF31" s="68">
        <v>110001.41620746047</v>
      </c>
      <c r="EG31" s="68">
        <v>158564.65999999989</v>
      </c>
      <c r="EH31" s="68">
        <v>2002139.7670000014</v>
      </c>
      <c r="EI31" s="68">
        <v>151256.63899999997</v>
      </c>
      <c r="EJ31" s="68">
        <v>138218.61999999997</v>
      </c>
      <c r="EK31" s="68">
        <v>-0.14301719302126173</v>
      </c>
      <c r="EL31" s="68">
        <v>0.15743731089022192</v>
      </c>
      <c r="EM31" s="68">
        <v>69016.004707539672</v>
      </c>
      <c r="EN31" s="68">
        <v>69016.004707539672</v>
      </c>
      <c r="EO31" s="68">
        <v>501292.69599999982</v>
      </c>
      <c r="EP31" s="68">
        <v>47.245691629955921</v>
      </c>
      <c r="EQ31" s="68">
        <v>1354.7719999999993</v>
      </c>
      <c r="ER31" s="68">
        <v>-1075.7200000000003</v>
      </c>
      <c r="ES31" s="68">
        <v>49684.998999999996</v>
      </c>
      <c r="ET31" s="68">
        <v>51727.462000000007</v>
      </c>
      <c r="EU31" s="68">
        <v>60554.370000000039</v>
      </c>
      <c r="EV31" s="68">
        <v>64766.874999999971</v>
      </c>
      <c r="EW31" s="68">
        <v>23886.467000000011</v>
      </c>
      <c r="EX31" s="68">
        <v>276</v>
      </c>
      <c r="EY31" s="68">
        <v>272</v>
      </c>
      <c r="EZ31" s="68">
        <v>248</v>
      </c>
      <c r="FA31" s="68">
        <v>102</v>
      </c>
      <c r="FB31" s="68">
        <v>191476.63799999963</v>
      </c>
      <c r="FC31" s="68">
        <v>12656.10500000003</v>
      </c>
      <c r="FD31" s="68">
        <v>4358.9720000000152</v>
      </c>
      <c r="FE31" s="68">
        <v>2006042.0600000005</v>
      </c>
      <c r="FF31" s="68">
        <v>127905.30899999985</v>
      </c>
      <c r="FG31" s="68">
        <v>768.71400000000006</v>
      </c>
      <c r="FH31" s="68">
        <v>-77736.910999999804</v>
      </c>
      <c r="FI31" s="68">
        <v>-21393.228000000014</v>
      </c>
      <c r="FJ31" s="68">
        <v>67551.109999999884</v>
      </c>
      <c r="FK31" s="68">
        <v>21947.535999999993</v>
      </c>
      <c r="FL31" s="68">
        <v>125836.91800000008</v>
      </c>
      <c r="FM31" s="68">
        <v>100053.11099999999</v>
      </c>
      <c r="FP31" s="68">
        <v>95030.120000000083</v>
      </c>
      <c r="FQ31" s="68">
        <v>98869.632999999973</v>
      </c>
      <c r="FR31" s="68">
        <v>0</v>
      </c>
      <c r="FS31" s="68">
        <v>2938.2420000000011</v>
      </c>
      <c r="FT31" s="68">
        <v>721834.43300000101</v>
      </c>
      <c r="FU31" s="68">
        <v>705130.81399999943</v>
      </c>
      <c r="FV31" s="68">
        <v>519614.28399999999</v>
      </c>
      <c r="FW31" s="68">
        <v>665089.73500000127</v>
      </c>
      <c r="FX31" s="68">
        <v>623390.47100000025</v>
      </c>
      <c r="FY31" s="68">
        <v>898025.82299999974</v>
      </c>
      <c r="FZ31" s="68">
        <v>2143161.4840000002</v>
      </c>
      <c r="GA31" s="68">
        <v>344708.42</v>
      </c>
      <c r="GB31" s="68">
        <v>136421.80699999977</v>
      </c>
      <c r="GC31" s="68">
        <v>101831.86599999983</v>
      </c>
      <c r="GD31" s="68">
        <v>61478.260000000082</v>
      </c>
      <c r="GE31" s="68">
        <v>2174228.5639999984</v>
      </c>
      <c r="GF31" s="68">
        <v>104520.87499999988</v>
      </c>
      <c r="GG31" s="68">
        <v>64523.417999999954</v>
      </c>
      <c r="GH31" s="68">
        <v>44.381956155143342</v>
      </c>
      <c r="GI31" s="68">
        <v>779023.48499999801</v>
      </c>
      <c r="GJ31" s="68">
        <v>2978.87</v>
      </c>
      <c r="GK31" s="68">
        <v>2969.9500000000003</v>
      </c>
      <c r="GL31" s="68">
        <v>29896.603999999985</v>
      </c>
      <c r="GM31" s="68">
        <v>27973.815999999977</v>
      </c>
      <c r="GN31" s="68">
        <v>26770.057999999961</v>
      </c>
      <c r="GO31" s="68">
        <v>23744.816000000024</v>
      </c>
      <c r="GP31" s="68">
        <v>20645.010999999995</v>
      </c>
      <c r="GQ31" s="68">
        <v>-915.45799999999997</v>
      </c>
      <c r="GR31" s="68">
        <v>1677.2379999999998</v>
      </c>
      <c r="GS31" s="68">
        <v>1014.5780000000001</v>
      </c>
      <c r="GT31" s="68">
        <v>690.5590000000002</v>
      </c>
      <c r="GU31" s="68">
        <v>416.97599999999977</v>
      </c>
      <c r="GV31" s="68">
        <v>304.91399999999999</v>
      </c>
      <c r="GW31" s="68">
        <v>1820.4040000000005</v>
      </c>
    </row>
    <row r="32" spans="1:205" s="68" customFormat="1" ht="10">
      <c r="A32" s="100" t="s">
        <v>113</v>
      </c>
      <c r="B32" s="68">
        <v>734</v>
      </c>
      <c r="C32" s="68">
        <v>1438120.3650000002</v>
      </c>
      <c r="D32" s="68">
        <v>220608.02719622635</v>
      </c>
      <c r="E32" s="68">
        <v>1658728.3921962278</v>
      </c>
      <c r="F32" s="68">
        <v>121988.85800000005</v>
      </c>
      <c r="G32" s="68">
        <v>1536739.5341962271</v>
      </c>
      <c r="H32" s="68">
        <v>3.0966154466754152</v>
      </c>
      <c r="I32" s="68">
        <v>1.1419146387042676</v>
      </c>
      <c r="J32" s="68">
        <v>0.26090596756467027</v>
      </c>
      <c r="K32" s="68">
        <v>0.45552715590093257</v>
      </c>
      <c r="L32" s="68">
        <v>502.10731440006134</v>
      </c>
      <c r="M32" s="68">
        <v>147.17431397669958</v>
      </c>
      <c r="N32" s="68">
        <v>133.63420532658654</v>
      </c>
      <c r="O32" s="68">
        <v>42.162728727510292</v>
      </c>
      <c r="P32" s="68">
        <v>7.9236087218798463</v>
      </c>
      <c r="Q32" s="68">
        <v>5.9653093382313607</v>
      </c>
      <c r="R32" s="68">
        <v>60.426631682632873</v>
      </c>
      <c r="S32" s="68">
        <v>0.1345738459201557</v>
      </c>
      <c r="T32" s="68">
        <v>166.25774149431552</v>
      </c>
      <c r="U32" s="68">
        <v>324.68806934176791</v>
      </c>
      <c r="V32" s="68">
        <v>9.8296291323366383</v>
      </c>
      <c r="W32" s="68">
        <v>83.938325385240972</v>
      </c>
      <c r="X32" s="68">
        <v>0.20457204664786269</v>
      </c>
      <c r="Y32" s="68">
        <v>4.3112514452966532E-3</v>
      </c>
      <c r="Z32" s="68">
        <v>0.1576110285714285</v>
      </c>
      <c r="AA32" s="68">
        <v>0.14315161073825497</v>
      </c>
      <c r="AB32" s="68">
        <v>0.11830263048016702</v>
      </c>
      <c r="AC32" s="68">
        <v>7.0556876513317129E-2</v>
      </c>
      <c r="AD32" s="68">
        <v>0.33188000000000001</v>
      </c>
      <c r="AE32" s="68">
        <v>0.3865729326923078</v>
      </c>
      <c r="AF32" s="68">
        <v>-3.5680771425044354E-2</v>
      </c>
      <c r="AG32" s="68">
        <v>6.8090521474876792E-2</v>
      </c>
      <c r="AH32" s="68">
        <v>-11.264031019362339</v>
      </c>
      <c r="AI32" s="68">
        <v>-5.8963548935374464</v>
      </c>
      <c r="AJ32" s="68">
        <v>7.8027342383283085E-2</v>
      </c>
      <c r="AK32" s="68">
        <v>0.14395402464065707</v>
      </c>
      <c r="AL32" s="68">
        <v>4203.5030000000015</v>
      </c>
      <c r="AM32" s="68">
        <v>12795.776000000003</v>
      </c>
      <c r="AN32" s="68">
        <v>29732.156360754696</v>
      </c>
      <c r="AO32" s="68">
        <v>293849.98400000023</v>
      </c>
      <c r="AP32" s="68">
        <v>312370.38600000012</v>
      </c>
      <c r="AQ32" s="68">
        <v>39876.678999999982</v>
      </c>
      <c r="AR32" s="68">
        <v>51335.972999999976</v>
      </c>
      <c r="AS32" s="68">
        <v>21335.295278449084</v>
      </c>
      <c r="AT32" s="68">
        <v>-409.35899999999987</v>
      </c>
      <c r="AU32" s="68">
        <v>273.05700000000093</v>
      </c>
      <c r="AV32" s="68">
        <v>8432.3219999999947</v>
      </c>
      <c r="AW32" s="68">
        <v>5.6490669141458856</v>
      </c>
      <c r="AX32" s="68">
        <v>12629.916278449098</v>
      </c>
      <c r="AY32" s="68">
        <v>4499.756000000003</v>
      </c>
      <c r="AZ32" s="68">
        <v>268811.14099999995</v>
      </c>
      <c r="BA32" s="68">
        <v>219166.41119622643</v>
      </c>
      <c r="BB32" s="68">
        <v>357021.06499999983</v>
      </c>
      <c r="BC32" s="68">
        <v>286214.66919622646</v>
      </c>
      <c r="BD32" s="68">
        <v>-6981.7523699999983</v>
      </c>
      <c r="BE32" s="68">
        <v>8.8982866043613718E-2</v>
      </c>
      <c r="BF32" s="68">
        <v>1.5676292834890966</v>
      </c>
      <c r="BG32" s="68">
        <v>0.76513084112149554</v>
      </c>
      <c r="BH32" s="68">
        <v>0.70424369747899229</v>
      </c>
      <c r="BI32" s="68">
        <v>14.315161073825506</v>
      </c>
      <c r="BJ32" s="68">
        <v>11.383981707317078</v>
      </c>
      <c r="BK32" s="68">
        <v>5.7407371134020648</v>
      </c>
      <c r="BL32" s="68">
        <v>7.0556876513317155</v>
      </c>
      <c r="BM32" s="68">
        <v>15.761102857142856</v>
      </c>
      <c r="BN32" s="68">
        <v>18.658945945945952</v>
      </c>
      <c r="BO32" s="68">
        <v>15.123884955752212</v>
      </c>
      <c r="BP32" s="68">
        <v>11.830263048016704</v>
      </c>
      <c r="BQ32" s="68">
        <v>195.04324598930489</v>
      </c>
      <c r="BR32" s="68">
        <v>363.81248181818171</v>
      </c>
      <c r="BS32" s="68">
        <v>11449.833000000004</v>
      </c>
      <c r="BT32" s="68">
        <v>81251.429000000106</v>
      </c>
      <c r="BU32" s="68">
        <v>70.370999999999995</v>
      </c>
      <c r="BV32" s="68">
        <v>16736.979000000014</v>
      </c>
      <c r="BW32" s="68">
        <v>15841.953999999994</v>
      </c>
      <c r="BX32" s="68">
        <v>3544.8290000000052</v>
      </c>
      <c r="BY32" s="68">
        <v>22339.133999999998</v>
      </c>
      <c r="BZ32" s="68">
        <v>7718.7199999999993</v>
      </c>
      <c r="CA32" s="68">
        <v>37.447809716599174</v>
      </c>
      <c r="CB32" s="68">
        <v>48269.461999999992</v>
      </c>
      <c r="CC32" s="68">
        <v>16053.034000000009</v>
      </c>
      <c r="CD32" s="68">
        <v>22181.689000000002</v>
      </c>
      <c r="CE32" s="68">
        <v>169425.56500000009</v>
      </c>
      <c r="CF32" s="68">
        <v>52705.976000000024</v>
      </c>
      <c r="CG32" s="68">
        <v>29865.491999999987</v>
      </c>
      <c r="CH32" s="68">
        <v>87.44183156028366</v>
      </c>
      <c r="CI32" s="68">
        <v>-4799.88</v>
      </c>
      <c r="CJ32" s="68">
        <v>-3822.0879999999997</v>
      </c>
      <c r="CK32" s="68">
        <v>23210.954000000005</v>
      </c>
      <c r="CL32" s="68">
        <v>-33204.241000000016</v>
      </c>
      <c r="CM32" s="68">
        <v>33613.60000000002</v>
      </c>
      <c r="CN32" s="68">
        <v>-5010.6569999999956</v>
      </c>
      <c r="CO32" s="68">
        <v>-11595.977000000008</v>
      </c>
      <c r="CP32" s="68">
        <v>140595.48899999986</v>
      </c>
      <c r="CQ32" s="68">
        <v>197609.20900000003</v>
      </c>
      <c r="CR32" s="68">
        <v>41539.257000000027</v>
      </c>
      <c r="CS32" s="68">
        <v>104050.61100000003</v>
      </c>
      <c r="CT32" s="68">
        <v>156213.01300000004</v>
      </c>
      <c r="CU32" s="68">
        <v>1930.9759999999999</v>
      </c>
      <c r="CV32" s="68">
        <v>268811.14099999995</v>
      </c>
      <c r="CW32" s="68">
        <v>1.0656096812853435</v>
      </c>
      <c r="CX32" s="68">
        <v>1.105229077825717</v>
      </c>
      <c r="CY32" s="68">
        <v>4203.5030000000015</v>
      </c>
      <c r="CZ32" s="68">
        <v>22649.046999999995</v>
      </c>
      <c r="DA32" s="68">
        <v>15977.501999999997</v>
      </c>
      <c r="DB32" s="68">
        <v>18214.24500000001</v>
      </c>
      <c r="DC32" s="68">
        <v>21111.141999999993</v>
      </c>
      <c r="DD32" s="68">
        <v>22826.820000000007</v>
      </c>
      <c r="DE32" s="68">
        <v>25900.859999999997</v>
      </c>
      <c r="DF32" s="68">
        <v>26905.379999999986</v>
      </c>
      <c r="DG32" s="68">
        <v>33620.817000000025</v>
      </c>
      <c r="DH32" s="68">
        <v>37302.82600000003</v>
      </c>
      <c r="DI32" s="68">
        <v>34039.426000000029</v>
      </c>
      <c r="DJ32" s="68">
        <v>21299.928000000014</v>
      </c>
      <c r="DK32" s="68">
        <v>-11781.632369999998</v>
      </c>
      <c r="DL32" s="68">
        <v>210828.25499999977</v>
      </c>
      <c r="DM32" s="68">
        <v>29126.633999999995</v>
      </c>
      <c r="DN32" s="68">
        <v>4090.3970000000004</v>
      </c>
      <c r="DO32" s="68">
        <v>0.38638430057677353</v>
      </c>
      <c r="DP32" s="68">
        <v>13.908008152173906</v>
      </c>
      <c r="DQ32" s="68">
        <v>27.649457044673532</v>
      </c>
      <c r="DR32" s="68">
        <v>14.336525562372188</v>
      </c>
      <c r="DS32" s="68">
        <v>747804.67200000049</v>
      </c>
      <c r="DT32" s="68">
        <v>-7885.8750000000027</v>
      </c>
      <c r="DU32" s="68">
        <v>139785.28199999995</v>
      </c>
      <c r="DV32" s="68">
        <v>106934.66699999999</v>
      </c>
      <c r="DW32" s="68">
        <v>435</v>
      </c>
      <c r="DX32" s="68">
        <v>39339.09599999999</v>
      </c>
      <c r="DY32" s="68">
        <v>8341.6990000000005</v>
      </c>
      <c r="DZ32" s="68">
        <v>29033.856999999993</v>
      </c>
      <c r="EA32" s="68">
        <v>1167548.0069999998</v>
      </c>
      <c r="EB32" s="68">
        <v>55918.032999999989</v>
      </c>
      <c r="EC32" s="68">
        <v>1349188.998070932</v>
      </c>
      <c r="ED32" s="68">
        <v>8967.9329999999973</v>
      </c>
      <c r="EE32" s="68">
        <v>44545.696600000032</v>
      </c>
      <c r="EF32" s="68">
        <v>31881.021160754692</v>
      </c>
      <c r="EG32" s="68">
        <v>55718.633000000023</v>
      </c>
      <c r="EH32" s="68">
        <v>356114.15000000014</v>
      </c>
      <c r="EI32" s="68">
        <v>74749.819999999978</v>
      </c>
      <c r="EJ32" s="68">
        <v>45062.083999999981</v>
      </c>
      <c r="EK32" s="68">
        <v>-0.18604855826476033</v>
      </c>
      <c r="EL32" s="68">
        <v>-0.14997394228135813</v>
      </c>
      <c r="EM32" s="68">
        <v>24657.095709523805</v>
      </c>
      <c r="EN32" s="68">
        <v>24657.095709523805</v>
      </c>
      <c r="EO32" s="68">
        <v>79079.794999999984</v>
      </c>
      <c r="EP32" s="68">
        <v>123.8708580645161</v>
      </c>
      <c r="EQ32" s="68">
        <v>6180.2129999999979</v>
      </c>
      <c r="ER32" s="68">
        <v>-90.429999999999993</v>
      </c>
      <c r="ES32" s="68">
        <v>9805.3599999999988</v>
      </c>
      <c r="ET32" s="68">
        <v>20583.908000000007</v>
      </c>
      <c r="EU32" s="68">
        <v>34102.059999999976</v>
      </c>
      <c r="EV32" s="68">
        <v>44495.606999999996</v>
      </c>
      <c r="EW32" s="68">
        <v>42648.421000000002</v>
      </c>
      <c r="EX32" s="68">
        <v>190</v>
      </c>
      <c r="EY32" s="68">
        <v>193</v>
      </c>
      <c r="EZ32" s="68">
        <v>180</v>
      </c>
      <c r="FA32" s="68">
        <v>73</v>
      </c>
      <c r="FB32" s="68">
        <v>64127.095000000038</v>
      </c>
      <c r="FC32" s="68">
        <v>4461.7159999999994</v>
      </c>
      <c r="FD32" s="68">
        <v>13591.512000000008</v>
      </c>
      <c r="FE32" s="68">
        <v>293849.98400000023</v>
      </c>
      <c r="FF32" s="68">
        <v>39876.678999999982</v>
      </c>
      <c r="FG32" s="68">
        <v>1451.981</v>
      </c>
      <c r="FH32" s="68">
        <v>-3414.0649999999996</v>
      </c>
      <c r="FI32" s="68">
        <v>-3192.8929999999996</v>
      </c>
      <c r="FJ32" s="68">
        <v>6333.9010000000017</v>
      </c>
      <c r="FK32" s="68">
        <v>-7984.6470000000008</v>
      </c>
      <c r="FL32" s="68">
        <v>9285.1440000000002</v>
      </c>
      <c r="FM32" s="68">
        <v>142683.24099999998</v>
      </c>
      <c r="FP32" s="68">
        <v>40903.225000000028</v>
      </c>
      <c r="FQ32" s="68">
        <v>35625.628000000004</v>
      </c>
      <c r="FR32" s="68">
        <v>5.0000000000000001E-3</v>
      </c>
      <c r="FS32" s="68">
        <v>17184.510999999995</v>
      </c>
      <c r="FT32" s="68">
        <v>924452.47199999937</v>
      </c>
      <c r="FU32" s="68">
        <v>955671.17000000097</v>
      </c>
      <c r="FV32" s="68">
        <v>724412.62599999993</v>
      </c>
      <c r="FW32" s="68">
        <v>1185402.6649999993</v>
      </c>
      <c r="FX32" s="68">
        <v>1080539.4269999992</v>
      </c>
      <c r="FY32" s="68">
        <v>1438120.3650000002</v>
      </c>
      <c r="FZ32" s="68">
        <v>297957.95800000022</v>
      </c>
      <c r="GA32" s="68">
        <v>132467.92200000011</v>
      </c>
      <c r="GB32" s="68">
        <v>40004.982000000011</v>
      </c>
      <c r="GC32" s="68">
        <v>25551.857999999997</v>
      </c>
      <c r="GD32" s="68">
        <v>8478.8979999999938</v>
      </c>
      <c r="GE32" s="68">
        <v>312370.38600000012</v>
      </c>
      <c r="GF32" s="68">
        <v>29126.633999999995</v>
      </c>
      <c r="GG32" s="68">
        <v>12795.776000000003</v>
      </c>
      <c r="GH32" s="68">
        <v>24.762345679012345</v>
      </c>
      <c r="GI32" s="68">
        <v>192266.19399999978</v>
      </c>
      <c r="GJ32" s="68">
        <v>18562.007999999994</v>
      </c>
      <c r="GK32" s="68">
        <v>17263.222000000005</v>
      </c>
      <c r="GL32" s="68">
        <v>14788.583999999997</v>
      </c>
      <c r="GM32" s="68">
        <v>14510.357000000002</v>
      </c>
      <c r="GN32" s="68">
        <v>13945.399999999992</v>
      </c>
      <c r="GO32" s="68">
        <v>12942.505999999998</v>
      </c>
      <c r="GP32" s="68">
        <v>12278.599000000006</v>
      </c>
      <c r="GQ32" s="68">
        <v>-2615.5619999999999</v>
      </c>
      <c r="GR32" s="68">
        <v>6273.8890000000001</v>
      </c>
      <c r="GS32" s="68">
        <v>3239.5490000000009</v>
      </c>
      <c r="GT32" s="68">
        <v>2838.7110000000007</v>
      </c>
      <c r="GU32" s="68">
        <v>2389.549</v>
      </c>
      <c r="GV32" s="68">
        <v>2105.4989999999998</v>
      </c>
      <c r="GW32" s="68">
        <v>18109.717999999997</v>
      </c>
    </row>
    <row r="33" spans="1:205" s="68" customFormat="1" ht="10">
      <c r="A33" s="100" t="s">
        <v>114</v>
      </c>
      <c r="B33" s="68">
        <v>353</v>
      </c>
      <c r="C33" s="68">
        <v>382419.91900000029</v>
      </c>
      <c r="D33" s="68">
        <v>116659.54433995245</v>
      </c>
      <c r="E33" s="68">
        <v>499079.46333995217</v>
      </c>
      <c r="F33" s="68">
        <v>24371.040000000015</v>
      </c>
      <c r="G33" s="68">
        <v>474708.42333995266</v>
      </c>
      <c r="H33" s="68">
        <v>2.5088176502156943</v>
      </c>
      <c r="I33" s="68">
        <v>1.0444451868918649</v>
      </c>
      <c r="J33" s="68">
        <v>0.27984949545650223</v>
      </c>
      <c r="K33" s="68">
        <v>0.41206499571632221</v>
      </c>
      <c r="L33" s="68">
        <v>73.153093814479575</v>
      </c>
      <c r="M33" s="68">
        <v>232.76473969346293</v>
      </c>
      <c r="N33" s="68">
        <v>67.987313512097316</v>
      </c>
      <c r="O33" s="68">
        <v>41.916264576477126</v>
      </c>
      <c r="P33" s="68">
        <v>3.5921658519570889</v>
      </c>
      <c r="Q33" s="68">
        <v>7.9226802289640696</v>
      </c>
      <c r="R33" s="68">
        <v>29.044844605395109</v>
      </c>
      <c r="S33" s="68">
        <v>0.13224721422703259</v>
      </c>
      <c r="T33" s="68">
        <v>62.5105823302167</v>
      </c>
      <c r="U33" s="68">
        <v>49.88469712351641</v>
      </c>
      <c r="V33" s="68">
        <v>8.7787417744820679</v>
      </c>
      <c r="W33" s="68">
        <v>28.826802379768434</v>
      </c>
      <c r="X33" s="68">
        <v>0.40444834685958558</v>
      </c>
      <c r="Y33" s="68">
        <v>1.2461005715163608E-2</v>
      </c>
      <c r="Z33" s="68">
        <v>0.18121266666666663</v>
      </c>
      <c r="AA33" s="68">
        <v>0.18864658119658118</v>
      </c>
      <c r="AB33" s="68">
        <v>0.11338229357798171</v>
      </c>
      <c r="AC33" s="68">
        <v>8.44890256410257E-2</v>
      </c>
      <c r="AD33" s="68">
        <v>0.17580666666666672</v>
      </c>
      <c r="AE33" s="68">
        <v>0.37331999999999993</v>
      </c>
      <c r="AF33" s="68">
        <v>1.5511260557128842E-2</v>
      </c>
      <c r="AG33" s="68">
        <v>0.11108569649535156</v>
      </c>
      <c r="AH33" s="68">
        <v>-0.67616689176138556</v>
      </c>
      <c r="AI33" s="68">
        <v>-0.6079604526817326</v>
      </c>
      <c r="AJ33" s="68">
        <v>0.12998483608179812</v>
      </c>
      <c r="AK33" s="68">
        <v>0.19030490347490345</v>
      </c>
      <c r="AL33" s="68">
        <v>5917.1600000000008</v>
      </c>
      <c r="AM33" s="68">
        <v>8657.0010000000002</v>
      </c>
      <c r="AN33" s="68">
        <v>17482.920132009498</v>
      </c>
      <c r="AO33" s="68">
        <v>143156.29100000006</v>
      </c>
      <c r="AP33" s="68">
        <v>157131.46200000003</v>
      </c>
      <c r="AQ33" s="68">
        <v>25204.720999999998</v>
      </c>
      <c r="AR33" s="68">
        <v>28839.748000000007</v>
      </c>
      <c r="AS33" s="68">
        <v>13625.511203165193</v>
      </c>
      <c r="AT33" s="68">
        <v>-10656.809999999996</v>
      </c>
      <c r="AU33" s="68">
        <v>5861.4339999999975</v>
      </c>
      <c r="AV33" s="68">
        <v>20796.131999999994</v>
      </c>
      <c r="AW33" s="68">
        <v>2.0758200428405336</v>
      </c>
      <c r="AX33" s="68">
        <v>-13032.054796834796</v>
      </c>
      <c r="AY33" s="68">
        <v>-7343.7549999999965</v>
      </c>
      <c r="AZ33" s="68">
        <v>91346.351999999999</v>
      </c>
      <c r="BA33" s="68">
        <v>119945.98833995256</v>
      </c>
      <c r="BB33" s="68">
        <v>112247.71100000004</v>
      </c>
      <c r="BC33" s="68">
        <v>149235.83333995263</v>
      </c>
      <c r="BD33" s="68">
        <v>-5267.1711499999983</v>
      </c>
      <c r="BE33" s="68">
        <v>0.1048866666666667</v>
      </c>
      <c r="BF33" s="68">
        <v>-2.005393333333334</v>
      </c>
      <c r="BG33" s="68">
        <v>8.1021499999999982</v>
      </c>
      <c r="BH33" s="68">
        <v>1.4732888086642597</v>
      </c>
      <c r="BI33" s="68">
        <v>18.864658119658117</v>
      </c>
      <c r="BJ33" s="68">
        <v>14.39813970588235</v>
      </c>
      <c r="BK33" s="68">
        <v>11.135082191780826</v>
      </c>
      <c r="BL33" s="68">
        <v>8.4489025641025659</v>
      </c>
      <c r="BM33" s="68">
        <v>18.121266666666671</v>
      </c>
      <c r="BN33" s="68">
        <v>14.596601307189545</v>
      </c>
      <c r="BO33" s="68">
        <v>9.8737682926829233</v>
      </c>
      <c r="BP33" s="68">
        <v>11.338229357798175</v>
      </c>
      <c r="BQ33" s="68">
        <v>307.95343604651157</v>
      </c>
      <c r="BR33" s="68">
        <v>159.19176881720426</v>
      </c>
      <c r="BS33" s="68">
        <v>12975.669000000002</v>
      </c>
      <c r="BT33" s="68">
        <v>19218.351999999992</v>
      </c>
      <c r="BU33" s="68">
        <v>11.332000000000001</v>
      </c>
      <c r="BV33" s="68">
        <v>10152.479999999998</v>
      </c>
      <c r="BW33" s="68">
        <v>838.98000000000036</v>
      </c>
      <c r="BX33" s="68">
        <v>1023.1960000000003</v>
      </c>
      <c r="BY33" s="68">
        <v>11520.531999999999</v>
      </c>
      <c r="BZ33" s="68">
        <v>2480.7860000000019</v>
      </c>
      <c r="CA33" s="68">
        <v>27.891597989949759</v>
      </c>
      <c r="CB33" s="68">
        <v>45115.205999999976</v>
      </c>
      <c r="CC33" s="68">
        <v>5484.1969999999983</v>
      </c>
      <c r="CD33" s="68">
        <v>4985.2359999999999</v>
      </c>
      <c r="CE33" s="68">
        <v>55300.381999999991</v>
      </c>
      <c r="CF33" s="68">
        <v>29011.980999999996</v>
      </c>
      <c r="CG33" s="68">
        <v>7734.2419999999993</v>
      </c>
      <c r="CH33" s="68">
        <v>47.54869999999999</v>
      </c>
      <c r="CI33" s="68">
        <v>-1870.6789999999999</v>
      </c>
      <c r="CJ33" s="68">
        <v>-4995.454999999999</v>
      </c>
      <c r="CK33" s="68">
        <v>5370.7899999999972</v>
      </c>
      <c r="CL33" s="68">
        <v>-47814.015000000007</v>
      </c>
      <c r="CM33" s="68">
        <v>58470.825000000004</v>
      </c>
      <c r="CN33" s="68">
        <v>-1301.9840000000008</v>
      </c>
      <c r="CO33" s="68">
        <v>-13928.647999999996</v>
      </c>
      <c r="CP33" s="68">
        <v>44677.138000000021</v>
      </c>
      <c r="CQ33" s="68">
        <v>97466.226000000039</v>
      </c>
      <c r="CR33" s="68">
        <v>4709.6299999999983</v>
      </c>
      <c r="CS33" s="68">
        <v>22501.117000000009</v>
      </c>
      <c r="CT33" s="68">
        <v>47582.736000000004</v>
      </c>
      <c r="CU33" s="68">
        <v>302.01799999999997</v>
      </c>
      <c r="CV33" s="68">
        <v>91346.351999999999</v>
      </c>
      <c r="CW33" s="68">
        <v>0.81279686451188649</v>
      </c>
      <c r="CX33" s="68">
        <v>0.95481868734074749</v>
      </c>
      <c r="CY33" s="68">
        <v>5917.1600000000008</v>
      </c>
      <c r="CZ33" s="68">
        <v>6821.0919999999996</v>
      </c>
      <c r="DA33" s="68">
        <v>8875.2770000000037</v>
      </c>
      <c r="DB33" s="68">
        <v>8730.9950000000063</v>
      </c>
      <c r="DC33" s="68">
        <v>9504.6080000000002</v>
      </c>
      <c r="DD33" s="68">
        <v>8114.230999999997</v>
      </c>
      <c r="DE33" s="68">
        <v>10075.599999999995</v>
      </c>
      <c r="DF33" s="68">
        <v>10908.174999999996</v>
      </c>
      <c r="DG33" s="68">
        <v>13375.307000000008</v>
      </c>
      <c r="DH33" s="68">
        <v>13702.566999999999</v>
      </c>
      <c r="DI33" s="68">
        <v>14605.244000000001</v>
      </c>
      <c r="DJ33" s="68">
        <v>14816.623</v>
      </c>
      <c r="DK33" s="68">
        <v>-7137.8501499999993</v>
      </c>
      <c r="DL33" s="68">
        <v>115686.95099999999</v>
      </c>
      <c r="DM33" s="68">
        <v>17386.879999999997</v>
      </c>
      <c r="DN33" s="68">
        <v>-18000.565000000002</v>
      </c>
      <c r="DO33" s="68">
        <v>0.33744630683110027</v>
      </c>
      <c r="DP33" s="68">
        <v>10.140185628742515</v>
      </c>
      <c r="DQ33" s="68">
        <v>25.001454545454536</v>
      </c>
      <c r="DR33" s="68">
        <v>18.884662835249038</v>
      </c>
      <c r="DS33" s="68">
        <v>303154.12799999979</v>
      </c>
      <c r="DT33" s="68">
        <v>-4178.0839999999998</v>
      </c>
      <c r="DU33" s="68">
        <v>87449.889000000039</v>
      </c>
      <c r="DV33" s="68">
        <v>72313.262999999992</v>
      </c>
      <c r="DW33" s="68">
        <v>236</v>
      </c>
      <c r="DX33" s="68">
        <v>14773.430999999991</v>
      </c>
      <c r="DY33" s="68">
        <v>2970.5060000000003</v>
      </c>
      <c r="DZ33" s="68">
        <v>11639.028999999991</v>
      </c>
      <c r="EA33" s="68">
        <v>339904.71000000008</v>
      </c>
      <c r="EB33" s="68">
        <v>29286.834000000013</v>
      </c>
      <c r="EC33" s="68">
        <v>450435.70476994885</v>
      </c>
      <c r="ED33" s="68">
        <v>-6701.5999999999931</v>
      </c>
      <c r="EE33" s="68">
        <v>2332.8625999999999</v>
      </c>
      <c r="EF33" s="68">
        <v>17625.323932009491</v>
      </c>
      <c r="EG33" s="68">
        <v>26043.700999999997</v>
      </c>
      <c r="EH33" s="68">
        <v>137608.37</v>
      </c>
      <c r="EI33" s="68">
        <v>27928.850000000002</v>
      </c>
      <c r="EJ33" s="68">
        <v>28079.460000000006</v>
      </c>
      <c r="EK33" s="68">
        <v>-0.15421116751515071</v>
      </c>
      <c r="EL33" s="68">
        <v>1.9154480348277846E-2</v>
      </c>
      <c r="EM33" s="68">
        <v>10343.154248015866</v>
      </c>
      <c r="EN33" s="68">
        <v>10343.154248015866</v>
      </c>
      <c r="EO33" s="68">
        <v>36824.401999999995</v>
      </c>
      <c r="EP33" s="68">
        <v>122.87913526570055</v>
      </c>
      <c r="EQ33" s="68">
        <v>556.47399999999971</v>
      </c>
      <c r="ER33" s="68">
        <v>-53.65</v>
      </c>
      <c r="ES33" s="68">
        <v>3570.7819999999992</v>
      </c>
      <c r="ET33" s="68">
        <v>9806.1890000000003</v>
      </c>
      <c r="EU33" s="68">
        <v>11445.095000000003</v>
      </c>
      <c r="EV33" s="68">
        <v>12462.255999999996</v>
      </c>
      <c r="EW33" s="68">
        <v>4189.1150000000007</v>
      </c>
      <c r="EX33" s="68">
        <v>88</v>
      </c>
      <c r="EY33" s="68">
        <v>89</v>
      </c>
      <c r="EZ33" s="68">
        <v>73</v>
      </c>
      <c r="FA33" s="68">
        <v>35</v>
      </c>
      <c r="FB33" s="68">
        <v>6319.2029999999986</v>
      </c>
      <c r="FC33" s="68">
        <v>2577.6519999999996</v>
      </c>
      <c r="FD33" s="68">
        <v>2496.323000000004</v>
      </c>
      <c r="FE33" s="68">
        <v>143156.29100000006</v>
      </c>
      <c r="FF33" s="68">
        <v>25204.720999999998</v>
      </c>
      <c r="FG33" s="68">
        <v>276.77800000000002</v>
      </c>
      <c r="FH33" s="68">
        <v>-8594.1370000000006</v>
      </c>
      <c r="FI33" s="68">
        <v>-240.49000000000021</v>
      </c>
      <c r="FJ33" s="68">
        <v>2973.1929999999988</v>
      </c>
      <c r="FK33" s="68">
        <v>51.054000000000549</v>
      </c>
      <c r="FL33" s="68">
        <v>10931.167000000001</v>
      </c>
      <c r="FM33" s="68">
        <v>89091.104999999996</v>
      </c>
      <c r="FP33" s="68">
        <v>20487.832999999999</v>
      </c>
      <c r="FQ33" s="68">
        <v>20559.001999999989</v>
      </c>
      <c r="FR33" s="68">
        <v>0.42400000000000004</v>
      </c>
      <c r="FS33" s="68">
        <v>2647.4719999999998</v>
      </c>
      <c r="FT33" s="68">
        <v>229615.31099999993</v>
      </c>
      <c r="FU33" s="68">
        <v>247568.25700000004</v>
      </c>
      <c r="FV33" s="68">
        <v>196819.1160000001</v>
      </c>
      <c r="FW33" s="68">
        <v>267384.4960000001</v>
      </c>
      <c r="FX33" s="68">
        <v>253053.46800000005</v>
      </c>
      <c r="FY33" s="68">
        <v>382419.91900000029</v>
      </c>
      <c r="FZ33" s="68">
        <v>150274.23799999995</v>
      </c>
      <c r="GA33" s="68">
        <v>43321.555</v>
      </c>
      <c r="GB33" s="68">
        <v>27399.082000000002</v>
      </c>
      <c r="GC33" s="68">
        <v>16863.980000000003</v>
      </c>
      <c r="GD33" s="68">
        <v>7878.1730000000071</v>
      </c>
      <c r="GE33" s="68">
        <v>157131.46200000003</v>
      </c>
      <c r="GF33" s="68">
        <v>17386.879999999997</v>
      </c>
      <c r="GG33" s="68">
        <v>8657.0010000000002</v>
      </c>
      <c r="GH33" s="68">
        <v>30.388349514563107</v>
      </c>
      <c r="GI33" s="68">
        <v>113338.30499999996</v>
      </c>
      <c r="GJ33" s="68">
        <v>2348.5930000000003</v>
      </c>
      <c r="GK33" s="68">
        <v>2405.7670000000003</v>
      </c>
      <c r="GL33" s="68">
        <v>798.42899999999975</v>
      </c>
      <c r="GM33" s="68">
        <v>727.3009999999997</v>
      </c>
      <c r="GN33" s="68">
        <v>726.71299999999951</v>
      </c>
      <c r="GO33" s="68">
        <v>640.36799999999982</v>
      </c>
      <c r="GP33" s="68">
        <v>590.06999999999948</v>
      </c>
      <c r="GQ33" s="68">
        <v>-217.98099999999999</v>
      </c>
      <c r="GR33" s="68">
        <v>760.28799999999978</v>
      </c>
      <c r="GS33" s="68">
        <v>652.29799999999989</v>
      </c>
      <c r="GT33" s="68">
        <v>525.36699999999996</v>
      </c>
      <c r="GU33" s="68">
        <v>395.70499999999993</v>
      </c>
      <c r="GV33" s="68">
        <v>293.50399999999996</v>
      </c>
      <c r="GW33" s="68">
        <v>1106.3390000000002</v>
      </c>
    </row>
    <row r="34" spans="1:205" s="68" customFormat="1" ht="10">
      <c r="A34" s="100" t="s">
        <v>115</v>
      </c>
      <c r="B34" s="68">
        <v>417</v>
      </c>
      <c r="C34" s="68">
        <v>475077.64599999983</v>
      </c>
      <c r="D34" s="68">
        <v>204156.95423919338</v>
      </c>
      <c r="E34" s="68">
        <v>679234.6002391933</v>
      </c>
      <c r="F34" s="68">
        <v>41984.022999999994</v>
      </c>
      <c r="G34" s="68">
        <v>637250.57723919291</v>
      </c>
      <c r="H34" s="68">
        <v>1.9915815064224616</v>
      </c>
      <c r="I34" s="68">
        <v>0.94901152521243715</v>
      </c>
      <c r="J34" s="68">
        <v>0.25512104628422155</v>
      </c>
      <c r="K34" s="68">
        <v>0.36452133743233606</v>
      </c>
      <c r="L34" s="68">
        <v>204.48971626466229</v>
      </c>
      <c r="M34" s="68">
        <v>72.291828792900546</v>
      </c>
      <c r="N34" s="68">
        <v>69.966723013126767</v>
      </c>
      <c r="O34" s="68">
        <v>21.299513714549228</v>
      </c>
      <c r="P34" s="68">
        <v>5.355631232474793</v>
      </c>
      <c r="Q34" s="68">
        <v>2.5103876319387881</v>
      </c>
      <c r="R34" s="68">
        <v>34.472774329248658</v>
      </c>
      <c r="S34" s="68">
        <v>0.10600582094669216</v>
      </c>
      <c r="T34" s="68">
        <v>66.86527649168147</v>
      </c>
      <c r="U34" s="68">
        <v>31.937883463233423</v>
      </c>
      <c r="V34" s="68">
        <v>9.4669304738385929</v>
      </c>
      <c r="W34" s="68">
        <v>37.957889606632143</v>
      </c>
      <c r="X34" s="68">
        <v>0.37921869717711087</v>
      </c>
      <c r="Y34" s="68">
        <v>1.1947249710143633E-2</v>
      </c>
      <c r="Z34" s="68">
        <v>0.26474884615384608</v>
      </c>
      <c r="AA34" s="68">
        <v>0.15522451612903226</v>
      </c>
      <c r="AB34" s="68">
        <v>0.10008100313479623</v>
      </c>
      <c r="AC34" s="68">
        <v>0.10532477663230247</v>
      </c>
      <c r="AD34" s="68">
        <v>0.18129000000000001</v>
      </c>
      <c r="AE34" s="68">
        <v>0.230070101010101</v>
      </c>
      <c r="AF34" s="68">
        <v>8.6547553912365571E-2</v>
      </c>
      <c r="AG34" s="68">
        <v>5.0687140699028341E-2</v>
      </c>
      <c r="AH34" s="68">
        <v>-2.4596030265674527</v>
      </c>
      <c r="AI34" s="68">
        <v>-1.9162152200160814</v>
      </c>
      <c r="AJ34" s="68">
        <v>0.12702778250462579</v>
      </c>
      <c r="AK34" s="68">
        <v>0.14582792253521129</v>
      </c>
      <c r="AL34" s="68">
        <v>20373.243999999977</v>
      </c>
      <c r="AM34" s="68">
        <v>23718.846999999998</v>
      </c>
      <c r="AN34" s="68">
        <v>36387.85355216133</v>
      </c>
      <c r="AO34" s="68">
        <v>425790.70599999995</v>
      </c>
      <c r="AP34" s="68">
        <v>497156.94600000005</v>
      </c>
      <c r="AQ34" s="68">
        <v>42567.441999999966</v>
      </c>
      <c r="AR34" s="68">
        <v>49425.398000000016</v>
      </c>
      <c r="AS34" s="68">
        <v>28344.094987365912</v>
      </c>
      <c r="AT34" s="68">
        <v>-11532.437000000005</v>
      </c>
      <c r="AU34" s="68">
        <v>18201.308999999997</v>
      </c>
      <c r="AV34" s="68">
        <v>25769.418999999962</v>
      </c>
      <c r="AW34" s="68">
        <v>7.6330263319803295</v>
      </c>
      <c r="AX34" s="68">
        <v>-15626.633012634093</v>
      </c>
      <c r="AY34" s="68">
        <v>-8719.4439999999904</v>
      </c>
      <c r="AZ34" s="68">
        <v>168505.93299999984</v>
      </c>
      <c r="BA34" s="68">
        <v>307553.59123919357</v>
      </c>
      <c r="BB34" s="68">
        <v>210255.28700000013</v>
      </c>
      <c r="BC34" s="68">
        <v>357222.55123919342</v>
      </c>
      <c r="BD34" s="68">
        <v>-7924.5444800000005</v>
      </c>
      <c r="BE34" s="68">
        <v>8.8692307692307779E-2</v>
      </c>
      <c r="BF34" s="68">
        <v>0.3630739795918369</v>
      </c>
      <c r="BG34" s="68">
        <v>0.53668367346938772</v>
      </c>
      <c r="BH34" s="68">
        <v>0.62638341968911926</v>
      </c>
      <c r="BI34" s="68">
        <v>15.522451612903224</v>
      </c>
      <c r="BJ34" s="68">
        <v>13.578591397849465</v>
      </c>
      <c r="BK34" s="68">
        <v>12.456286384976526</v>
      </c>
      <c r="BL34" s="68">
        <v>10.532477663230228</v>
      </c>
      <c r="BM34" s="68">
        <v>26.474884615384621</v>
      </c>
      <c r="BN34" s="68">
        <v>20.764896373056992</v>
      </c>
      <c r="BO34" s="68">
        <v>14.493394495412845</v>
      </c>
      <c r="BP34" s="68">
        <v>10.008100313479625</v>
      </c>
      <c r="BQ34" s="68">
        <v>474.66249308755772</v>
      </c>
      <c r="BR34" s="68">
        <v>149.10404385964912</v>
      </c>
      <c r="BS34" s="68">
        <v>24408.531999999985</v>
      </c>
      <c r="BT34" s="68">
        <v>36230.352000000014</v>
      </c>
      <c r="BU34" s="68">
        <v>22.976000000000006</v>
      </c>
      <c r="BV34" s="68">
        <v>11602.390000000001</v>
      </c>
      <c r="BW34" s="68">
        <v>6379.3319999999985</v>
      </c>
      <c r="BX34" s="68">
        <v>1578.3569999999979</v>
      </c>
      <c r="BY34" s="68">
        <v>32815.747000000032</v>
      </c>
      <c r="BZ34" s="68">
        <v>7671.2779999999993</v>
      </c>
      <c r="CA34" s="68">
        <v>25.389942148760337</v>
      </c>
      <c r="CB34" s="68">
        <v>48023.145999999986</v>
      </c>
      <c r="CC34" s="68">
        <v>83671.940999999992</v>
      </c>
      <c r="CD34" s="68">
        <v>24992.475999999991</v>
      </c>
      <c r="CE34" s="68">
        <v>15205.667000000001</v>
      </c>
      <c r="CF34" s="68">
        <v>52582.894999999997</v>
      </c>
      <c r="CG34" s="68">
        <v>31930.627999999993</v>
      </c>
      <c r="CH34" s="68">
        <v>1241.6611754874655</v>
      </c>
      <c r="CI34" s="68">
        <v>-3732.4020000000005</v>
      </c>
      <c r="CJ34" s="68">
        <v>-7722.05</v>
      </c>
      <c r="CK34" s="68">
        <v>5936.7040000000043</v>
      </c>
      <c r="CL34" s="68">
        <v>-97221.936999999976</v>
      </c>
      <c r="CM34" s="68">
        <v>108754.374</v>
      </c>
      <c r="CN34" s="68">
        <v>-2215.8660000000009</v>
      </c>
      <c r="CO34" s="68">
        <v>-2652.7130000000006</v>
      </c>
      <c r="CP34" s="68">
        <v>81394.750999999946</v>
      </c>
      <c r="CQ34" s="68">
        <v>189085.78099999993</v>
      </c>
      <c r="CR34" s="68">
        <v>9356.7930000000033</v>
      </c>
      <c r="CS34" s="68">
        <v>36580.266000000032</v>
      </c>
      <c r="CT34" s="68">
        <v>14758.722999999998</v>
      </c>
      <c r="CU34" s="68">
        <v>781.93399999999997</v>
      </c>
      <c r="CV34" s="68">
        <v>168505.93299999984</v>
      </c>
      <c r="CW34" s="68">
        <v>0.87049654083865724</v>
      </c>
      <c r="CX34" s="68">
        <v>0.97007918211195299</v>
      </c>
      <c r="CY34" s="68">
        <v>20373.243999999977</v>
      </c>
      <c r="CZ34" s="68">
        <v>13429.696999999998</v>
      </c>
      <c r="DA34" s="68">
        <v>27238.170000000002</v>
      </c>
      <c r="DB34" s="68">
        <v>24074.051999999978</v>
      </c>
      <c r="DC34" s="68">
        <v>24186.915000000012</v>
      </c>
      <c r="DD34" s="68">
        <v>23431.200000000008</v>
      </c>
      <c r="DE34" s="68">
        <v>18360.400000000012</v>
      </c>
      <c r="DF34" s="68">
        <v>18768.211999999992</v>
      </c>
      <c r="DG34" s="68">
        <v>21043.034999999996</v>
      </c>
      <c r="DH34" s="68">
        <v>21516.204000000009</v>
      </c>
      <c r="DI34" s="68">
        <v>21246.99</v>
      </c>
      <c r="DJ34" s="68">
        <v>27545.838</v>
      </c>
      <c r="DK34" s="68">
        <v>-11656.946479999997</v>
      </c>
      <c r="DL34" s="68">
        <v>204508.56099999996</v>
      </c>
      <c r="DM34" s="68">
        <v>36095.760000000024</v>
      </c>
      <c r="DN34" s="68">
        <v>-20251.880999999998</v>
      </c>
      <c r="DO34" s="68">
        <v>0.30326937638340984</v>
      </c>
      <c r="DP34" s="68">
        <v>9.8098592964824149</v>
      </c>
      <c r="DQ34" s="68">
        <v>22.009872832369958</v>
      </c>
      <c r="DR34" s="68">
        <v>14.430358885017425</v>
      </c>
      <c r="DS34" s="68">
        <v>536407.4030000004</v>
      </c>
      <c r="DT34" s="68">
        <v>-4408.7040000000015</v>
      </c>
      <c r="DU34" s="68">
        <v>76820.663999999975</v>
      </c>
      <c r="DV34" s="68">
        <v>147810.95399999997</v>
      </c>
      <c r="DW34" s="68">
        <v>258</v>
      </c>
      <c r="DX34" s="68">
        <v>36946.216</v>
      </c>
      <c r="DY34" s="68">
        <v>7649.3330000000014</v>
      </c>
      <c r="DZ34" s="68">
        <v>27901.956999999995</v>
      </c>
      <c r="EA34" s="68">
        <v>441480.43999999989</v>
      </c>
      <c r="EB34" s="68">
        <v>50339.306000000004</v>
      </c>
      <c r="EC34" s="68">
        <v>613889.02043997974</v>
      </c>
      <c r="ED34" s="68">
        <v>-8002.3459999999995</v>
      </c>
      <c r="EE34" s="68">
        <v>18019.926399999997</v>
      </c>
      <c r="EF34" s="68">
        <v>37139.967952161314</v>
      </c>
      <c r="EG34" s="68">
        <v>48946.773999999983</v>
      </c>
      <c r="EH34" s="68">
        <v>471997.4800000001</v>
      </c>
      <c r="EI34" s="68">
        <v>48432.580000000009</v>
      </c>
      <c r="EJ34" s="68">
        <v>48343.392000000014</v>
      </c>
      <c r="EK34" s="68">
        <v>-0.11254345306033252</v>
      </c>
      <c r="EL34" s="68">
        <v>1.7197706487613207E-2</v>
      </c>
      <c r="EM34" s="68">
        <v>22342.824433730162</v>
      </c>
      <c r="EN34" s="68">
        <v>22342.824433730162</v>
      </c>
      <c r="EO34" s="68">
        <v>219306.55900000001</v>
      </c>
      <c r="EP34" s="68">
        <v>70.017177993527511</v>
      </c>
      <c r="EQ34" s="68">
        <v>693.05999999999983</v>
      </c>
      <c r="ER34" s="68">
        <v>-457.529</v>
      </c>
      <c r="ES34" s="68">
        <v>6355.8300000000027</v>
      </c>
      <c r="ET34" s="68">
        <v>22858.29</v>
      </c>
      <c r="EU34" s="68">
        <v>26327.731</v>
      </c>
      <c r="EV34" s="68">
        <v>28672.965999999997</v>
      </c>
      <c r="EW34" s="68">
        <v>17357.520000000004</v>
      </c>
      <c r="EX34" s="68">
        <v>103</v>
      </c>
      <c r="EY34" s="68">
        <v>102</v>
      </c>
      <c r="EZ34" s="68">
        <v>97</v>
      </c>
      <c r="FA34" s="68">
        <v>43</v>
      </c>
      <c r="FB34" s="68">
        <v>26983.199000000008</v>
      </c>
      <c r="FC34" s="68">
        <v>2677.3609999999999</v>
      </c>
      <c r="FD34" s="68">
        <v>3015.0680000000048</v>
      </c>
      <c r="FE34" s="68">
        <v>425790.70599999995</v>
      </c>
      <c r="FF34" s="68">
        <v>42567.441999999966</v>
      </c>
      <c r="FG34" s="68">
        <v>246.20599999999999</v>
      </c>
      <c r="FH34" s="68">
        <v>-10783.433000000003</v>
      </c>
      <c r="FI34" s="68">
        <v>-18901.532999999999</v>
      </c>
      <c r="FJ34" s="68">
        <v>11483.657000000007</v>
      </c>
      <c r="FK34" s="68">
        <v>8556.7039999999997</v>
      </c>
      <c r="FL34" s="68">
        <v>19543.528999999995</v>
      </c>
      <c r="FM34" s="68">
        <v>87182.839000000022</v>
      </c>
      <c r="FP34" s="68">
        <v>19801.327000000008</v>
      </c>
      <c r="FQ34" s="68">
        <v>21379.115999999998</v>
      </c>
      <c r="FR34" s="68">
        <v>454</v>
      </c>
      <c r="FS34" s="68">
        <v>3071.7510000000002</v>
      </c>
      <c r="FT34" s="68">
        <v>316577.87200000032</v>
      </c>
      <c r="FU34" s="68">
        <v>312192.16699999978</v>
      </c>
      <c r="FV34" s="68">
        <v>234666.27000000002</v>
      </c>
      <c r="FW34" s="68">
        <v>369270.25800000021</v>
      </c>
      <c r="FX34" s="68">
        <v>354752.82899999991</v>
      </c>
      <c r="FY34" s="68">
        <v>475077.64599999983</v>
      </c>
      <c r="FZ34" s="68">
        <v>470601.64400000015</v>
      </c>
      <c r="GA34" s="68">
        <v>79427.506000000008</v>
      </c>
      <c r="GB34" s="68">
        <v>47357.213000000011</v>
      </c>
      <c r="GC34" s="68">
        <v>35355.126000000004</v>
      </c>
      <c r="GD34" s="68">
        <v>22764.338999999996</v>
      </c>
      <c r="GE34" s="68">
        <v>497156.94600000005</v>
      </c>
      <c r="GF34" s="68">
        <v>36095.760000000024</v>
      </c>
      <c r="GG34" s="68">
        <v>23718.846999999998</v>
      </c>
      <c r="GH34" s="68">
        <v>47.402631578947371</v>
      </c>
      <c r="GI34" s="68">
        <v>200207.39199999999</v>
      </c>
      <c r="GJ34" s="68">
        <v>4280.496000000001</v>
      </c>
      <c r="GK34" s="68">
        <v>3430.596</v>
      </c>
      <c r="GL34" s="68">
        <v>6105.7180000000008</v>
      </c>
      <c r="GM34" s="68">
        <v>5755.5240000000013</v>
      </c>
      <c r="GN34" s="68">
        <v>5561.3210000000017</v>
      </c>
      <c r="GO34" s="68">
        <v>5390.8860000000004</v>
      </c>
      <c r="GP34" s="68">
        <v>5322.6389999999992</v>
      </c>
      <c r="GQ34" s="68">
        <v>-304.59299999999996</v>
      </c>
      <c r="GR34" s="68">
        <v>1082.0060000000001</v>
      </c>
      <c r="GS34" s="68">
        <v>877.84699999999987</v>
      </c>
      <c r="GT34" s="68">
        <v>694.03300000000013</v>
      </c>
      <c r="GU34" s="68">
        <v>449.822</v>
      </c>
      <c r="GV34" s="68">
        <v>292.25100000000003</v>
      </c>
      <c r="GW34" s="68">
        <v>988.02300000000014</v>
      </c>
    </row>
    <row r="35" spans="1:205" s="68" customFormat="1" ht="10">
      <c r="A35" s="100" t="s">
        <v>116</v>
      </c>
      <c r="B35" s="68">
        <v>1102</v>
      </c>
      <c r="C35" s="68">
        <v>2154444.0140000004</v>
      </c>
      <c r="D35" s="68">
        <v>11468784.676392579</v>
      </c>
      <c r="E35" s="68">
        <v>13623228.690392599</v>
      </c>
      <c r="F35" s="68">
        <v>1118030.193</v>
      </c>
      <c r="G35" s="68">
        <v>12505198.497392569</v>
      </c>
      <c r="H35" s="68">
        <v>1.1984804292970148</v>
      </c>
      <c r="I35" s="68">
        <v>0.88726391660950987</v>
      </c>
      <c r="J35" s="68">
        <v>0.27677087474601136</v>
      </c>
      <c r="K35" s="68">
        <v>0.36077871317707705</v>
      </c>
      <c r="L35" s="68">
        <v>191.32923079882835</v>
      </c>
      <c r="M35" s="68">
        <v>56.279146558296993</v>
      </c>
      <c r="N35" s="68">
        <v>41.832613835609536</v>
      </c>
      <c r="O35" s="68">
        <v>24.451969403489318</v>
      </c>
      <c r="P35" s="68">
        <v>3.5864392498180528</v>
      </c>
      <c r="Q35" s="68">
        <v>2.4345065595619664</v>
      </c>
      <c r="R35" s="68">
        <v>121.50456077763636</v>
      </c>
      <c r="S35" s="68">
        <v>0.18646407093081779</v>
      </c>
      <c r="T35" s="68">
        <v>21306.339074915919</v>
      </c>
      <c r="U35" s="68">
        <v>13042.274871326279</v>
      </c>
      <c r="V35" s="68">
        <v>3.9452999772053814</v>
      </c>
      <c r="W35" s="68">
        <v>136.17321103020043</v>
      </c>
      <c r="X35" s="68">
        <v>0.36468278036504215</v>
      </c>
      <c r="Y35" s="68">
        <v>2.1733912117339063E-2</v>
      </c>
      <c r="Z35" s="68">
        <v>0.17477438898450934</v>
      </c>
      <c r="AA35" s="68">
        <v>0.15784235849056599</v>
      </c>
      <c r="AB35" s="68">
        <v>0.10964858374384254</v>
      </c>
      <c r="AC35" s="68">
        <v>9.052155680224408E-2</v>
      </c>
      <c r="AD35" s="68">
        <v>0.20251606557377053</v>
      </c>
      <c r="AE35" s="68">
        <v>0.21935945454545472</v>
      </c>
      <c r="AF35" s="68">
        <v>0.10147875314451858</v>
      </c>
      <c r="AG35" s="68">
        <v>6.4630508468462591E-2</v>
      </c>
      <c r="AH35" s="68">
        <v>-0.47166688693373349</v>
      </c>
      <c r="AI35" s="68">
        <v>-0.6124671178460509</v>
      </c>
      <c r="AJ35" s="68">
        <v>0.15289723972565497</v>
      </c>
      <c r="AK35" s="68">
        <v>0.23524544401544425</v>
      </c>
      <c r="AL35" s="68">
        <v>144395.08900000012</v>
      </c>
      <c r="AM35" s="68">
        <v>232994.92700000017</v>
      </c>
      <c r="AN35" s="68">
        <v>80995.399521483763</v>
      </c>
      <c r="AO35" s="68">
        <v>674110.27600000042</v>
      </c>
      <c r="AP35" s="68">
        <v>805455.51099999994</v>
      </c>
      <c r="AQ35" s="68">
        <v>79434.53499999996</v>
      </c>
      <c r="AR35" s="68">
        <v>95826.144000000015</v>
      </c>
      <c r="AS35" s="68">
        <v>64434.896164998325</v>
      </c>
      <c r="AT35" s="68">
        <v>-62423.58600000001</v>
      </c>
      <c r="AU35" s="68">
        <v>2238.2749999999987</v>
      </c>
      <c r="AV35" s="68">
        <v>52687.47499999994</v>
      </c>
      <c r="AW35" s="68">
        <v>128.65877770231523</v>
      </c>
      <c r="AX35" s="68">
        <v>9509.1461649983103</v>
      </c>
      <c r="AY35" s="68">
        <v>240492.76299999969</v>
      </c>
      <c r="AZ35" s="68">
        <v>921844.0500000004</v>
      </c>
      <c r="BA35" s="68">
        <v>10718179.912392579</v>
      </c>
      <c r="BB35" s="68">
        <v>1429092.5120000008</v>
      </c>
      <c r="BC35" s="68">
        <v>11622566.633392593</v>
      </c>
      <c r="BD35" s="68">
        <v>-42811.398310000048</v>
      </c>
      <c r="BE35" s="68">
        <v>0.11239236790606666</v>
      </c>
      <c r="BF35" s="68">
        <v>0.58710567514677159</v>
      </c>
      <c r="BG35" s="68">
        <v>11.406595890410955</v>
      </c>
      <c r="BH35" s="68">
        <v>0.68558906882591086</v>
      </c>
      <c r="BI35" s="68">
        <v>15.784235849056614</v>
      </c>
      <c r="BJ35" s="68">
        <v>10.636934999999999</v>
      </c>
      <c r="BK35" s="68">
        <v>7.5515752688171984</v>
      </c>
      <c r="BL35" s="68">
        <v>9.052155680224411</v>
      </c>
      <c r="BM35" s="68">
        <v>17.477438898450952</v>
      </c>
      <c r="BN35" s="68">
        <v>13.084848214285715</v>
      </c>
      <c r="BO35" s="68">
        <v>11.507363207547163</v>
      </c>
      <c r="BP35" s="68">
        <v>10.964858374384223</v>
      </c>
      <c r="BQ35" s="68">
        <v>303.61733436532529</v>
      </c>
      <c r="BR35" s="68">
        <v>536.44414509803926</v>
      </c>
      <c r="BS35" s="68">
        <v>42067.44299999997</v>
      </c>
      <c r="BT35" s="68">
        <v>235831.60199999969</v>
      </c>
      <c r="BU35" s="68">
        <v>304.72800000000001</v>
      </c>
      <c r="BV35" s="68">
        <v>10231.967000000004</v>
      </c>
      <c r="BW35" s="68">
        <v>3682.971</v>
      </c>
      <c r="BX35" s="68">
        <v>6455.2349999999979</v>
      </c>
      <c r="BY35" s="68">
        <v>300913.54599999997</v>
      </c>
      <c r="BZ35" s="68">
        <v>53744.317999999992</v>
      </c>
      <c r="CA35" s="68">
        <v>28.701832635983283</v>
      </c>
      <c r="CB35" s="68">
        <v>8053481.3610000014</v>
      </c>
      <c r="CC35" s="68">
        <v>15055.120000000003</v>
      </c>
      <c r="CD35" s="68">
        <v>3244918.378000001</v>
      </c>
      <c r="CE35" s="68">
        <v>157280.36199999985</v>
      </c>
      <c r="CF35" s="68">
        <v>8940987.1959999949</v>
      </c>
      <c r="CG35" s="68">
        <v>2942076.0370000009</v>
      </c>
      <c r="CH35" s="68">
        <v>59.795692307692285</v>
      </c>
      <c r="CI35" s="68">
        <v>-60105.910999999986</v>
      </c>
      <c r="CJ35" s="68">
        <v>-34594.139000000032</v>
      </c>
      <c r="CK35" s="68">
        <v>39597.075999999994</v>
      </c>
      <c r="CL35" s="68">
        <v>-3905243.236000001</v>
      </c>
      <c r="CM35" s="68">
        <v>3967666.8219999997</v>
      </c>
      <c r="CN35" s="68">
        <v>-107086.52099999994</v>
      </c>
      <c r="CO35" s="68">
        <v>-20552.256999999998</v>
      </c>
      <c r="CP35" s="68">
        <v>646774.47499999905</v>
      </c>
      <c r="CQ35" s="68">
        <v>10656851.310000004</v>
      </c>
      <c r="CR35" s="68">
        <v>48843.806000000019</v>
      </c>
      <c r="CS35" s="68">
        <v>982439.51600000029</v>
      </c>
      <c r="CT35" s="68">
        <v>129792.48800000003</v>
      </c>
      <c r="CU35" s="68">
        <v>242294.66</v>
      </c>
      <c r="CV35" s="68">
        <v>921844.0500000004</v>
      </c>
      <c r="CW35" s="68">
        <v>0.86555686218251104</v>
      </c>
      <c r="CX35" s="68">
        <v>0.82113674342334597</v>
      </c>
      <c r="CY35" s="68">
        <v>144395.08900000012</v>
      </c>
      <c r="CZ35" s="68">
        <v>108133.47000000003</v>
      </c>
      <c r="DA35" s="68">
        <v>23420.928999999996</v>
      </c>
      <c r="DB35" s="68">
        <v>26860.866999999995</v>
      </c>
      <c r="DC35" s="68">
        <v>27949.436000000002</v>
      </c>
      <c r="DD35" s="68">
        <v>33889.061999999998</v>
      </c>
      <c r="DE35" s="68">
        <v>34127.22099999999</v>
      </c>
      <c r="DF35" s="68">
        <v>39986.697000000007</v>
      </c>
      <c r="DG35" s="68">
        <v>47794.520999999986</v>
      </c>
      <c r="DH35" s="68">
        <v>50364.625000000029</v>
      </c>
      <c r="DI35" s="68">
        <v>51617.963999999949</v>
      </c>
      <c r="DJ35" s="68">
        <v>61718.890999999996</v>
      </c>
      <c r="DK35" s="68">
        <v>-102917.30931000013</v>
      </c>
      <c r="DL35" s="68">
        <v>11458823.209999997</v>
      </c>
      <c r="DM35" s="68">
        <v>81529.35199999997</v>
      </c>
      <c r="DN35" s="68">
        <v>178069.17699999994</v>
      </c>
      <c r="DO35" s="68">
        <v>0.30019307693247255</v>
      </c>
      <c r="DP35" s="68">
        <v>8.3210051993067644</v>
      </c>
      <c r="DQ35" s="68">
        <v>22.644185144124169</v>
      </c>
      <c r="DR35" s="68">
        <v>23.255179389312982</v>
      </c>
      <c r="DS35" s="68">
        <v>27185282.081999999</v>
      </c>
      <c r="DT35" s="68">
        <v>-14093.696000000005</v>
      </c>
      <c r="DU35" s="68">
        <v>10282311.799999995</v>
      </c>
      <c r="DV35" s="68">
        <v>210757.30499999996</v>
      </c>
      <c r="DW35" s="68">
        <v>747</v>
      </c>
      <c r="DX35" s="68">
        <v>312532.06700000021</v>
      </c>
      <c r="DY35" s="68">
        <v>55730.682000000008</v>
      </c>
      <c r="DZ35" s="68">
        <v>243818.72100000017</v>
      </c>
      <c r="EA35" s="68">
        <v>2088564.5480000002</v>
      </c>
      <c r="EB35" s="68">
        <v>98488.803</v>
      </c>
      <c r="EC35" s="68">
        <v>7331347.3745781071</v>
      </c>
      <c r="ED35" s="68">
        <v>174635.88999999978</v>
      </c>
      <c r="EE35" s="68">
        <v>9533.2549999999974</v>
      </c>
      <c r="EF35" s="68">
        <v>82053.407921483755</v>
      </c>
      <c r="EG35" s="68">
        <v>83117.505999999979</v>
      </c>
      <c r="EH35" s="68">
        <v>675245.78000000026</v>
      </c>
      <c r="EI35" s="68">
        <v>91617.392999999967</v>
      </c>
      <c r="EJ35" s="68">
        <v>92407.163</v>
      </c>
      <c r="EK35" s="68">
        <v>-0.10023496373805829</v>
      </c>
      <c r="EL35" s="68">
        <v>0.28188875584088591</v>
      </c>
      <c r="EM35" s="68">
        <v>34896.24321587303</v>
      </c>
      <c r="EN35" s="68">
        <v>34896.24321587303</v>
      </c>
      <c r="EO35" s="68">
        <v>10464230.010999994</v>
      </c>
      <c r="EP35" s="68">
        <v>98.662152086137297</v>
      </c>
      <c r="EQ35" s="68">
        <v>9464.4729999999909</v>
      </c>
      <c r="ER35" s="68">
        <v>-3132.1640000000007</v>
      </c>
      <c r="ES35" s="68">
        <v>43621.165999999983</v>
      </c>
      <c r="ET35" s="68">
        <v>149019.09999999992</v>
      </c>
      <c r="EU35" s="68">
        <v>133926.26800000004</v>
      </c>
      <c r="EV35" s="68">
        <v>143196.84299999991</v>
      </c>
      <c r="EW35" s="68">
        <v>95853.499999999971</v>
      </c>
      <c r="EX35" s="68">
        <v>319</v>
      </c>
      <c r="EY35" s="68">
        <v>322</v>
      </c>
      <c r="EZ35" s="68">
        <v>296</v>
      </c>
      <c r="FA35" s="68">
        <v>143</v>
      </c>
      <c r="FB35" s="68">
        <v>7172166.120000001</v>
      </c>
      <c r="FC35" s="68">
        <v>6439.2999999999984</v>
      </c>
      <c r="FD35" s="68">
        <v>6468.6909999999934</v>
      </c>
      <c r="FE35" s="68">
        <v>674110.27600000042</v>
      </c>
      <c r="FF35" s="68">
        <v>79434.53499999996</v>
      </c>
      <c r="FG35" s="68">
        <v>301.89000000000004</v>
      </c>
      <c r="FH35" s="68">
        <v>-16035.317999999997</v>
      </c>
      <c r="FI35" s="68">
        <v>220.06500000000028</v>
      </c>
      <c r="FJ35" s="68">
        <v>13576.978000000005</v>
      </c>
      <c r="FK35" s="68">
        <v>4111.8409999999867</v>
      </c>
      <c r="FL35" s="68">
        <v>912793.43000000028</v>
      </c>
      <c r="FM35" s="68">
        <v>103566.75800000003</v>
      </c>
      <c r="FN35" s="68">
        <v>248035.59000000008</v>
      </c>
      <c r="FO35" s="68">
        <v>2103771.8699999996</v>
      </c>
      <c r="FP35" s="68">
        <v>20188.164999999997</v>
      </c>
      <c r="FQ35" s="68">
        <v>20201.819999999996</v>
      </c>
      <c r="FR35" s="68">
        <v>1213.0810000000004</v>
      </c>
      <c r="FS35" s="68">
        <v>12646.388000000004</v>
      </c>
      <c r="FT35" s="68">
        <v>1554742.9079999994</v>
      </c>
      <c r="FU35" s="68">
        <v>1612395.1060000013</v>
      </c>
      <c r="FV35" s="68">
        <v>1013991.5849999995</v>
      </c>
      <c r="FW35" s="68">
        <v>1487663.7600000014</v>
      </c>
      <c r="FX35" s="68">
        <v>1397959.9310000003</v>
      </c>
      <c r="FY35" s="68">
        <v>2154444.0140000004</v>
      </c>
      <c r="FZ35" s="68">
        <v>798180.4239999993</v>
      </c>
      <c r="GA35" s="68">
        <v>649156.48700000078</v>
      </c>
      <c r="GB35" s="68">
        <v>90233.732000000047</v>
      </c>
      <c r="GC35" s="68">
        <v>79579.609999999986</v>
      </c>
      <c r="GD35" s="68">
        <v>243505.75900000011</v>
      </c>
      <c r="GE35" s="68">
        <v>805455.51099999994</v>
      </c>
      <c r="GF35" s="68">
        <v>81529.35199999997</v>
      </c>
      <c r="GG35" s="68">
        <v>232994.92700000017</v>
      </c>
      <c r="GH35" s="68">
        <v>40.864030858244938</v>
      </c>
      <c r="GI35" s="68">
        <v>11449020.009</v>
      </c>
      <c r="GJ35" s="68">
        <v>9803.2660000000014</v>
      </c>
      <c r="GK35" s="68">
        <v>10343.081000000002</v>
      </c>
      <c r="GL35" s="68">
        <v>3362.6619999999994</v>
      </c>
      <c r="GM35" s="68">
        <v>2811.6299999999997</v>
      </c>
      <c r="GN35" s="68">
        <v>2573.6029999999996</v>
      </c>
      <c r="GO35" s="68">
        <v>2218.6760000000008</v>
      </c>
      <c r="GP35" s="68">
        <v>2158.2420000000006</v>
      </c>
      <c r="GQ35" s="68">
        <v>-472.28300000000002</v>
      </c>
      <c r="GR35" s="68">
        <v>3418.9809999999993</v>
      </c>
      <c r="GS35" s="68">
        <v>2961.9239999999991</v>
      </c>
      <c r="GT35" s="68">
        <v>2572.2919999999972</v>
      </c>
      <c r="GU35" s="68">
        <v>2155.9760000000024</v>
      </c>
      <c r="GV35" s="68">
        <v>1776.2150000000001</v>
      </c>
      <c r="GW35" s="68">
        <v>9826.8940000000057</v>
      </c>
    </row>
    <row r="36" spans="1:205" s="68" customFormat="1" ht="10">
      <c r="A36" s="100" t="s">
        <v>53</v>
      </c>
      <c r="B36" s="68">
        <v>1377</v>
      </c>
      <c r="C36" s="68">
        <v>2251200.0260000052</v>
      </c>
      <c r="D36" s="68">
        <v>554231.74325927068</v>
      </c>
      <c r="E36" s="68">
        <v>2805431.7692592684</v>
      </c>
      <c r="F36" s="68">
        <v>152667.04200000025</v>
      </c>
      <c r="G36" s="68">
        <v>2652764.7272592671</v>
      </c>
      <c r="H36" s="68">
        <v>1.6667429804472775</v>
      </c>
      <c r="I36" s="68">
        <v>0.85901175886229297</v>
      </c>
      <c r="J36" s="68">
        <v>0.25603089718782379</v>
      </c>
      <c r="K36" s="68">
        <v>0.32738158348503454</v>
      </c>
      <c r="L36" s="68">
        <v>147.47343948215587</v>
      </c>
      <c r="M36" s="68">
        <v>68.44399144587382</v>
      </c>
      <c r="N36" s="68">
        <v>60.041350997522997</v>
      </c>
      <c r="O36" s="68">
        <v>25.340856816461969</v>
      </c>
      <c r="P36" s="68">
        <v>4.7196298422500309</v>
      </c>
      <c r="Q36" s="68">
        <v>3.6442033217791421</v>
      </c>
      <c r="R36" s="68">
        <v>15.519084422510959</v>
      </c>
      <c r="S36" s="68">
        <v>0.10030904536142841</v>
      </c>
      <c r="T36" s="68">
        <v>43.830568416855918</v>
      </c>
      <c r="U36" s="68">
        <v>24.956170738362836</v>
      </c>
      <c r="V36" s="68">
        <v>5.6076251734985068</v>
      </c>
      <c r="W36" s="68">
        <v>17.638826162729167</v>
      </c>
      <c r="X36" s="68">
        <v>0.86429676030792502</v>
      </c>
      <c r="Y36" s="68">
        <v>1.6306612107844405E-2</v>
      </c>
      <c r="Z36" s="68">
        <v>0.15156745014245024</v>
      </c>
      <c r="AA36" s="68">
        <v>8.5926696165191774E-2</v>
      </c>
      <c r="AB36" s="68">
        <v>8.3806634799235127E-2</v>
      </c>
      <c r="AC36" s="68">
        <v>9.1944176954732684E-2</v>
      </c>
      <c r="AD36" s="68">
        <v>0.16776885542168662</v>
      </c>
      <c r="AE36" s="68">
        <v>0.20457413965087276</v>
      </c>
      <c r="AF36" s="68">
        <v>8.7220899582231393E-2</v>
      </c>
      <c r="AG36" s="68">
        <v>9.1058134461449045E-2</v>
      </c>
      <c r="AH36" s="68">
        <v>-5.160047793963414E-2</v>
      </c>
      <c r="AI36" s="68">
        <v>-0.41847959707739374</v>
      </c>
      <c r="AJ36" s="68">
        <v>0.15202930549457441</v>
      </c>
      <c r="AK36" s="68">
        <v>0.14811907815631267</v>
      </c>
      <c r="AL36" s="68">
        <v>88844.67899999996</v>
      </c>
      <c r="AM36" s="68">
        <v>91505.073000000048</v>
      </c>
      <c r="AN36" s="68">
        <v>136810.20094814597</v>
      </c>
      <c r="AO36" s="68">
        <v>1432813.6089999997</v>
      </c>
      <c r="AP36" s="68">
        <v>1480170.4760000019</v>
      </c>
      <c r="AQ36" s="68">
        <v>185929.63099999988</v>
      </c>
      <c r="AR36" s="68">
        <v>187425.74800000002</v>
      </c>
      <c r="AS36" s="68">
        <v>105478.8302431195</v>
      </c>
      <c r="AT36" s="68">
        <v>-3653.464000000034</v>
      </c>
      <c r="AU36" s="68">
        <v>16694.797999999984</v>
      </c>
      <c r="AV36" s="68">
        <v>89385.873000000065</v>
      </c>
      <c r="AW36" s="68">
        <v>2.4543645063988664</v>
      </c>
      <c r="AX36" s="68">
        <v>-601.84075688043879</v>
      </c>
      <c r="AY36" s="68">
        <v>-10922.134000000011</v>
      </c>
      <c r="AZ36" s="68">
        <v>673958.37699999986</v>
      </c>
      <c r="BA36" s="68">
        <v>815026.64025927067</v>
      </c>
      <c r="BB36" s="68">
        <v>810504.68500000099</v>
      </c>
      <c r="BC36" s="68">
        <v>963071.04425927007</v>
      </c>
      <c r="BD36" s="68">
        <v>-47595.831506999988</v>
      </c>
      <c r="BE36" s="68">
        <v>8.5486593059937027E-2</v>
      </c>
      <c r="BF36" s="68">
        <v>0.59226650943396253</v>
      </c>
      <c r="BG36" s="68">
        <v>1.57696855345912</v>
      </c>
      <c r="BH36" s="68">
        <v>1.6428665028665019</v>
      </c>
      <c r="BI36" s="68">
        <v>8.5926696165191707</v>
      </c>
      <c r="BJ36" s="68">
        <v>6.3221216783216825</v>
      </c>
      <c r="BK36" s="68">
        <v>6.3967979797979844</v>
      </c>
      <c r="BL36" s="68">
        <v>9.1944176954732448</v>
      </c>
      <c r="BM36" s="68">
        <v>15.135184921763882</v>
      </c>
      <c r="BN36" s="68">
        <v>13.556940026075615</v>
      </c>
      <c r="BO36" s="68">
        <v>9.4117139534883805</v>
      </c>
      <c r="BP36" s="68">
        <v>8.3806634799235127</v>
      </c>
      <c r="BQ36" s="68">
        <v>193.33640452261309</v>
      </c>
      <c r="BR36" s="68">
        <v>72.515271788990788</v>
      </c>
      <c r="BS36" s="68">
        <v>73929.188999999969</v>
      </c>
      <c r="BT36" s="68">
        <v>240386.11200000005</v>
      </c>
      <c r="BU36" s="68">
        <v>29.602</v>
      </c>
      <c r="BV36" s="68">
        <v>39744.295999999988</v>
      </c>
      <c r="BW36" s="68">
        <v>8411.1070000000054</v>
      </c>
      <c r="BX36" s="68">
        <v>5322.2459999999992</v>
      </c>
      <c r="BY36" s="68">
        <v>125769.13499999992</v>
      </c>
      <c r="BZ36" s="68">
        <v>28231.69300000001</v>
      </c>
      <c r="CA36" s="68">
        <v>29.126081081081075</v>
      </c>
      <c r="CB36" s="68">
        <v>137046.0659999999</v>
      </c>
      <c r="CC36" s="68">
        <v>207096.15600000005</v>
      </c>
      <c r="CD36" s="68">
        <v>41937.770999999986</v>
      </c>
      <c r="CE36" s="68">
        <v>248998.34200000006</v>
      </c>
      <c r="CF36" s="68">
        <v>167575.32399999996</v>
      </c>
      <c r="CG36" s="68">
        <v>70282.049999999828</v>
      </c>
      <c r="CH36" s="68">
        <v>19.72154507512521</v>
      </c>
      <c r="CI36" s="68">
        <v>-15904.371000000012</v>
      </c>
      <c r="CJ36" s="68">
        <v>-44100.228999999978</v>
      </c>
      <c r="CK36" s="68">
        <v>15529.003000000006</v>
      </c>
      <c r="CL36" s="68">
        <v>-232680.15399999969</v>
      </c>
      <c r="CM36" s="68">
        <v>236333.61799999996</v>
      </c>
      <c r="CN36" s="68">
        <v>-2989.7589999999996</v>
      </c>
      <c r="CO36" s="68">
        <v>-23881.821000000004</v>
      </c>
      <c r="CP36" s="68">
        <v>404058.6719999995</v>
      </c>
      <c r="CQ36" s="68">
        <v>517987.58799999976</v>
      </c>
      <c r="CR36" s="68">
        <v>52715.724999999969</v>
      </c>
      <c r="CS36" s="68">
        <v>148198.73099999974</v>
      </c>
      <c r="CT36" s="68">
        <v>236203.96899999995</v>
      </c>
      <c r="CU36" s="68">
        <v>810.15400000000022</v>
      </c>
      <c r="CV36" s="68">
        <v>673958.37699999986</v>
      </c>
      <c r="CW36" s="68">
        <v>0.73981412208225672</v>
      </c>
      <c r="CX36" s="68">
        <v>0.83610256820857043</v>
      </c>
      <c r="CY36" s="68">
        <v>88844.67899999996</v>
      </c>
      <c r="CZ36" s="68">
        <v>53189.354000000058</v>
      </c>
      <c r="DA36" s="68">
        <v>76614.344000000041</v>
      </c>
      <c r="DB36" s="68">
        <v>82779.241999999969</v>
      </c>
      <c r="DC36" s="68">
        <v>87032.892000000065</v>
      </c>
      <c r="DD36" s="68">
        <v>88799.489000000016</v>
      </c>
      <c r="DE36" s="68">
        <v>92049.514999999941</v>
      </c>
      <c r="DF36" s="68">
        <v>104151.84699999998</v>
      </c>
      <c r="DG36" s="68">
        <v>110777.82099999984</v>
      </c>
      <c r="DH36" s="68">
        <v>109166.47399999997</v>
      </c>
      <c r="DI36" s="68">
        <v>120864.68599999975</v>
      </c>
      <c r="DJ36" s="68">
        <v>136092.47000000006</v>
      </c>
      <c r="DK36" s="68">
        <v>-63500.202506999944</v>
      </c>
      <c r="DL36" s="68">
        <v>548096.43400000094</v>
      </c>
      <c r="DM36" s="68">
        <v>136927.35800000007</v>
      </c>
      <c r="DN36" s="68">
        <v>-14575.597999999967</v>
      </c>
      <c r="DO36" s="68">
        <v>0.26793390288893121</v>
      </c>
      <c r="DP36" s="68">
        <v>10.312721428571429</v>
      </c>
      <c r="DQ36" s="68">
        <v>25.094290035587193</v>
      </c>
      <c r="DR36" s="68">
        <v>14.738069790628121</v>
      </c>
      <c r="DS36" s="68">
        <v>1768434.3479999991</v>
      </c>
      <c r="DT36" s="68">
        <v>-19359.885000000024</v>
      </c>
      <c r="DU36" s="68">
        <v>359768.40799999988</v>
      </c>
      <c r="DV36" s="68">
        <v>502481.23699999909</v>
      </c>
      <c r="DW36" s="68">
        <v>900</v>
      </c>
      <c r="DX36" s="68">
        <v>130845.13400000003</v>
      </c>
      <c r="DY36" s="68">
        <v>28428.507000000012</v>
      </c>
      <c r="DZ36" s="68">
        <v>96890.024999999994</v>
      </c>
      <c r="EA36" s="68">
        <v>2162099.648000007</v>
      </c>
      <c r="EB36" s="68">
        <v>189414.29999999996</v>
      </c>
      <c r="EC36" s="68">
        <v>2591906.7935135895</v>
      </c>
      <c r="ED36" s="68">
        <v>-8715.6160000000091</v>
      </c>
      <c r="EE36" s="68">
        <v>24843.449399999983</v>
      </c>
      <c r="EF36" s="68">
        <v>137112.28414814582</v>
      </c>
      <c r="EG36" s="68">
        <v>194340.73799999995</v>
      </c>
      <c r="EH36" s="68">
        <v>1301864.0899999999</v>
      </c>
      <c r="EI36" s="68">
        <v>179791.61500000005</v>
      </c>
      <c r="EJ36" s="68">
        <v>185268.81500000012</v>
      </c>
      <c r="EK36" s="68">
        <v>-7.4046247322752473E-2</v>
      </c>
      <c r="EL36" s="68">
        <v>0.17655568367253932</v>
      </c>
      <c r="EM36" s="68">
        <v>94063.290455952301</v>
      </c>
      <c r="EN36" s="68">
        <v>94063.290455952301</v>
      </c>
      <c r="EO36" s="68">
        <v>496549.87900000013</v>
      </c>
      <c r="EP36" s="68">
        <v>86.194288718929442</v>
      </c>
      <c r="EQ36" s="68">
        <v>2468.9180000000001</v>
      </c>
      <c r="ER36" s="68">
        <v>-1074.2190000000001</v>
      </c>
      <c r="ES36" s="68">
        <v>29172.294000000045</v>
      </c>
      <c r="ET36" s="68">
        <v>80782.40400000001</v>
      </c>
      <c r="EU36" s="68">
        <v>90622.276000000013</v>
      </c>
      <c r="EV36" s="68">
        <v>99377.7950000001</v>
      </c>
      <c r="EW36" s="68">
        <v>68464.571999999971</v>
      </c>
      <c r="EX36" s="68">
        <v>364</v>
      </c>
      <c r="EY36" s="68">
        <v>375</v>
      </c>
      <c r="EZ36" s="68">
        <v>353</v>
      </c>
      <c r="FA36" s="68">
        <v>157</v>
      </c>
      <c r="FB36" s="68">
        <v>111760.11000000009</v>
      </c>
      <c r="FC36" s="68">
        <v>9888.6930000000011</v>
      </c>
      <c r="FD36" s="68">
        <v>6562.9170000000322</v>
      </c>
      <c r="FE36" s="68">
        <v>1432813.6089999997</v>
      </c>
      <c r="FF36" s="68">
        <v>185929.63099999988</v>
      </c>
      <c r="FG36" s="68">
        <v>2070.453</v>
      </c>
      <c r="FH36" s="68">
        <v>-10122.711000000014</v>
      </c>
      <c r="FI36" s="68">
        <v>-20676.208000000002</v>
      </c>
      <c r="FJ36" s="68">
        <v>14104.121000000008</v>
      </c>
      <c r="FK36" s="68">
        <v>18267.340000000011</v>
      </c>
      <c r="FL36" s="68">
        <v>81844.790999999837</v>
      </c>
      <c r="FM36" s="68">
        <v>280881.34200000012</v>
      </c>
      <c r="FP36" s="68">
        <v>78654.256999999983</v>
      </c>
      <c r="FQ36" s="68">
        <v>78906.387000000002</v>
      </c>
      <c r="FR36" s="68">
        <v>3.2000000000000001E-2</v>
      </c>
      <c r="FS36" s="68">
        <v>5854.9889999999996</v>
      </c>
      <c r="FT36" s="68">
        <v>1791428.0579999979</v>
      </c>
      <c r="FU36" s="68">
        <v>1784427.5299999935</v>
      </c>
      <c r="FV36" s="68">
        <v>1499683.5999999989</v>
      </c>
      <c r="FW36" s="68">
        <v>2049266.7029999986</v>
      </c>
      <c r="FX36" s="68">
        <v>1932287.5299999996</v>
      </c>
      <c r="FY36" s="68">
        <v>2251200.0260000052</v>
      </c>
      <c r="FZ36" s="68">
        <v>1457940.5409999983</v>
      </c>
      <c r="GA36" s="68">
        <v>407335.02599999978</v>
      </c>
      <c r="GB36" s="68">
        <v>187305.93699999992</v>
      </c>
      <c r="GC36" s="68">
        <v>139138.08999999991</v>
      </c>
      <c r="GD36" s="68">
        <v>93392.276000000056</v>
      </c>
      <c r="GE36" s="68">
        <v>1480170.4760000019</v>
      </c>
      <c r="GF36" s="68">
        <v>136927.35800000007</v>
      </c>
      <c r="GG36" s="68">
        <v>91505.073000000048</v>
      </c>
      <c r="GH36" s="68">
        <v>48.852140077821012</v>
      </c>
      <c r="GI36" s="68">
        <v>542861.29300000076</v>
      </c>
      <c r="GJ36" s="68">
        <v>5235.545000000001</v>
      </c>
      <c r="GK36" s="68">
        <v>4697.1539999999995</v>
      </c>
      <c r="GL36" s="68">
        <v>8238.0910000000003</v>
      </c>
      <c r="GM36" s="68">
        <v>8273.6430000000018</v>
      </c>
      <c r="GN36" s="68">
        <v>8175.7250000000104</v>
      </c>
      <c r="GO36" s="68">
        <v>8036.969000000011</v>
      </c>
      <c r="GP36" s="68">
        <v>7820.6909999999943</v>
      </c>
      <c r="GQ36" s="68">
        <v>-925.40099999999984</v>
      </c>
      <c r="GR36" s="68">
        <v>2156.9329999999991</v>
      </c>
      <c r="GS36" s="68">
        <v>4776.0350000000008</v>
      </c>
      <c r="GT36" s="68">
        <v>1219.8909999999994</v>
      </c>
      <c r="GU36" s="68">
        <v>822.66199999999992</v>
      </c>
      <c r="GV36" s="68">
        <v>686.27199999999982</v>
      </c>
      <c r="GW36" s="68">
        <v>2992.0939999999996</v>
      </c>
    </row>
    <row r="37" spans="1:205" s="68" customFormat="1" ht="10">
      <c r="A37" s="100" t="s">
        <v>54</v>
      </c>
      <c r="B37" s="68">
        <v>160</v>
      </c>
      <c r="C37" s="68">
        <v>106452.783</v>
      </c>
      <c r="D37" s="68">
        <v>80268.907975722803</v>
      </c>
      <c r="E37" s="68">
        <v>186721.69097572271</v>
      </c>
      <c r="F37" s="68">
        <v>15353.319000000007</v>
      </c>
      <c r="G37" s="68">
        <v>171368.37197572281</v>
      </c>
      <c r="H37" s="68">
        <v>1.198055266851269</v>
      </c>
      <c r="I37" s="68">
        <v>0.86239015780395523</v>
      </c>
      <c r="J37" s="68">
        <v>0.28314469903085382</v>
      </c>
      <c r="K37" s="68">
        <v>0.34485169376100905</v>
      </c>
      <c r="L37" s="68">
        <v>233.49351223754613</v>
      </c>
      <c r="M37" s="68">
        <v>62.775709998557367</v>
      </c>
      <c r="N37" s="68">
        <v>24.829745209306907</v>
      </c>
      <c r="O37" s="68">
        <v>18.529321792973004</v>
      </c>
      <c r="P37" s="68">
        <v>16.560564403902998</v>
      </c>
      <c r="Q37" s="68">
        <v>2.203004739712326</v>
      </c>
      <c r="R37" s="68">
        <v>3.1032047591465681</v>
      </c>
      <c r="S37" s="68">
        <v>0.15155317095752796</v>
      </c>
      <c r="T37" s="68">
        <v>29.577317908125796</v>
      </c>
      <c r="U37" s="68">
        <v>21.219091818324884</v>
      </c>
      <c r="V37" s="68">
        <v>2.6822936893382678</v>
      </c>
      <c r="W37" s="68">
        <v>3.9022710575997559</v>
      </c>
      <c r="X37" s="68">
        <v>0.25547621169294288</v>
      </c>
      <c r="Y37" s="68">
        <v>1.1939115182567402E-2</v>
      </c>
      <c r="Z37" s="68">
        <v>0.24882350649350651</v>
      </c>
      <c r="AA37" s="68">
        <v>0.13139582089552243</v>
      </c>
      <c r="AB37" s="68">
        <v>1.2959230769230766E-2</v>
      </c>
      <c r="AC37" s="68">
        <v>5.13341592920354E-2</v>
      </c>
      <c r="AD37" s="68">
        <v>0.10109090909090912</v>
      </c>
      <c r="AE37" s="68">
        <v>9.2993333333333331E-2</v>
      </c>
      <c r="AF37" s="68">
        <v>3.7886226236142025E-2</v>
      </c>
      <c r="AG37" s="68">
        <v>1.1789625312116431E-2</v>
      </c>
      <c r="AH37" s="68">
        <v>-0.12501428871031037</v>
      </c>
      <c r="AI37" s="68">
        <v>-0.13422004968251006</v>
      </c>
      <c r="AJ37" s="68">
        <v>0.14567333847476918</v>
      </c>
      <c r="AK37" s="68">
        <v>0.18185276190476188</v>
      </c>
      <c r="AL37" s="68">
        <v>1324.3120000000001</v>
      </c>
      <c r="AM37" s="68">
        <v>2534.9479999999994</v>
      </c>
      <c r="AN37" s="68">
        <v>8352.5480048554418</v>
      </c>
      <c r="AO37" s="68">
        <v>367451.93</v>
      </c>
      <c r="AP37" s="68">
        <v>379686.89199999999</v>
      </c>
      <c r="AQ37" s="68">
        <v>12457.224999999999</v>
      </c>
      <c r="AR37" s="68">
        <v>14001.882000000001</v>
      </c>
      <c r="AS37" s="68">
        <v>5944.2406229458302</v>
      </c>
      <c r="AT37" s="68">
        <v>5068.8370000000014</v>
      </c>
      <c r="AU37" s="68">
        <v>1780.6909999999996</v>
      </c>
      <c r="AV37" s="68">
        <v>6636.6249999999991</v>
      </c>
      <c r="AW37" s="68">
        <v>1.8553983290128815</v>
      </c>
      <c r="AX37" s="68">
        <v>-2473.0753770541705</v>
      </c>
      <c r="AY37" s="68">
        <v>-10951.205000000002</v>
      </c>
      <c r="AZ37" s="68">
        <v>39044.946999999986</v>
      </c>
      <c r="BA37" s="68">
        <v>74929.456975722816</v>
      </c>
      <c r="BB37" s="68">
        <v>49541.15399999998</v>
      </c>
      <c r="BC37" s="68">
        <v>88132.013975722832</v>
      </c>
      <c r="BD37" s="68">
        <v>-2301.3939299999993</v>
      </c>
      <c r="BE37" s="68">
        <v>0.11041216216216217</v>
      </c>
      <c r="BF37" s="68">
        <v>0.44631081081081081</v>
      </c>
      <c r="BG37" s="68">
        <v>0.55489864864864824</v>
      </c>
      <c r="BH37" s="68">
        <v>0.54923448275862075</v>
      </c>
      <c r="BI37" s="68">
        <v>13.13958208955224</v>
      </c>
      <c r="BJ37" s="68">
        <v>6.9338472222222229</v>
      </c>
      <c r="BK37" s="68">
        <v>4.8606533333333326</v>
      </c>
      <c r="BL37" s="68">
        <v>5.1334159292035393</v>
      </c>
      <c r="BM37" s="68">
        <v>24.563346153846162</v>
      </c>
      <c r="BN37" s="68">
        <v>14.769011904761905</v>
      </c>
      <c r="BO37" s="68">
        <v>13.2953152173913</v>
      </c>
      <c r="BP37" s="68">
        <v>1.2959230769230767</v>
      </c>
      <c r="BQ37" s="68">
        <v>355.83927631578945</v>
      </c>
      <c r="BR37" s="68">
        <v>109.9024069767442</v>
      </c>
      <c r="BS37" s="68">
        <v>4252.9759999999987</v>
      </c>
      <c r="BT37" s="68">
        <v>45080.000000000015</v>
      </c>
      <c r="BU37" s="68">
        <v>26.776000000000003</v>
      </c>
      <c r="BV37" s="68">
        <v>3466.376000000002</v>
      </c>
      <c r="BW37" s="68">
        <v>87.646999999999991</v>
      </c>
      <c r="BX37" s="68">
        <v>285.32700000000017</v>
      </c>
      <c r="BY37" s="68">
        <v>4063.0509999999986</v>
      </c>
      <c r="BZ37" s="68">
        <v>1187.1400000000001</v>
      </c>
      <c r="CA37" s="68">
        <v>27.377717171717173</v>
      </c>
      <c r="CB37" s="68">
        <v>28633.662</v>
      </c>
      <c r="CC37" s="68">
        <v>33117.249000000018</v>
      </c>
      <c r="CD37" s="68">
        <v>9808.364000000005</v>
      </c>
      <c r="CE37" s="68">
        <v>26324.729000000007</v>
      </c>
      <c r="CF37" s="68">
        <v>43178.110999999997</v>
      </c>
      <c r="CG37" s="68">
        <v>10423.654000000008</v>
      </c>
      <c r="CH37" s="68">
        <v>15.358349650349654</v>
      </c>
      <c r="CI37" s="68">
        <v>-599.56800000000021</v>
      </c>
      <c r="CJ37" s="68">
        <v>-1971.9720000000002</v>
      </c>
      <c r="CK37" s="68">
        <v>823.89400000000001</v>
      </c>
      <c r="CL37" s="68">
        <v>-25706.365999999987</v>
      </c>
      <c r="CM37" s="68">
        <v>20637.528999999991</v>
      </c>
      <c r="CN37" s="68">
        <v>564.74999999999989</v>
      </c>
      <c r="CO37" s="68">
        <v>-3906.3690000000011</v>
      </c>
      <c r="CP37" s="68">
        <v>55731.310999999994</v>
      </c>
      <c r="CQ37" s="68">
        <v>77996.703999999983</v>
      </c>
      <c r="CR37" s="68">
        <v>7547.8569999999991</v>
      </c>
      <c r="CS37" s="68">
        <v>21264.331000000002</v>
      </c>
      <c r="CT37" s="68">
        <v>23128.978000000003</v>
      </c>
      <c r="CU37" s="68">
        <v>496</v>
      </c>
      <c r="CV37" s="68">
        <v>39044.946999999986</v>
      </c>
      <c r="CW37" s="68">
        <v>0.76783720628125485</v>
      </c>
      <c r="CX37" s="68">
        <v>0.86655043160509093</v>
      </c>
      <c r="CY37" s="68">
        <v>1324.3120000000001</v>
      </c>
      <c r="CZ37" s="68">
        <v>3826.1329999999994</v>
      </c>
      <c r="DA37" s="68">
        <v>6877.4219999999987</v>
      </c>
      <c r="DB37" s="68">
        <v>7444.7509999999993</v>
      </c>
      <c r="DC37" s="68">
        <v>7640.6100000000015</v>
      </c>
      <c r="DD37" s="68">
        <v>6914.1530000000012</v>
      </c>
      <c r="DE37" s="68">
        <v>5812.3920000000016</v>
      </c>
      <c r="DF37" s="68">
        <v>7273.1729999999998</v>
      </c>
      <c r="DG37" s="68">
        <v>8759.7289999999994</v>
      </c>
      <c r="DH37" s="68">
        <v>9058.7120000000014</v>
      </c>
      <c r="DI37" s="68">
        <v>9349.7520000000004</v>
      </c>
      <c r="DJ37" s="68">
        <v>6207.6780000000017</v>
      </c>
      <c r="DK37" s="68">
        <v>-2900.9619300000004</v>
      </c>
      <c r="DL37" s="68">
        <v>78626.572999999975</v>
      </c>
      <c r="DM37" s="68">
        <v>8513.8920000000053</v>
      </c>
      <c r="DN37" s="68">
        <v>-5882.3679999999986</v>
      </c>
      <c r="DO37" s="68">
        <v>0.30063373348634653</v>
      </c>
      <c r="DP37" s="68">
        <v>11.873195121951218</v>
      </c>
      <c r="DQ37" s="68">
        <v>26.135405797101438</v>
      </c>
      <c r="DR37" s="68">
        <v>18.185276190476191</v>
      </c>
      <c r="DS37" s="68">
        <v>197827.87600000005</v>
      </c>
      <c r="DT37" s="68">
        <v>-3516.6860000000001</v>
      </c>
      <c r="DU37" s="68">
        <v>47411.310999999987</v>
      </c>
      <c r="DV37" s="68">
        <v>50102.128000000019</v>
      </c>
      <c r="DW37" s="68">
        <v>115</v>
      </c>
      <c r="DX37" s="68">
        <v>4518.027000000001</v>
      </c>
      <c r="DY37" s="68">
        <v>1220.337</v>
      </c>
      <c r="DZ37" s="68">
        <v>3285.7980000000002</v>
      </c>
      <c r="EA37" s="68">
        <v>98177.809000000037</v>
      </c>
      <c r="EB37" s="68">
        <v>14138.799000000001</v>
      </c>
      <c r="EC37" s="68">
        <v>169482.24859478662</v>
      </c>
      <c r="ED37" s="68">
        <v>-8357.494999999999</v>
      </c>
      <c r="EE37" s="68">
        <v>231.22660000000002</v>
      </c>
      <c r="EF37" s="68">
        <v>8370.5046048554432</v>
      </c>
      <c r="EG37" s="68">
        <v>12544.871999999999</v>
      </c>
      <c r="EH37" s="68">
        <v>301957.79999999993</v>
      </c>
      <c r="EI37" s="68">
        <v>11790.7</v>
      </c>
      <c r="EJ37" s="68">
        <v>13223.535000000002</v>
      </c>
      <c r="EK37" s="68">
        <v>-9.22130435102025E-2</v>
      </c>
      <c r="EL37" s="68">
        <v>7.3525780898735973E-2</v>
      </c>
      <c r="EM37" s="68">
        <v>6388.9006730158744</v>
      </c>
      <c r="EN37" s="68">
        <v>6388.9006730158744</v>
      </c>
      <c r="EO37" s="68">
        <v>44519.925000000003</v>
      </c>
      <c r="EP37" s="68">
        <v>32.865486956521728</v>
      </c>
      <c r="EQ37" s="68">
        <v>321.71400000000006</v>
      </c>
      <c r="ER37" s="68">
        <v>0</v>
      </c>
      <c r="ES37" s="68">
        <v>1174.2150000000004</v>
      </c>
      <c r="ET37" s="68">
        <v>2506.0199999999995</v>
      </c>
      <c r="EU37" s="68">
        <v>4421.9699999999993</v>
      </c>
      <c r="EV37" s="68">
        <v>5083.96</v>
      </c>
      <c r="EW37" s="68">
        <v>5170.170000000001</v>
      </c>
      <c r="EX37" s="68">
        <v>21</v>
      </c>
      <c r="EY37" s="68">
        <v>20</v>
      </c>
      <c r="EZ37" s="68">
        <v>17</v>
      </c>
      <c r="FA37" s="68">
        <v>12</v>
      </c>
      <c r="FB37" s="68">
        <v>8748.9519999999993</v>
      </c>
      <c r="FC37" s="68">
        <v>1426.896</v>
      </c>
      <c r="FD37" s="68">
        <v>288.23400000000004</v>
      </c>
      <c r="FE37" s="68">
        <v>367451.93</v>
      </c>
      <c r="FF37" s="68">
        <v>12457.224999999999</v>
      </c>
      <c r="FG37" s="68">
        <v>134.32300000000001</v>
      </c>
      <c r="FH37" s="68">
        <v>-3529.7829999999994</v>
      </c>
      <c r="FI37" s="68">
        <v>-3191.0569999999998</v>
      </c>
      <c r="FJ37" s="68">
        <v>4940.1490000000013</v>
      </c>
      <c r="FK37" s="68">
        <v>2093.413</v>
      </c>
      <c r="FL37" s="68">
        <v>3357.5030000000006</v>
      </c>
      <c r="FM37" s="68">
        <v>27112.407000000003</v>
      </c>
      <c r="FP37" s="68">
        <v>11901.758000000002</v>
      </c>
      <c r="FQ37" s="68">
        <v>11378.373000000001</v>
      </c>
      <c r="FR37" s="68">
        <v>0</v>
      </c>
      <c r="FS37" s="68">
        <v>2961.6439999999993</v>
      </c>
      <c r="FT37" s="68">
        <v>104832.86700000003</v>
      </c>
      <c r="FU37" s="68">
        <v>98738.118000000017</v>
      </c>
      <c r="FV37" s="68">
        <v>53511.108999999982</v>
      </c>
      <c r="FW37" s="68">
        <v>78817.086000000025</v>
      </c>
      <c r="FX37" s="68">
        <v>73638.040000000008</v>
      </c>
      <c r="FY37" s="68">
        <v>106452.783</v>
      </c>
      <c r="FZ37" s="68">
        <v>368048.43600000016</v>
      </c>
      <c r="GA37" s="68">
        <v>54118.417000000009</v>
      </c>
      <c r="GB37" s="68">
        <v>12658.115999999998</v>
      </c>
      <c r="GC37" s="68">
        <v>8004.6230000000023</v>
      </c>
      <c r="GD37" s="68">
        <v>2317.6439999999984</v>
      </c>
      <c r="GE37" s="68">
        <v>379686.89199999999</v>
      </c>
      <c r="GF37" s="68">
        <v>8513.8920000000053</v>
      </c>
      <c r="GG37" s="68">
        <v>2534.9479999999994</v>
      </c>
      <c r="GH37" s="68">
        <v>49.013422818791945</v>
      </c>
      <c r="GI37" s="68">
        <v>75570.452999999994</v>
      </c>
      <c r="GJ37" s="68">
        <v>3055.98</v>
      </c>
      <c r="GK37" s="68">
        <v>2913.4</v>
      </c>
      <c r="GL37" s="68">
        <v>72.396000000000015</v>
      </c>
      <c r="GM37" s="68">
        <v>71.777000000000001</v>
      </c>
      <c r="GN37" s="68">
        <v>72.540999999999983</v>
      </c>
      <c r="GO37" s="68">
        <v>67.900999999999996</v>
      </c>
      <c r="GP37" s="68">
        <v>63.836999999999996</v>
      </c>
      <c r="GQ37" s="68">
        <v>-162.429</v>
      </c>
      <c r="GR37" s="68">
        <v>778.34699999999987</v>
      </c>
      <c r="GS37" s="68">
        <v>559.28099999999995</v>
      </c>
      <c r="GT37" s="68">
        <v>478.75100000000003</v>
      </c>
      <c r="GU37" s="68">
        <v>380.89400000000001</v>
      </c>
      <c r="GV37" s="68">
        <v>315.39300000000003</v>
      </c>
      <c r="GW37" s="68">
        <v>3123.91</v>
      </c>
    </row>
    <row r="38" spans="1:205" s="68" customFormat="1" ht="10">
      <c r="A38" s="100" t="s">
        <v>55</v>
      </c>
      <c r="B38" s="68">
        <v>359</v>
      </c>
      <c r="C38" s="68">
        <v>469198.77000000014</v>
      </c>
      <c r="D38" s="68">
        <v>87003.18210472801</v>
      </c>
      <c r="E38" s="68">
        <v>556201.9521047282</v>
      </c>
      <c r="F38" s="68">
        <v>69717.33</v>
      </c>
      <c r="G38" s="68">
        <v>486484.62210472813</v>
      </c>
      <c r="H38" s="68">
        <v>2.3570453926472665</v>
      </c>
      <c r="I38" s="68">
        <v>1.1395130724062112</v>
      </c>
      <c r="J38" s="68">
        <v>0.30970273032108797</v>
      </c>
      <c r="K38" s="68">
        <v>0.35516130325411455</v>
      </c>
      <c r="L38" s="68">
        <v>181.40382990205876</v>
      </c>
      <c r="M38" s="68">
        <v>37.03751645324774</v>
      </c>
      <c r="N38" s="68">
        <v>27.380008907253085</v>
      </c>
      <c r="O38" s="68">
        <v>21.49355486005032</v>
      </c>
      <c r="P38" s="68">
        <v>2.0358734669302736</v>
      </c>
      <c r="Q38" s="68">
        <v>3.9299432256207543</v>
      </c>
      <c r="R38" s="68">
        <v>3.6938766865801926</v>
      </c>
      <c r="S38" s="68">
        <v>0.12942960677924534</v>
      </c>
      <c r="T38" s="68">
        <v>27.209150227351468</v>
      </c>
      <c r="U38" s="68">
        <v>19.805010766197853</v>
      </c>
      <c r="V38" s="68">
        <v>3.746624080615935</v>
      </c>
      <c r="W38" s="68">
        <v>3.7811515330627223</v>
      </c>
      <c r="X38" s="68">
        <v>0.39835328795132058</v>
      </c>
      <c r="Y38" s="68">
        <v>2.1094127173239753E-2</v>
      </c>
      <c r="Z38" s="68">
        <v>0.17444135000000002</v>
      </c>
      <c r="AA38" s="68">
        <v>0.13818302197802204</v>
      </c>
      <c r="AB38" s="68">
        <v>8.2337491039426544E-2</v>
      </c>
      <c r="AC38" s="68">
        <v>9.0682851239669501E-2</v>
      </c>
      <c r="AD38" s="68">
        <v>0.17956170212765951</v>
      </c>
      <c r="AE38" s="68">
        <v>0.17879867256637166</v>
      </c>
      <c r="AF38" s="68">
        <v>0.11608286306829345</v>
      </c>
      <c r="AG38" s="68">
        <v>0.16320195454347636</v>
      </c>
      <c r="AH38" s="68">
        <v>8.5014328508386527E-3</v>
      </c>
      <c r="AI38" s="68">
        <v>4.035939804493472E-2</v>
      </c>
      <c r="AJ38" s="68">
        <v>0.15994467350585362</v>
      </c>
      <c r="AK38" s="68">
        <v>0.17108627906976745</v>
      </c>
      <c r="AL38" s="68">
        <v>18676.547999999992</v>
      </c>
      <c r="AM38" s="68">
        <v>24719.822</v>
      </c>
      <c r="AN38" s="68">
        <v>31564.11117905442</v>
      </c>
      <c r="AO38" s="68">
        <v>310127.51100000029</v>
      </c>
      <c r="AP38" s="68">
        <v>350039.0959999995</v>
      </c>
      <c r="AQ38" s="68">
        <v>34493.779999999977</v>
      </c>
      <c r="AR38" s="68">
        <v>40775.740000000005</v>
      </c>
      <c r="AS38" s="68">
        <v>25920.984462002911</v>
      </c>
      <c r="AT38" s="68">
        <v>768.26500000000169</v>
      </c>
      <c r="AU38" s="68">
        <v>4364.1429999999991</v>
      </c>
      <c r="AV38" s="68">
        <v>12936.323000000006</v>
      </c>
      <c r="AW38" s="68">
        <v>2.1128007509549631</v>
      </c>
      <c r="AX38" s="68">
        <v>8620.518462002874</v>
      </c>
      <c r="AY38" s="68">
        <v>6651.0909999999976</v>
      </c>
      <c r="AZ38" s="68">
        <v>119828.38499999992</v>
      </c>
      <c r="BA38" s="68">
        <v>104781.98110472798</v>
      </c>
      <c r="BB38" s="68">
        <v>143036.38800000004</v>
      </c>
      <c r="BC38" s="68">
        <v>129887.28110472801</v>
      </c>
      <c r="BD38" s="68">
        <v>-11423.650001999995</v>
      </c>
      <c r="BE38" s="68">
        <v>0.11885196374622357</v>
      </c>
      <c r="BF38" s="68">
        <v>0.40545180722891572</v>
      </c>
      <c r="BG38" s="68">
        <v>0.54111445783132495</v>
      </c>
      <c r="BH38" s="68">
        <v>0.57700645161290354</v>
      </c>
      <c r="BI38" s="68">
        <v>13.818302197802199</v>
      </c>
      <c r="BJ38" s="68">
        <v>11.683617801047113</v>
      </c>
      <c r="BK38" s="68">
        <v>9.7427259615384614</v>
      </c>
      <c r="BL38" s="68">
        <v>9.0682851239669429</v>
      </c>
      <c r="BM38" s="68">
        <v>17.444134999999992</v>
      </c>
      <c r="BN38" s="68">
        <v>14.979542857142849</v>
      </c>
      <c r="BO38" s="68">
        <v>15.798640350877198</v>
      </c>
      <c r="BP38" s="68">
        <v>8.2337491039426549</v>
      </c>
      <c r="BQ38" s="68">
        <v>226.15925991189428</v>
      </c>
      <c r="BR38" s="68">
        <v>174.87130612244908</v>
      </c>
      <c r="BS38" s="68">
        <v>11602.701000000003</v>
      </c>
      <c r="BT38" s="68">
        <v>60046.784999999967</v>
      </c>
      <c r="BU38" s="68">
        <v>-0.51099999999999968</v>
      </c>
      <c r="BV38" s="68">
        <v>6909.1889999999939</v>
      </c>
      <c r="BW38" s="68">
        <v>8459.8070000000025</v>
      </c>
      <c r="BX38" s="68">
        <v>4181.4520000000011</v>
      </c>
      <c r="BY38" s="68">
        <v>31654.699000000001</v>
      </c>
      <c r="BZ38" s="68">
        <v>6159.9780000000019</v>
      </c>
      <c r="CA38" s="68">
        <v>54.027500000000018</v>
      </c>
      <c r="CB38" s="68">
        <v>52335.36899999997</v>
      </c>
      <c r="CC38" s="68">
        <v>57066.027999999984</v>
      </c>
      <c r="CD38" s="68">
        <v>24467.89</v>
      </c>
      <c r="CE38" s="68">
        <v>30434.959000000006</v>
      </c>
      <c r="CF38" s="68">
        <v>78628.422999999937</v>
      </c>
      <c r="CG38" s="68">
        <v>40807.673999999992</v>
      </c>
      <c r="CH38" s="68">
        <v>26.116393188854481</v>
      </c>
      <c r="CI38" s="68">
        <v>-4828.99</v>
      </c>
      <c r="CJ38" s="68">
        <v>-10941.683999999992</v>
      </c>
      <c r="CK38" s="68">
        <v>3357.2370000000014</v>
      </c>
      <c r="CL38" s="68">
        <v>-43778.217999999986</v>
      </c>
      <c r="CM38" s="68">
        <v>43009.95299999998</v>
      </c>
      <c r="CN38" s="68">
        <v>3154.7970000000009</v>
      </c>
      <c r="CO38" s="68">
        <v>-2674.7910000000006</v>
      </c>
      <c r="CP38" s="68">
        <v>101534.91199999995</v>
      </c>
      <c r="CQ38" s="68">
        <v>78108.257999999987</v>
      </c>
      <c r="CR38" s="68">
        <v>8709.3180000000048</v>
      </c>
      <c r="CS38" s="68">
        <v>69446.087999999989</v>
      </c>
      <c r="CT38" s="68">
        <v>27456.930999999986</v>
      </c>
      <c r="CU38" s="68">
        <v>15.129999999999999</v>
      </c>
      <c r="CV38" s="68">
        <v>119828.38499999992</v>
      </c>
      <c r="CW38" s="68">
        <v>0.71820448133667547</v>
      </c>
      <c r="CX38" s="68">
        <v>0.79299522909303877</v>
      </c>
      <c r="CY38" s="68">
        <v>18676.547999999992</v>
      </c>
      <c r="CZ38" s="68">
        <v>13285.887000000006</v>
      </c>
      <c r="DA38" s="68">
        <v>10815.050999999994</v>
      </c>
      <c r="DB38" s="68">
        <v>12440.718999999997</v>
      </c>
      <c r="DC38" s="68">
        <v>14433.351000000011</v>
      </c>
      <c r="DD38" s="68">
        <v>16509.122999999985</v>
      </c>
      <c r="DE38" s="68">
        <v>16602.604000000018</v>
      </c>
      <c r="DF38" s="68">
        <v>18239.588000000007</v>
      </c>
      <c r="DG38" s="68">
        <v>22194.64799999999</v>
      </c>
      <c r="DH38" s="68">
        <v>21974.090000000011</v>
      </c>
      <c r="DI38" s="68">
        <v>22890.836999999996</v>
      </c>
      <c r="DJ38" s="68">
        <v>25974.670000000006</v>
      </c>
      <c r="DK38" s="68">
        <v>-16252.640001999995</v>
      </c>
      <c r="DL38" s="68">
        <v>83834.139000000039</v>
      </c>
      <c r="DM38" s="68">
        <v>31470.499000000025</v>
      </c>
      <c r="DN38" s="68">
        <v>7419.3559999999998</v>
      </c>
      <c r="DO38" s="68">
        <v>0.29080939116828763</v>
      </c>
      <c r="DP38" s="68">
        <v>15.112464864864874</v>
      </c>
      <c r="DQ38" s="68">
        <v>31.020535593220316</v>
      </c>
      <c r="DR38" s="68">
        <v>16.847427480916036</v>
      </c>
      <c r="DS38" s="68">
        <v>381697.35799999954</v>
      </c>
      <c r="DT38" s="68">
        <v>-3894.807000000003</v>
      </c>
      <c r="DU38" s="68">
        <v>37732.91399999999</v>
      </c>
      <c r="DV38" s="68">
        <v>66326.812999999995</v>
      </c>
      <c r="DW38" s="68">
        <v>245</v>
      </c>
      <c r="DX38" s="68">
        <v>33802.011000000006</v>
      </c>
      <c r="DY38" s="68">
        <v>6019.045000000001</v>
      </c>
      <c r="DZ38" s="68">
        <v>27069.459000000003</v>
      </c>
      <c r="EA38" s="68">
        <v>451688.24999999994</v>
      </c>
      <c r="EB38" s="68">
        <v>41059.122000000003</v>
      </c>
      <c r="EC38" s="68">
        <v>477548.39766975911</v>
      </c>
      <c r="ED38" s="68">
        <v>9778.607</v>
      </c>
      <c r="EE38" s="68">
        <v>23322.808000000008</v>
      </c>
      <c r="EF38" s="68">
        <v>32919.446179054379</v>
      </c>
      <c r="EG38" s="68">
        <v>42953.58699999997</v>
      </c>
      <c r="EH38" s="68">
        <v>317977.89999999991</v>
      </c>
      <c r="EI38" s="68">
        <v>39886.681000000011</v>
      </c>
      <c r="EJ38" s="68">
        <v>39442.070999999982</v>
      </c>
      <c r="EK38" s="68">
        <v>-9.5728098016127694E-2</v>
      </c>
      <c r="EL38" s="68">
        <v>0.12889038377794801</v>
      </c>
      <c r="EM38" s="68">
        <v>17215.76322539683</v>
      </c>
      <c r="EN38" s="68">
        <v>17215.76322539683</v>
      </c>
      <c r="EO38" s="68">
        <v>56387.920999999995</v>
      </c>
      <c r="EP38" s="68">
        <v>145.52938339920948</v>
      </c>
      <c r="EQ38" s="68">
        <v>875.72099999999989</v>
      </c>
      <c r="ER38" s="68">
        <v>-166.86299999999997</v>
      </c>
      <c r="ES38" s="68">
        <v>7732.1010000000051</v>
      </c>
      <c r="ET38" s="68">
        <v>22849.170000000006</v>
      </c>
      <c r="EU38" s="68">
        <v>26538.688999999991</v>
      </c>
      <c r="EV38" s="68">
        <v>30390.335999999985</v>
      </c>
      <c r="EW38" s="68">
        <v>14662.910000000005</v>
      </c>
      <c r="EX38" s="68">
        <v>115</v>
      </c>
      <c r="EY38" s="68">
        <v>112</v>
      </c>
      <c r="EZ38" s="68">
        <v>107</v>
      </c>
      <c r="FA38" s="68">
        <v>42</v>
      </c>
      <c r="FB38" s="68">
        <v>18749.477000000014</v>
      </c>
      <c r="FC38" s="68">
        <v>1608.2540000000001</v>
      </c>
      <c r="FD38" s="68">
        <v>2254.0939999999996</v>
      </c>
      <c r="FE38" s="68">
        <v>310127.51100000029</v>
      </c>
      <c r="FF38" s="68">
        <v>34493.779999999977</v>
      </c>
      <c r="FG38" s="68">
        <v>99.047000000000011</v>
      </c>
      <c r="FH38" s="68">
        <v>-5797.7710000000006</v>
      </c>
      <c r="FI38" s="68">
        <v>-9736.1999999999953</v>
      </c>
      <c r="FJ38" s="68">
        <v>11169.828000000003</v>
      </c>
      <c r="FK38" s="68">
        <v>1167.8430000000001</v>
      </c>
      <c r="FL38" s="68">
        <v>15125.910999999995</v>
      </c>
      <c r="FM38" s="68">
        <v>42865.800999999999</v>
      </c>
      <c r="FP38" s="68">
        <v>16606.312000000005</v>
      </c>
      <c r="FQ38" s="68">
        <v>12476.568000000005</v>
      </c>
      <c r="FR38" s="68">
        <v>30.5</v>
      </c>
      <c r="FS38" s="68">
        <v>2661.2359999999999</v>
      </c>
      <c r="FT38" s="68">
        <v>321874.4560000003</v>
      </c>
      <c r="FU38" s="68">
        <v>311767.3000000001</v>
      </c>
      <c r="FV38" s="68">
        <v>243181.76600000003</v>
      </c>
      <c r="FW38" s="68">
        <v>372772.80400000024</v>
      </c>
      <c r="FX38" s="68">
        <v>397864.10800000001</v>
      </c>
      <c r="FY38" s="68">
        <v>469198.77000000014</v>
      </c>
      <c r="FZ38" s="68">
        <v>341361.44400000002</v>
      </c>
      <c r="GA38" s="68">
        <v>100068.78000000006</v>
      </c>
      <c r="GB38" s="68">
        <v>39621.409999999974</v>
      </c>
      <c r="GC38" s="68">
        <v>31675.014999999989</v>
      </c>
      <c r="GD38" s="68">
        <v>24096.455000000013</v>
      </c>
      <c r="GE38" s="68">
        <v>350039.0959999995</v>
      </c>
      <c r="GF38" s="68">
        <v>31470.499000000025</v>
      </c>
      <c r="GG38" s="68">
        <v>24719.822</v>
      </c>
      <c r="GH38" s="68">
        <v>44.753709198813056</v>
      </c>
      <c r="GI38" s="68">
        <v>80802.89800000003</v>
      </c>
      <c r="GJ38" s="68">
        <v>3031.1270000000009</v>
      </c>
      <c r="GK38" s="68">
        <v>2466.8019999999997</v>
      </c>
      <c r="GL38" s="68">
        <v>8124.1149999999961</v>
      </c>
      <c r="GM38" s="68">
        <v>6760.2860000000028</v>
      </c>
      <c r="GN38" s="68">
        <v>7375.694000000005</v>
      </c>
      <c r="GO38" s="68">
        <v>6786.2990000000009</v>
      </c>
      <c r="GP38" s="68">
        <v>6475.9659999999994</v>
      </c>
      <c r="GQ38" s="68">
        <v>-426.32600000000002</v>
      </c>
      <c r="GR38" s="68">
        <v>1333.6689999999994</v>
      </c>
      <c r="GS38" s="68">
        <v>1122.7190000000001</v>
      </c>
      <c r="GT38" s="68">
        <v>1011.337</v>
      </c>
      <c r="GU38" s="68">
        <v>896.56900000000007</v>
      </c>
      <c r="GV38" s="68">
        <v>813.34799999999984</v>
      </c>
      <c r="GW38" s="68">
        <v>2074.9179999999997</v>
      </c>
    </row>
    <row r="39" spans="1:205" s="68" customFormat="1" ht="10">
      <c r="A39" s="100" t="s">
        <v>387</v>
      </c>
      <c r="B39" s="68">
        <v>239</v>
      </c>
      <c r="C39" s="68">
        <v>428986.53000000009</v>
      </c>
      <c r="D39" s="68">
        <v>222180.14035456951</v>
      </c>
      <c r="E39" s="68">
        <v>651166.67035456968</v>
      </c>
      <c r="F39" s="68">
        <v>26870.019</v>
      </c>
      <c r="G39" s="68">
        <v>624296.65135456913</v>
      </c>
      <c r="H39" s="68">
        <v>1.7186537400440247</v>
      </c>
      <c r="I39" s="68">
        <v>1.0068129993888768</v>
      </c>
      <c r="J39" s="68">
        <v>0.24647376317265143</v>
      </c>
      <c r="K39" s="68">
        <v>0.37909688150665621</v>
      </c>
      <c r="L39" s="68">
        <v>9.4652852739075026</v>
      </c>
      <c r="M39" s="68">
        <v>73.33057801140491</v>
      </c>
      <c r="N39" s="68">
        <v>91.992263825632378</v>
      </c>
      <c r="O39" s="68">
        <v>31.592205208983707</v>
      </c>
      <c r="P39" s="68">
        <v>3.984930865038943</v>
      </c>
      <c r="Q39" s="68">
        <v>11.985611715482882</v>
      </c>
      <c r="R39" s="68">
        <v>38.911143774686821</v>
      </c>
      <c r="S39" s="68">
        <v>7.9672898020605648E-2</v>
      </c>
      <c r="T39" s="68">
        <v>60.568901576724947</v>
      </c>
      <c r="U39" s="68">
        <v>27.347109725328615</v>
      </c>
      <c r="V39" s="68">
        <v>5.6534901246081528</v>
      </c>
      <c r="W39" s="68">
        <v>44.272248347133093</v>
      </c>
      <c r="X39" s="68">
        <v>0.5364135018688303</v>
      </c>
      <c r="Y39" s="68">
        <v>1.4287628830292441E-2</v>
      </c>
      <c r="Z39" s="68">
        <v>0.16402322222222224</v>
      </c>
      <c r="AA39" s="68">
        <v>0.18858270270270269</v>
      </c>
      <c r="AB39" s="68">
        <v>0.14973212765957444</v>
      </c>
      <c r="AC39" s="68">
        <v>0.16406504273504274</v>
      </c>
      <c r="AD39" s="68">
        <v>0.22949666666666665</v>
      </c>
      <c r="AE39" s="68">
        <v>0.33747039473684198</v>
      </c>
      <c r="AF39" s="68">
        <v>7.1418893946341072E-2</v>
      </c>
      <c r="AG39" s="68">
        <v>0.11964699133983164</v>
      </c>
      <c r="AH39" s="68">
        <v>-3.38205070949958</v>
      </c>
      <c r="AI39" s="68">
        <v>-3.0592466388967807</v>
      </c>
      <c r="AJ39" s="68">
        <v>9.7680032851166956E-2</v>
      </c>
      <c r="AK39" s="68">
        <v>0.15801295081967209</v>
      </c>
      <c r="AL39" s="68">
        <v>8936.4120000000057</v>
      </c>
      <c r="AM39" s="68">
        <v>11584.22</v>
      </c>
      <c r="AN39" s="68">
        <v>23659.945329086124</v>
      </c>
      <c r="AO39" s="68">
        <v>66555.752000000008</v>
      </c>
      <c r="AP39" s="68">
        <v>70868.741999999984</v>
      </c>
      <c r="AQ39" s="68">
        <v>37363.956999999958</v>
      </c>
      <c r="AR39" s="68">
        <v>38222.452000000048</v>
      </c>
      <c r="AS39" s="68">
        <v>20102.885106411981</v>
      </c>
      <c r="AT39" s="68">
        <v>-9647.1579999999958</v>
      </c>
      <c r="AU39" s="68">
        <v>3949.0229999999988</v>
      </c>
      <c r="AV39" s="68">
        <v>24561.350000000006</v>
      </c>
      <c r="AW39" s="68">
        <v>3.8448812499372407</v>
      </c>
      <c r="AX39" s="68">
        <v>-8407.4878935880133</v>
      </c>
      <c r="AY39" s="68">
        <v>-7278.9950000000026</v>
      </c>
      <c r="AZ39" s="68">
        <v>112876.48800000003</v>
      </c>
      <c r="BA39" s="68">
        <v>265741.72835456941</v>
      </c>
      <c r="BB39" s="68">
        <v>182889.70099999997</v>
      </c>
      <c r="BC39" s="68">
        <v>374021.78435456927</v>
      </c>
      <c r="BD39" s="68">
        <v>-9916.1494999999959</v>
      </c>
      <c r="BE39" s="68">
        <v>8.3181818181818162E-2</v>
      </c>
      <c r="BF39" s="68">
        <v>1.0752676767676761</v>
      </c>
      <c r="BG39" s="68">
        <v>0.1936060606060607</v>
      </c>
      <c r="BH39" s="68">
        <v>0.75125806451612898</v>
      </c>
      <c r="BI39" s="68">
        <v>18.858270270270271</v>
      </c>
      <c r="BJ39" s="68">
        <v>16.402427083333333</v>
      </c>
      <c r="BK39" s="68">
        <v>14.969440000000004</v>
      </c>
      <c r="BL39" s="68">
        <v>16.406504273504275</v>
      </c>
      <c r="BM39" s="68">
        <v>16.402322222222224</v>
      </c>
      <c r="BN39" s="68">
        <v>17.115663716814165</v>
      </c>
      <c r="BO39" s="68">
        <v>15.573169491525436</v>
      </c>
      <c r="BP39" s="68">
        <v>14.97321276595744</v>
      </c>
      <c r="BQ39" s="68">
        <v>104.55288333333327</v>
      </c>
      <c r="BR39" s="68">
        <v>290.59683571428565</v>
      </c>
      <c r="BS39" s="68">
        <v>26000.567000000003</v>
      </c>
      <c r="BT39" s="68">
        <v>5010.1040000000057</v>
      </c>
      <c r="BU39" s="68">
        <v>5.843</v>
      </c>
      <c r="BV39" s="68">
        <v>14187.026000000003</v>
      </c>
      <c r="BW39" s="68">
        <v>165.87800000000001</v>
      </c>
      <c r="BX39" s="68">
        <v>2736.5819999999994</v>
      </c>
      <c r="BY39" s="68">
        <v>15393.429000000011</v>
      </c>
      <c r="BZ39" s="68">
        <v>3098.259</v>
      </c>
      <c r="CA39" s="68">
        <v>29.683738095238084</v>
      </c>
      <c r="CB39" s="68">
        <v>29485.00499999999</v>
      </c>
      <c r="CC39" s="68">
        <v>1878.0320000000011</v>
      </c>
      <c r="CD39" s="68">
        <v>9812.520999999997</v>
      </c>
      <c r="CE39" s="68">
        <v>4178.0380000000014</v>
      </c>
      <c r="CF39" s="68">
        <v>12306.899000000003</v>
      </c>
      <c r="CG39" s="68">
        <v>23938.736999999983</v>
      </c>
      <c r="CH39" s="68">
        <v>91.583389189189148</v>
      </c>
      <c r="CI39" s="68">
        <v>-141.43600000000004</v>
      </c>
      <c r="CJ39" s="68">
        <v>-8950.1619999999948</v>
      </c>
      <c r="CK39" s="68">
        <v>15708.510000000002</v>
      </c>
      <c r="CL39" s="68">
        <v>-73363.507000000012</v>
      </c>
      <c r="CM39" s="68">
        <v>83010.665000000066</v>
      </c>
      <c r="CN39" s="68">
        <v>-3555.9480000000008</v>
      </c>
      <c r="CO39" s="68">
        <v>-6178.9910000000036</v>
      </c>
      <c r="CP39" s="68">
        <v>37986.667999999983</v>
      </c>
      <c r="CQ39" s="68">
        <v>171591.94000000006</v>
      </c>
      <c r="CR39" s="68">
        <v>16399.297999999999</v>
      </c>
      <c r="CS39" s="68">
        <v>17452.416999999994</v>
      </c>
      <c r="CT39" s="68">
        <v>2583.7199999999993</v>
      </c>
      <c r="CU39" s="68">
        <v>811.80400000000009</v>
      </c>
      <c r="CV39" s="68">
        <v>112876.48800000003</v>
      </c>
      <c r="CW39" s="68">
        <v>0.81150033442367675</v>
      </c>
      <c r="CX39" s="68">
        <v>1.0117616165574894</v>
      </c>
      <c r="CY39" s="68">
        <v>8936.4120000000057</v>
      </c>
      <c r="CZ39" s="68">
        <v>10261.567999999992</v>
      </c>
      <c r="DA39" s="68">
        <v>6750.3850000000002</v>
      </c>
      <c r="DB39" s="68">
        <v>8541.4289999999964</v>
      </c>
      <c r="DC39" s="68">
        <v>8481.9100000000071</v>
      </c>
      <c r="DD39" s="68">
        <v>9797.99</v>
      </c>
      <c r="DE39" s="68">
        <v>11455.141000000003</v>
      </c>
      <c r="DF39" s="68">
        <v>12429.154999999997</v>
      </c>
      <c r="DG39" s="68">
        <v>17153.902999999988</v>
      </c>
      <c r="DH39" s="68">
        <v>19257.596000000001</v>
      </c>
      <c r="DI39" s="68">
        <v>21976.047999999992</v>
      </c>
      <c r="DJ39" s="68">
        <v>23240.82699999999</v>
      </c>
      <c r="DK39" s="68">
        <v>-10057.585499999996</v>
      </c>
      <c r="DL39" s="68">
        <v>221680.38700000013</v>
      </c>
      <c r="DM39" s="68">
        <v>23731.007999999998</v>
      </c>
      <c r="DN39" s="68">
        <v>-16926.153000000006</v>
      </c>
      <c r="DO39" s="68">
        <v>0.32660373761800232</v>
      </c>
      <c r="DP39" s="68">
        <v>8.6739081632653061</v>
      </c>
      <c r="DQ39" s="68">
        <v>18.742734104046246</v>
      </c>
      <c r="DR39" s="68">
        <v>15.630470270270264</v>
      </c>
      <c r="DS39" s="68">
        <v>454562.35300000018</v>
      </c>
      <c r="DT39" s="68">
        <v>-9799.884</v>
      </c>
      <c r="DU39" s="68">
        <v>163596.83600000007</v>
      </c>
      <c r="DV39" s="68">
        <v>290574.212</v>
      </c>
      <c r="DW39" s="68">
        <v>149</v>
      </c>
      <c r="DX39" s="68">
        <v>17679.063999999995</v>
      </c>
      <c r="DY39" s="68">
        <v>2959.6739999999991</v>
      </c>
      <c r="DZ39" s="68">
        <v>13856.231999999996</v>
      </c>
      <c r="EA39" s="68">
        <v>370349.25000000012</v>
      </c>
      <c r="EB39" s="68">
        <v>38292.169000000053</v>
      </c>
      <c r="EC39" s="68">
        <v>606985.51580566668</v>
      </c>
      <c r="ED39" s="68">
        <v>-4126.7310000000043</v>
      </c>
      <c r="EE39" s="68">
        <v>448.05939999999993</v>
      </c>
      <c r="EF39" s="68">
        <v>23692.37912908613</v>
      </c>
      <c r="EG39" s="68">
        <v>37529.834999999963</v>
      </c>
      <c r="EH39" s="68">
        <v>68857.009000000005</v>
      </c>
      <c r="EI39" s="68">
        <v>38762.264999999999</v>
      </c>
      <c r="EJ39" s="68">
        <v>38177.440000000039</v>
      </c>
      <c r="EK39" s="68">
        <v>-5.5083845354552088E-2</v>
      </c>
      <c r="EL39" s="68">
        <v>0.5190075287614192</v>
      </c>
      <c r="EM39" s="68">
        <v>11240.180173015868</v>
      </c>
      <c r="EN39" s="68">
        <v>11240.180173015868</v>
      </c>
      <c r="EO39" s="68">
        <v>101063.129</v>
      </c>
      <c r="EP39" s="68">
        <v>183.60852941176486</v>
      </c>
      <c r="EQ39" s="68">
        <v>95.927999999999983</v>
      </c>
      <c r="ER39" s="68">
        <v>-174.31</v>
      </c>
      <c r="ES39" s="68">
        <v>4596.9370000000008</v>
      </c>
      <c r="ET39" s="68">
        <v>12020.864999999998</v>
      </c>
      <c r="EU39" s="68">
        <v>14790.205999999998</v>
      </c>
      <c r="EV39" s="68">
        <v>16919.659000000003</v>
      </c>
      <c r="EW39" s="68">
        <v>7172.7820000000002</v>
      </c>
      <c r="EX39" s="68">
        <v>81</v>
      </c>
      <c r="EY39" s="68">
        <v>81</v>
      </c>
      <c r="EZ39" s="68">
        <v>77</v>
      </c>
      <c r="FA39" s="68">
        <v>42</v>
      </c>
      <c r="FB39" s="68">
        <v>33551.412999999993</v>
      </c>
      <c r="FC39" s="68">
        <v>209.55599999999993</v>
      </c>
      <c r="FD39" s="68">
        <v>2666.6240000000048</v>
      </c>
      <c r="FE39" s="68">
        <v>66555.752000000008</v>
      </c>
      <c r="FF39" s="68">
        <v>37363.956999999958</v>
      </c>
      <c r="FG39" s="68">
        <v>2.9159999999999999</v>
      </c>
      <c r="FH39" s="68">
        <v>-4167.5830000000014</v>
      </c>
      <c r="FI39" s="68">
        <v>10.794999999999943</v>
      </c>
      <c r="FJ39" s="68">
        <v>207.76499999999962</v>
      </c>
      <c r="FK39" s="68">
        <v>-1524.386</v>
      </c>
      <c r="FL39" s="68">
        <v>12091.937</v>
      </c>
      <c r="FM39" s="68">
        <v>91013.378999999943</v>
      </c>
      <c r="FP39" s="68">
        <v>1435.2369999999999</v>
      </c>
      <c r="FQ39" s="68">
        <v>1657.2019999999998</v>
      </c>
      <c r="FR39" s="68">
        <v>0</v>
      </c>
      <c r="FS39" s="68">
        <v>108.62599999999999</v>
      </c>
      <c r="FT39" s="68">
        <v>196687.49400000001</v>
      </c>
      <c r="FU39" s="68">
        <v>199400.64800000002</v>
      </c>
      <c r="FV39" s="68">
        <v>163407.02799999993</v>
      </c>
      <c r="FW39" s="68">
        <v>242756.89899999995</v>
      </c>
      <c r="FX39" s="68">
        <v>258463.671</v>
      </c>
      <c r="FY39" s="68">
        <v>428986.53000000009</v>
      </c>
      <c r="FZ39" s="68">
        <v>69331.312999999936</v>
      </c>
      <c r="GA39" s="68">
        <v>38250.414999999986</v>
      </c>
      <c r="GB39" s="68">
        <v>38676.454999999987</v>
      </c>
      <c r="GC39" s="68">
        <v>24145.50899999998</v>
      </c>
      <c r="GD39" s="68">
        <v>10308.104999999983</v>
      </c>
      <c r="GE39" s="68">
        <v>70868.741999999984</v>
      </c>
      <c r="GF39" s="68">
        <v>23731.007999999998</v>
      </c>
      <c r="GG39" s="68">
        <v>11584.22</v>
      </c>
      <c r="GH39" s="68">
        <v>21.219512195121951</v>
      </c>
      <c r="GI39" s="68">
        <v>221599.76700000014</v>
      </c>
      <c r="GJ39" s="68">
        <v>77.795999999999992</v>
      </c>
      <c r="GK39" s="68">
        <v>73.597999999999999</v>
      </c>
      <c r="GL39" s="68">
        <v>156.30199999999999</v>
      </c>
      <c r="GM39" s="68">
        <v>137.357</v>
      </c>
      <c r="GN39" s="68">
        <v>127.63199999999999</v>
      </c>
      <c r="GO39" s="68">
        <v>118.36399999999999</v>
      </c>
      <c r="GP39" s="68">
        <v>127.56599999999997</v>
      </c>
      <c r="GQ39" s="68">
        <v>-47.044999999999995</v>
      </c>
      <c r="GR39" s="68">
        <v>45.012</v>
      </c>
      <c r="GS39" s="68">
        <v>40.327999999999996</v>
      </c>
      <c r="GT39" s="68">
        <v>35.733000000000004</v>
      </c>
      <c r="GU39" s="68">
        <v>24.193999999999999</v>
      </c>
      <c r="GV39" s="68">
        <v>23.353999999999996</v>
      </c>
      <c r="GW39" s="68">
        <v>557.6</v>
      </c>
    </row>
    <row r="40" spans="1:205" s="68" customFormat="1" ht="10">
      <c r="A40" s="100" t="s">
        <v>190</v>
      </c>
      <c r="B40" s="68">
        <v>852</v>
      </c>
      <c r="C40" s="68">
        <v>2428544.1850000015</v>
      </c>
      <c r="D40" s="68">
        <v>216646.74345612049</v>
      </c>
      <c r="E40" s="68">
        <v>2645190.9284561183</v>
      </c>
      <c r="F40" s="68">
        <v>102005.12899999994</v>
      </c>
      <c r="G40" s="68">
        <v>2543185.7994561181</v>
      </c>
      <c r="H40" s="68">
        <v>3.3610334676294484</v>
      </c>
      <c r="I40" s="68">
        <v>1.0301404336488462</v>
      </c>
      <c r="J40" s="68">
        <v>0.28772290207078399</v>
      </c>
      <c r="K40" s="68">
        <v>0.43688233207321409</v>
      </c>
      <c r="L40" s="68">
        <v>794.98482119795176</v>
      </c>
      <c r="M40" s="68">
        <v>109.39923576061645</v>
      </c>
      <c r="N40" s="68">
        <v>83.312954395333051</v>
      </c>
      <c r="O40" s="68">
        <v>58.091320017078424</v>
      </c>
      <c r="P40" s="68">
        <v>6.9300018288049419</v>
      </c>
      <c r="Q40" s="68">
        <v>6.8882688058737536</v>
      </c>
      <c r="R40" s="68">
        <v>406.76143773051592</v>
      </c>
      <c r="S40" s="68">
        <v>0.14340469823340835</v>
      </c>
      <c r="T40" s="68">
        <v>244.70580922750136</v>
      </c>
      <c r="U40" s="68">
        <v>55.647939681646456</v>
      </c>
      <c r="V40" s="68">
        <v>23.598302918111482</v>
      </c>
      <c r="W40" s="68">
        <v>403.65728889478817</v>
      </c>
      <c r="X40" s="68">
        <v>0.32829278003855861</v>
      </c>
      <c r="Y40" s="68">
        <v>6.9799210359558573E-3</v>
      </c>
      <c r="Z40" s="68">
        <v>0.34089858870967737</v>
      </c>
      <c r="AA40" s="68">
        <v>0.21018331858407072</v>
      </c>
      <c r="AB40" s="68">
        <v>0.24778832116788344</v>
      </c>
      <c r="AC40" s="68">
        <v>0.1602814750542299</v>
      </c>
      <c r="AD40" s="68">
        <v>0.14389906542056077</v>
      </c>
      <c r="AE40" s="68">
        <v>0.64150751412429352</v>
      </c>
      <c r="AF40" s="68">
        <v>-9.1957414345206448E-2</v>
      </c>
      <c r="AG40" s="68">
        <v>-4.4111944050871682E-2</v>
      </c>
      <c r="AH40" s="68">
        <v>-22.598763023350624</v>
      </c>
      <c r="AI40" s="68">
        <v>-18.671380212355309</v>
      </c>
      <c r="AJ40" s="68">
        <v>7.5996621239877257E-2</v>
      </c>
      <c r="AK40" s="68">
        <v>0.2557383333333334</v>
      </c>
      <c r="AL40" s="68">
        <v>45300.387000000032</v>
      </c>
      <c r="AM40" s="68">
        <v>62585.05599999999</v>
      </c>
      <c r="AN40" s="68">
        <v>82657.127308775947</v>
      </c>
      <c r="AO40" s="68">
        <v>391419.29199999978</v>
      </c>
      <c r="AP40" s="68">
        <v>431976.44799999963</v>
      </c>
      <c r="AQ40" s="68">
        <v>91974.661999999953</v>
      </c>
      <c r="AR40" s="68">
        <v>111106.92199999998</v>
      </c>
      <c r="AS40" s="68">
        <v>68757.203606792333</v>
      </c>
      <c r="AT40" s="68">
        <v>12231.420000000006</v>
      </c>
      <c r="AU40" s="68">
        <v>4351.4989999999962</v>
      </c>
      <c r="AV40" s="68">
        <v>51329.221999999929</v>
      </c>
      <c r="AW40" s="68">
        <v>9.1330544405340444</v>
      </c>
      <c r="AX40" s="68">
        <v>13076.482606792219</v>
      </c>
      <c r="AY40" s="68">
        <v>-5327.0849999999891</v>
      </c>
      <c r="AZ40" s="68">
        <v>382816.97900000034</v>
      </c>
      <c r="BA40" s="68">
        <v>317614.7474561205</v>
      </c>
      <c r="BB40" s="68">
        <v>457402.22899999999</v>
      </c>
      <c r="BC40" s="68">
        <v>359909.54845612025</v>
      </c>
      <c r="BD40" s="68">
        <v>-18788.959410000007</v>
      </c>
      <c r="BE40" s="68">
        <v>0.11077671232876722</v>
      </c>
      <c r="BF40" s="68">
        <v>2.2378232876712283</v>
      </c>
      <c r="BG40" s="68">
        <v>0.76658630136986305</v>
      </c>
      <c r="BH40" s="68">
        <v>0.93783604135893572</v>
      </c>
      <c r="BI40" s="68">
        <v>21.018331858407077</v>
      </c>
      <c r="BJ40" s="68">
        <v>15.936076595744689</v>
      </c>
      <c r="BK40" s="68">
        <v>15.898880658436221</v>
      </c>
      <c r="BL40" s="68">
        <v>16.028147505422979</v>
      </c>
      <c r="BM40" s="68">
        <v>34.089858870967724</v>
      </c>
      <c r="BN40" s="68">
        <v>36.303257462686581</v>
      </c>
      <c r="BO40" s="68">
        <v>27.181231316725974</v>
      </c>
      <c r="BP40" s="68">
        <v>24.778832116788308</v>
      </c>
      <c r="BQ40" s="68">
        <v>407.68795652173918</v>
      </c>
      <c r="BR40" s="68">
        <v>146.58891463414628</v>
      </c>
      <c r="BS40" s="68">
        <v>24471.858000000029</v>
      </c>
      <c r="BT40" s="68">
        <v>123484.856</v>
      </c>
      <c r="BU40" s="68">
        <v>32.962999999999994</v>
      </c>
      <c r="BV40" s="68">
        <v>20084.507999999987</v>
      </c>
      <c r="BW40" s="68">
        <v>33298.334000000039</v>
      </c>
      <c r="BX40" s="68">
        <v>1530.2999999999965</v>
      </c>
      <c r="BY40" s="68">
        <v>69562.031000000075</v>
      </c>
      <c r="BZ40" s="68">
        <v>9866.0250000000069</v>
      </c>
      <c r="CA40" s="68">
        <v>23.615844311377241</v>
      </c>
      <c r="CB40" s="68">
        <v>71490.032999999981</v>
      </c>
      <c r="CC40" s="68">
        <v>69086.037999999899</v>
      </c>
      <c r="CD40" s="68">
        <v>11135.265000000009</v>
      </c>
      <c r="CE40" s="68">
        <v>212134.29499999993</v>
      </c>
      <c r="CF40" s="68">
        <v>33280.193000000043</v>
      </c>
      <c r="CG40" s="68">
        <v>20636.44300000001</v>
      </c>
      <c r="CH40" s="68">
        <v>214.03498821796748</v>
      </c>
      <c r="CI40" s="68">
        <v>-11797.670999999991</v>
      </c>
      <c r="CJ40" s="68">
        <v>-17479.123000000007</v>
      </c>
      <c r="CK40" s="68">
        <v>23109.979999999989</v>
      </c>
      <c r="CL40" s="68">
        <v>-45546.433999999979</v>
      </c>
      <c r="CM40" s="68">
        <v>33315.013999999996</v>
      </c>
      <c r="CN40" s="68">
        <v>-10305.373999999996</v>
      </c>
      <c r="CO40" s="68">
        <v>-34840.678</v>
      </c>
      <c r="CP40" s="68">
        <v>244857.93600000002</v>
      </c>
      <c r="CQ40" s="68">
        <v>204642.50900000014</v>
      </c>
      <c r="CR40" s="68">
        <v>2568.7729999999992</v>
      </c>
      <c r="CS40" s="68">
        <v>90366.415999999954</v>
      </c>
      <c r="CT40" s="68">
        <v>184659.42500000016</v>
      </c>
      <c r="CU40" s="68">
        <v>1131.625</v>
      </c>
      <c r="CV40" s="68">
        <v>382816.97900000034</v>
      </c>
      <c r="CW40" s="68">
        <v>0.76106149496447384</v>
      </c>
      <c r="CX40" s="68">
        <v>0.72635910903865142</v>
      </c>
      <c r="CY40" s="68">
        <v>45300.387000000032</v>
      </c>
      <c r="CZ40" s="68">
        <v>28019.731000000047</v>
      </c>
      <c r="DA40" s="68">
        <v>29450.589999999986</v>
      </c>
      <c r="DB40" s="68">
        <v>30610.826000000034</v>
      </c>
      <c r="DC40" s="68">
        <v>30188.959000000006</v>
      </c>
      <c r="DD40" s="68">
        <v>30377.199999999975</v>
      </c>
      <c r="DE40" s="68">
        <v>32344.059000000001</v>
      </c>
      <c r="DF40" s="68">
        <v>37451.20600000002</v>
      </c>
      <c r="DG40" s="68">
        <v>43954.187000000005</v>
      </c>
      <c r="DH40" s="68">
        <v>46793.483999999939</v>
      </c>
      <c r="DI40" s="68">
        <v>51381.642</v>
      </c>
      <c r="DJ40" s="68">
        <v>60425.807999999983</v>
      </c>
      <c r="DK40" s="68">
        <v>-30586.630410000031</v>
      </c>
      <c r="DL40" s="68">
        <v>213247.09300000017</v>
      </c>
      <c r="DM40" s="68">
        <v>82183.557999999961</v>
      </c>
      <c r="DN40" s="68">
        <v>6904.3349999999928</v>
      </c>
      <c r="DO40" s="68">
        <v>0.38064552223813131</v>
      </c>
      <c r="DP40" s="68">
        <v>7.3764151291512832</v>
      </c>
      <c r="DQ40" s="68">
        <v>20.059977931034492</v>
      </c>
      <c r="DR40" s="68">
        <v>25.422508875739627</v>
      </c>
      <c r="DS40" s="68">
        <v>809901.1409999996</v>
      </c>
      <c r="DT40" s="68">
        <v>-5983.9810000000061</v>
      </c>
      <c r="DU40" s="68">
        <v>173154.97900000008</v>
      </c>
      <c r="DV40" s="68">
        <v>111594.18999999992</v>
      </c>
      <c r="DW40" s="68">
        <v>565</v>
      </c>
      <c r="DX40" s="68">
        <v>77893.091</v>
      </c>
      <c r="DY40" s="68">
        <v>12796.692999999997</v>
      </c>
      <c r="DZ40" s="68">
        <v>70605.486000000092</v>
      </c>
      <c r="EA40" s="68">
        <v>2264734.4070000001</v>
      </c>
      <c r="EB40" s="68">
        <v>116108.16800000001</v>
      </c>
      <c r="EC40" s="68">
        <v>2435271.624500921</v>
      </c>
      <c r="ED40" s="68">
        <v>-2834.8780000000011</v>
      </c>
      <c r="EE40" s="68">
        <v>95425.39559999996</v>
      </c>
      <c r="EF40" s="68">
        <v>85626.680708775762</v>
      </c>
      <c r="EG40" s="68">
        <v>125272.99599999991</v>
      </c>
      <c r="EH40" s="68">
        <v>422254.3890000002</v>
      </c>
      <c r="EI40" s="68">
        <v>110098.54499999998</v>
      </c>
      <c r="EJ40" s="68">
        <v>108909.64699999995</v>
      </c>
      <c r="EK40" s="68">
        <v>-0.15901386290788369</v>
      </c>
      <c r="EL40" s="68">
        <v>-0.24623071884321973</v>
      </c>
      <c r="EM40" s="68">
        <v>37582.54090555555</v>
      </c>
      <c r="EN40" s="68">
        <v>37582.54090555555</v>
      </c>
      <c r="EO40" s="68">
        <v>136003.22500000001</v>
      </c>
      <c r="EP40" s="68">
        <v>148.69408007812493</v>
      </c>
      <c r="EQ40" s="68">
        <v>5954.3239999999987</v>
      </c>
      <c r="ER40" s="68">
        <v>-787.7059999999999</v>
      </c>
      <c r="ES40" s="68">
        <v>15057.45200000001</v>
      </c>
      <c r="ET40" s="68">
        <v>62475.33600000001</v>
      </c>
      <c r="EU40" s="68">
        <v>62738.011999999973</v>
      </c>
      <c r="EV40" s="68">
        <v>71822.553000000029</v>
      </c>
      <c r="EW40" s="68">
        <v>71278.110999999975</v>
      </c>
      <c r="EX40" s="68">
        <v>353</v>
      </c>
      <c r="EY40" s="68">
        <v>353</v>
      </c>
      <c r="EZ40" s="68">
        <v>331</v>
      </c>
      <c r="FA40" s="68">
        <v>173</v>
      </c>
      <c r="FB40" s="68">
        <v>18833.764000000006</v>
      </c>
      <c r="FC40" s="68">
        <v>2430.601999999998</v>
      </c>
      <c r="FD40" s="68">
        <v>9401.2530000000024</v>
      </c>
      <c r="FE40" s="68">
        <v>391419.29199999978</v>
      </c>
      <c r="FF40" s="68">
        <v>91974.661999999953</v>
      </c>
      <c r="FG40" s="68">
        <v>240.465</v>
      </c>
      <c r="FH40" s="68">
        <v>-6727.9409999999989</v>
      </c>
      <c r="FI40" s="68">
        <v>-6307.8469999999998</v>
      </c>
      <c r="FJ40" s="68">
        <v>8684.2890000000025</v>
      </c>
      <c r="FK40" s="68">
        <v>-1517.2799999999984</v>
      </c>
      <c r="FL40" s="68">
        <v>6066.1880000000019</v>
      </c>
      <c r="FM40" s="68">
        <v>117030.94500000005</v>
      </c>
      <c r="FP40" s="68">
        <v>18292.457000000013</v>
      </c>
      <c r="FQ40" s="68">
        <v>19435.507000000016</v>
      </c>
      <c r="FR40" s="68">
        <v>9.548</v>
      </c>
      <c r="FS40" s="68">
        <v>7380.5620000000017</v>
      </c>
      <c r="FT40" s="68">
        <v>1594084.8970000001</v>
      </c>
      <c r="FU40" s="68">
        <v>1673541.0509999993</v>
      </c>
      <c r="FV40" s="68">
        <v>1233896.3</v>
      </c>
      <c r="FW40" s="68">
        <v>1949929.1249999995</v>
      </c>
      <c r="FX40" s="68">
        <v>1936516.8550000009</v>
      </c>
      <c r="FY40" s="68">
        <v>2428544.1850000015</v>
      </c>
      <c r="FZ40" s="68">
        <v>422534.19500000018</v>
      </c>
      <c r="GA40" s="68">
        <v>239788.01199999987</v>
      </c>
      <c r="GB40" s="68">
        <v>108193.91000000002</v>
      </c>
      <c r="GC40" s="68">
        <v>81755.779000000082</v>
      </c>
      <c r="GD40" s="68">
        <v>57016.572000000036</v>
      </c>
      <c r="GE40" s="68">
        <v>431976.44799999963</v>
      </c>
      <c r="GF40" s="68">
        <v>82183.557999999961</v>
      </c>
      <c r="GG40" s="68">
        <v>62585.05599999999</v>
      </c>
      <c r="GH40" s="68">
        <v>26.984654731457802</v>
      </c>
      <c r="GI40" s="68">
        <v>208028.21500000008</v>
      </c>
      <c r="GJ40" s="68">
        <v>5219.1840000000011</v>
      </c>
      <c r="GK40" s="68">
        <v>4568.840000000002</v>
      </c>
      <c r="GL40" s="68">
        <v>32154.256999999969</v>
      </c>
      <c r="GM40" s="68">
        <v>30623.270000000051</v>
      </c>
      <c r="GN40" s="68">
        <v>30399.317000000006</v>
      </c>
      <c r="GO40" s="68">
        <v>29349.836000000018</v>
      </c>
      <c r="GP40" s="68">
        <v>29117.223000000016</v>
      </c>
      <c r="GQ40" s="68">
        <v>-936.82500000000005</v>
      </c>
      <c r="GR40" s="68">
        <v>2197.2749999999992</v>
      </c>
      <c r="GS40" s="68">
        <v>1519.7050000000008</v>
      </c>
      <c r="GT40" s="68">
        <v>1207.714999999999</v>
      </c>
      <c r="GU40" s="68">
        <v>915.75899999999922</v>
      </c>
      <c r="GV40" s="68">
        <v>720.01599999999985</v>
      </c>
      <c r="GW40" s="68">
        <v>3110.6949999999993</v>
      </c>
    </row>
    <row r="41" spans="1:205" s="68" customFormat="1" ht="10">
      <c r="A41" s="100" t="s">
        <v>377</v>
      </c>
      <c r="B41" s="68">
        <v>445</v>
      </c>
      <c r="C41" s="68">
        <v>1531985.1909999992</v>
      </c>
      <c r="D41" s="68">
        <v>421251.56496104924</v>
      </c>
      <c r="E41" s="68">
        <v>1953236.7559610503</v>
      </c>
      <c r="F41" s="68">
        <v>127422.31399999998</v>
      </c>
      <c r="G41" s="68">
        <v>1825814.4419610493</v>
      </c>
      <c r="H41" s="68">
        <v>1.7733609819966416</v>
      </c>
      <c r="I41" s="68">
        <v>0.95979934346112317</v>
      </c>
      <c r="J41" s="68">
        <v>0.28311895121371494</v>
      </c>
      <c r="K41" s="68">
        <v>0.40569179316898285</v>
      </c>
      <c r="L41" s="68">
        <v>64.314773818533368</v>
      </c>
      <c r="M41" s="68">
        <v>64.751819934356263</v>
      </c>
      <c r="N41" s="68">
        <v>36.261575321312513</v>
      </c>
      <c r="O41" s="68">
        <v>29.899568040226416</v>
      </c>
      <c r="P41" s="68">
        <v>3.4636096669949601</v>
      </c>
      <c r="Q41" s="68">
        <v>6.9933706197480872</v>
      </c>
      <c r="R41" s="68">
        <v>34.243103611367687</v>
      </c>
      <c r="S41" s="68">
        <v>0.12656857822275755</v>
      </c>
      <c r="T41" s="68">
        <v>29.974153427402857</v>
      </c>
      <c r="U41" s="68">
        <v>65.313323672153089</v>
      </c>
      <c r="V41" s="68">
        <v>10.808471356437398</v>
      </c>
      <c r="W41" s="68">
        <v>35.486307451029774</v>
      </c>
      <c r="X41" s="68">
        <v>0.40155490471617522</v>
      </c>
      <c r="Y41" s="68">
        <v>1.1710047192568438E-2</v>
      </c>
      <c r="Z41" s="68">
        <v>0.1771879999999999</v>
      </c>
      <c r="AA41" s="68">
        <v>0.1494063253012049</v>
      </c>
      <c r="AB41" s="68">
        <v>0.2237434006734004</v>
      </c>
      <c r="AC41" s="68">
        <v>0.16206891666666665</v>
      </c>
      <c r="AD41" s="68">
        <v>0.22144521276595749</v>
      </c>
      <c r="AE41" s="68">
        <v>0.27914594285714273</v>
      </c>
      <c r="AF41" s="68">
        <v>9.3578491409369774E-2</v>
      </c>
      <c r="AG41" s="68">
        <v>0.15102663758710494</v>
      </c>
      <c r="AH41" s="68">
        <v>-2.9931137149559013</v>
      </c>
      <c r="AI41" s="68">
        <v>-2.1839154007234169</v>
      </c>
      <c r="AJ41" s="68">
        <v>0.14227983754560394</v>
      </c>
      <c r="AK41" s="68">
        <v>0.24691324159021383</v>
      </c>
      <c r="AL41" s="68">
        <v>54395.40800000001</v>
      </c>
      <c r="AM41" s="68">
        <v>57207.986999999994</v>
      </c>
      <c r="AN41" s="68">
        <v>101471.72180779012</v>
      </c>
      <c r="AO41" s="68">
        <v>2185043.0240000011</v>
      </c>
      <c r="AP41" s="68">
        <v>2327696.3270000014</v>
      </c>
      <c r="AQ41" s="68">
        <v>128305.87699999993</v>
      </c>
      <c r="AR41" s="68">
        <v>134928.09500000006</v>
      </c>
      <c r="AS41" s="68">
        <v>77814.853344910705</v>
      </c>
      <c r="AT41" s="68">
        <v>5915.6890000000012</v>
      </c>
      <c r="AU41" s="68">
        <v>7084.4020000000064</v>
      </c>
      <c r="AV41" s="68">
        <v>46247.176999999989</v>
      </c>
      <c r="AW41" s="68">
        <v>1.2647426144239033</v>
      </c>
      <c r="AX41" s="68">
        <v>24483.274344910697</v>
      </c>
      <c r="AY41" s="68">
        <v>-2039.2809999999929</v>
      </c>
      <c r="AZ41" s="68">
        <v>428774.48299999995</v>
      </c>
      <c r="BA41" s="68">
        <v>342401.05196104973</v>
      </c>
      <c r="BB41" s="68">
        <v>511277.87699999975</v>
      </c>
      <c r="BC41" s="68">
        <v>392020.61596104939</v>
      </c>
      <c r="BD41" s="68">
        <v>-17516.282489999998</v>
      </c>
      <c r="BE41" s="68">
        <v>0.11080154639175258</v>
      </c>
      <c r="BF41" s="68">
        <v>-49.626479381443282</v>
      </c>
      <c r="BG41" s="68">
        <v>-5.7488427835051565</v>
      </c>
      <c r="BH41" s="68">
        <v>1.4382443820224715</v>
      </c>
      <c r="BI41" s="68">
        <v>14.940632530120485</v>
      </c>
      <c r="BJ41" s="68">
        <v>11.257163841807911</v>
      </c>
      <c r="BK41" s="68">
        <v>14.173280423280426</v>
      </c>
      <c r="BL41" s="68">
        <v>16.206891666666667</v>
      </c>
      <c r="BM41" s="68">
        <v>17.718799999999991</v>
      </c>
      <c r="BN41" s="68">
        <v>17.992811320754718</v>
      </c>
      <c r="BO41" s="68">
        <v>16.415710407239828</v>
      </c>
      <c r="BP41" s="68">
        <v>22.374340067340071</v>
      </c>
      <c r="BQ41" s="68">
        <v>141.88156250000003</v>
      </c>
      <c r="BR41" s="68">
        <v>79.146389344262332</v>
      </c>
      <c r="BS41" s="68">
        <v>22361.471000000005</v>
      </c>
      <c r="BT41" s="68">
        <v>224123.61799999993</v>
      </c>
      <c r="BU41" s="68">
        <v>394.28900000000004</v>
      </c>
      <c r="BV41" s="68">
        <v>23960.734999999993</v>
      </c>
      <c r="BW41" s="68">
        <v>2967.816000000003</v>
      </c>
      <c r="BX41" s="68">
        <v>2824.7739999999981</v>
      </c>
      <c r="BY41" s="68">
        <v>81380.476999999999</v>
      </c>
      <c r="BZ41" s="68">
        <v>20560.777000000009</v>
      </c>
      <c r="CA41" s="68">
        <v>28.264262948207168</v>
      </c>
      <c r="CB41" s="68">
        <v>244364.9739999999</v>
      </c>
      <c r="CC41" s="68">
        <v>118477.77700000006</v>
      </c>
      <c r="CD41" s="68">
        <v>39671.999000000033</v>
      </c>
      <c r="CE41" s="68">
        <v>413086.51200000005</v>
      </c>
      <c r="CF41" s="68">
        <v>358162.40400000021</v>
      </c>
      <c r="CG41" s="68">
        <v>96518.898000000001</v>
      </c>
      <c r="CH41" s="68">
        <v>680.45324316939775</v>
      </c>
      <c r="CI41" s="68">
        <v>-27840.720000000005</v>
      </c>
      <c r="CJ41" s="68">
        <v>-16784.723999999998</v>
      </c>
      <c r="CK41" s="68">
        <v>17346.219000000008</v>
      </c>
      <c r="CL41" s="68">
        <v>-153221.18100000016</v>
      </c>
      <c r="CM41" s="68">
        <v>147305.492</v>
      </c>
      <c r="CN41" s="68">
        <v>-21390.793999999998</v>
      </c>
      <c r="CO41" s="68">
        <v>-37095.436999999991</v>
      </c>
      <c r="CP41" s="68">
        <v>350643.07299999992</v>
      </c>
      <c r="CQ41" s="68">
        <v>388592.50599999982</v>
      </c>
      <c r="CR41" s="68">
        <v>33433.582999999999</v>
      </c>
      <c r="CS41" s="68">
        <v>119308.88799999998</v>
      </c>
      <c r="CT41" s="68">
        <v>370995.70399999997</v>
      </c>
      <c r="CU41" s="68">
        <v>2747.0750000000007</v>
      </c>
      <c r="CV41" s="68">
        <v>428774.48299999995</v>
      </c>
      <c r="CW41" s="68">
        <v>0.68951429095992223</v>
      </c>
      <c r="CX41" s="68">
        <v>0.85641260306255595</v>
      </c>
      <c r="CY41" s="68">
        <v>54395.40800000001</v>
      </c>
      <c r="CZ41" s="68">
        <v>35477.292000000023</v>
      </c>
      <c r="DA41" s="68">
        <v>45413.563999999984</v>
      </c>
      <c r="DB41" s="68">
        <v>50288.36599999998</v>
      </c>
      <c r="DC41" s="68">
        <v>54391.419999999984</v>
      </c>
      <c r="DD41" s="68">
        <v>57735.323000000019</v>
      </c>
      <c r="DE41" s="68">
        <v>62533.554999999986</v>
      </c>
      <c r="DF41" s="68">
        <v>68502.956000000093</v>
      </c>
      <c r="DG41" s="68">
        <v>73823.938000000038</v>
      </c>
      <c r="DH41" s="68">
        <v>77228.607000000076</v>
      </c>
      <c r="DI41" s="68">
        <v>89015.642999999996</v>
      </c>
      <c r="DJ41" s="68">
        <v>103884.74199999994</v>
      </c>
      <c r="DK41" s="68">
        <v>-45357.002490000006</v>
      </c>
      <c r="DL41" s="68">
        <v>413297.09600000019</v>
      </c>
      <c r="DM41" s="68">
        <v>103338.268</v>
      </c>
      <c r="DN41" s="68">
        <v>3876.4079999999944</v>
      </c>
      <c r="DO41" s="68">
        <v>0.34694683304355656</v>
      </c>
      <c r="DP41" s="68">
        <v>10.572617977528084</v>
      </c>
      <c r="DQ41" s="68">
        <v>23.494319672131148</v>
      </c>
      <c r="DR41" s="68">
        <v>24.466857575757579</v>
      </c>
      <c r="DS41" s="68">
        <v>1582926.2420000006</v>
      </c>
      <c r="DT41" s="68">
        <v>-13486.132999999996</v>
      </c>
      <c r="DU41" s="68">
        <v>293030.83100000012</v>
      </c>
      <c r="DV41" s="68">
        <v>160787.83500000014</v>
      </c>
      <c r="DW41" s="68">
        <v>287</v>
      </c>
      <c r="DX41" s="68">
        <v>93793.592999999993</v>
      </c>
      <c r="DY41" s="68">
        <v>21610.833000000006</v>
      </c>
      <c r="DZ41" s="68">
        <v>68863.591</v>
      </c>
      <c r="EA41" s="68">
        <v>1390418.8659999992</v>
      </c>
      <c r="EB41" s="68">
        <v>138303.80799999996</v>
      </c>
      <c r="EC41" s="68">
        <v>1754112.5742805486</v>
      </c>
      <c r="ED41" s="68">
        <v>3998.9279999999972</v>
      </c>
      <c r="EE41" s="68">
        <v>8368.222600000001</v>
      </c>
      <c r="EF41" s="68">
        <v>101846.78900779007</v>
      </c>
      <c r="EG41" s="68">
        <v>131273.69299999994</v>
      </c>
      <c r="EH41" s="68">
        <v>2426759.1950000003</v>
      </c>
      <c r="EI41" s="68">
        <v>143479.96999999994</v>
      </c>
      <c r="EJ41" s="68">
        <v>127733.18200000003</v>
      </c>
      <c r="EK41" s="68">
        <v>-0.11938634688552827</v>
      </c>
      <c r="EL41" s="68">
        <v>0.17275374802692406</v>
      </c>
      <c r="EM41" s="68">
        <v>67117.984251587288</v>
      </c>
      <c r="EN41" s="68">
        <v>67117.984251587288</v>
      </c>
      <c r="EO41" s="68">
        <v>113338.576</v>
      </c>
      <c r="EP41" s="68">
        <v>110.00004417670684</v>
      </c>
      <c r="EQ41" s="68">
        <v>5589.4740000000002</v>
      </c>
      <c r="ER41" s="68">
        <v>-21.675999999999998</v>
      </c>
      <c r="ES41" s="68">
        <v>25384.11</v>
      </c>
      <c r="ET41" s="68">
        <v>73555.039000000004</v>
      </c>
      <c r="EU41" s="68">
        <v>79662.998000000007</v>
      </c>
      <c r="EV41" s="68">
        <v>86033.343000000052</v>
      </c>
      <c r="EW41" s="68">
        <v>85838.238000000012</v>
      </c>
      <c r="EX41" s="68">
        <v>160</v>
      </c>
      <c r="EY41" s="68">
        <v>166</v>
      </c>
      <c r="EZ41" s="68">
        <v>151</v>
      </c>
      <c r="FA41" s="68">
        <v>94</v>
      </c>
      <c r="FB41" s="68">
        <v>131482.413</v>
      </c>
      <c r="FC41" s="68">
        <v>10032.946</v>
      </c>
      <c r="FD41" s="68">
        <v>5661.5320000000011</v>
      </c>
      <c r="FE41" s="68">
        <v>2185043.0240000011</v>
      </c>
      <c r="FF41" s="68">
        <v>128305.87699999993</v>
      </c>
      <c r="FG41" s="68">
        <v>334.2349999999999</v>
      </c>
      <c r="FH41" s="68">
        <v>-23525.685000000009</v>
      </c>
      <c r="FI41" s="68">
        <v>-7100.2749999999987</v>
      </c>
      <c r="FJ41" s="68">
        <v>23541.558000000008</v>
      </c>
      <c r="FK41" s="68">
        <v>-19595.017999999985</v>
      </c>
      <c r="FL41" s="68">
        <v>42609.297999999988</v>
      </c>
      <c r="FM41" s="68">
        <v>41385.571999999993</v>
      </c>
      <c r="FP41" s="68">
        <v>74759.033999999869</v>
      </c>
      <c r="FQ41" s="68">
        <v>80106.880000000005</v>
      </c>
      <c r="FR41" s="68">
        <v>0.77800000000000002</v>
      </c>
      <c r="FS41" s="68">
        <v>34828.388999999981</v>
      </c>
      <c r="FT41" s="68">
        <v>1041973.861</v>
      </c>
      <c r="FU41" s="68">
        <v>1088644.6830000002</v>
      </c>
      <c r="FV41" s="68">
        <v>770728.60500000021</v>
      </c>
      <c r="FW41" s="68">
        <v>1099240.0180000002</v>
      </c>
      <c r="FX41" s="68">
        <v>1074084.0519999999</v>
      </c>
      <c r="FY41" s="68">
        <v>1531985.1909999992</v>
      </c>
      <c r="FZ41" s="68">
        <v>2268753.546000001</v>
      </c>
      <c r="GA41" s="68">
        <v>344633.53299999982</v>
      </c>
      <c r="GB41" s="68">
        <v>126592.81799999998</v>
      </c>
      <c r="GC41" s="68">
        <v>102769.45500000002</v>
      </c>
      <c r="GD41" s="68">
        <v>48643.677000000011</v>
      </c>
      <c r="GE41" s="68">
        <v>2327696.3270000014</v>
      </c>
      <c r="GF41" s="68">
        <v>103338.268</v>
      </c>
      <c r="GG41" s="68">
        <v>57207.986999999994</v>
      </c>
      <c r="GH41" s="68">
        <v>30.045685279187818</v>
      </c>
      <c r="GI41" s="68">
        <v>375944.26900000009</v>
      </c>
      <c r="GJ41" s="68">
        <v>37352.907000000007</v>
      </c>
      <c r="GK41" s="68">
        <v>32703.143000000004</v>
      </c>
      <c r="GL41" s="68">
        <v>2786.7499999999991</v>
      </c>
      <c r="GM41" s="68">
        <v>2672.9259999999995</v>
      </c>
      <c r="GN41" s="68">
        <v>2684.0860000000002</v>
      </c>
      <c r="GO41" s="68">
        <v>2468.0829999999992</v>
      </c>
      <c r="GP41" s="68">
        <v>2351.8990000000003</v>
      </c>
      <c r="GQ41" s="68">
        <v>-2240.8229999999994</v>
      </c>
      <c r="GR41" s="68">
        <v>7194.9129999999959</v>
      </c>
      <c r="GS41" s="68">
        <v>6496.4470000000047</v>
      </c>
      <c r="GT41" s="68">
        <v>5765.1180000000004</v>
      </c>
      <c r="GU41" s="68">
        <v>4874.0319999999992</v>
      </c>
      <c r="GV41" s="68">
        <v>4189.9509999999964</v>
      </c>
      <c r="GW41" s="68">
        <v>23864.835000000006</v>
      </c>
    </row>
    <row r="42" spans="1:205" s="68" customFormat="1" ht="10">
      <c r="A42" s="100" t="s">
        <v>191</v>
      </c>
      <c r="B42" s="68">
        <v>455</v>
      </c>
      <c r="C42" s="68">
        <v>1767892.3269999989</v>
      </c>
      <c r="D42" s="68">
        <v>141585.89289776073</v>
      </c>
      <c r="E42" s="68">
        <v>1909478.2198977596</v>
      </c>
      <c r="F42" s="68">
        <v>63199.901000000027</v>
      </c>
      <c r="G42" s="68">
        <v>1846278.3188977607</v>
      </c>
      <c r="H42" s="68">
        <v>2.4906466452575069</v>
      </c>
      <c r="I42" s="68">
        <v>1.0555863294466588</v>
      </c>
      <c r="J42" s="68">
        <v>0.29278879770239308</v>
      </c>
      <c r="K42" s="68">
        <v>0.44356423993054794</v>
      </c>
      <c r="L42" s="68">
        <v>146.6654471072998</v>
      </c>
      <c r="M42" s="68">
        <v>109.89319449828822</v>
      </c>
      <c r="N42" s="68">
        <v>83.593211510743629</v>
      </c>
      <c r="O42" s="68">
        <v>73.470028657372296</v>
      </c>
      <c r="P42" s="68">
        <v>5.9677525938969982</v>
      </c>
      <c r="Q42" s="68">
        <v>12.585291232908776</v>
      </c>
      <c r="R42" s="68">
        <v>136.08071235016067</v>
      </c>
      <c r="S42" s="68">
        <v>9.8875081313592836E-2</v>
      </c>
      <c r="T42" s="68">
        <v>67.157781183752761</v>
      </c>
      <c r="U42" s="68">
        <v>122.64936324056119</v>
      </c>
      <c r="V42" s="68">
        <v>34.770529488985737</v>
      </c>
      <c r="W42" s="68">
        <v>125.01849253639737</v>
      </c>
      <c r="X42" s="68">
        <v>0.19077746469431522</v>
      </c>
      <c r="Y42" s="68">
        <v>5.7821118960028608E-3</v>
      </c>
      <c r="Z42" s="68">
        <v>0.37157194690265488</v>
      </c>
      <c r="AA42" s="68">
        <v>0.24558673913043477</v>
      </c>
      <c r="AB42" s="68">
        <v>0.21117627306273049</v>
      </c>
      <c r="AC42" s="68">
        <v>0.16067270270270267</v>
      </c>
      <c r="AD42" s="68">
        <v>0.21175217391304341</v>
      </c>
      <c r="AE42" s="68">
        <v>0.76180596774193499</v>
      </c>
      <c r="AF42" s="68">
        <v>-5.444494660038076E-2</v>
      </c>
      <c r="AG42" s="68">
        <v>-1.4925977490275027E-2</v>
      </c>
      <c r="AH42" s="68">
        <v>-8.3428116820125808</v>
      </c>
      <c r="AI42" s="68">
        <v>-9.6481378135682565</v>
      </c>
      <c r="AJ42" s="68">
        <v>6.8531772382227199E-2</v>
      </c>
      <c r="AK42" s="68">
        <v>0.28903600566572218</v>
      </c>
      <c r="AL42" s="68">
        <v>22519.493000000006</v>
      </c>
      <c r="AM42" s="68">
        <v>33492.629000000008</v>
      </c>
      <c r="AN42" s="68">
        <v>38311.236220447878</v>
      </c>
      <c r="AO42" s="68">
        <v>184971.36499999982</v>
      </c>
      <c r="AP42" s="68">
        <v>219805.08599999995</v>
      </c>
      <c r="AQ42" s="68">
        <v>39732.993999999999</v>
      </c>
      <c r="AR42" s="68">
        <v>53655.697000000029</v>
      </c>
      <c r="AS42" s="68">
        <v>30896.27027911169</v>
      </c>
      <c r="AT42" s="68">
        <v>-14656.765000000003</v>
      </c>
      <c r="AU42" s="68">
        <v>5354.422999999998</v>
      </c>
      <c r="AV42" s="68">
        <v>46709.907999999945</v>
      </c>
      <c r="AW42" s="68">
        <v>1.447669932331237</v>
      </c>
      <c r="AX42" s="68">
        <v>-21168.060720888294</v>
      </c>
      <c r="AY42" s="68">
        <v>-3914.9369999999985</v>
      </c>
      <c r="AZ42" s="68">
        <v>186078.28600000002</v>
      </c>
      <c r="BA42" s="68">
        <v>144067.89989776074</v>
      </c>
      <c r="BB42" s="68">
        <v>280056.08999999997</v>
      </c>
      <c r="BC42" s="68">
        <v>185813.91989776061</v>
      </c>
      <c r="BD42" s="68">
        <v>-3037.5903799999992</v>
      </c>
      <c r="BE42" s="68">
        <v>0.10927989130434783</v>
      </c>
      <c r="BF42" s="68">
        <v>1.2599456521739127</v>
      </c>
      <c r="BG42" s="68">
        <v>0.88497826086956533</v>
      </c>
      <c r="BH42" s="68">
        <v>2.4405710059171595</v>
      </c>
      <c r="BI42" s="68">
        <v>24.558673913043485</v>
      </c>
      <c r="BJ42" s="68">
        <v>19.107377551020406</v>
      </c>
      <c r="BK42" s="68">
        <v>16.160466019417484</v>
      </c>
      <c r="BL42" s="68">
        <v>16.067270270270271</v>
      </c>
      <c r="BM42" s="68">
        <v>37.157194690265477</v>
      </c>
      <c r="BN42" s="68">
        <v>27.795349593495928</v>
      </c>
      <c r="BO42" s="68">
        <v>23.190715384615384</v>
      </c>
      <c r="BP42" s="68">
        <v>21.11762730627304</v>
      </c>
      <c r="BQ42" s="68">
        <v>707.04135507246372</v>
      </c>
      <c r="BR42" s="68">
        <v>311.02958783783788</v>
      </c>
      <c r="BS42" s="68">
        <v>14524.461999999989</v>
      </c>
      <c r="BT42" s="68">
        <v>51243.983000000007</v>
      </c>
      <c r="BU42" s="68">
        <v>242.92799999999994</v>
      </c>
      <c r="BV42" s="68">
        <v>13359.916000000003</v>
      </c>
      <c r="BW42" s="68">
        <v>13897.265999999992</v>
      </c>
      <c r="BX42" s="68">
        <v>1055.7659999999985</v>
      </c>
      <c r="BY42" s="68">
        <v>40993.749999999985</v>
      </c>
      <c r="BZ42" s="68">
        <v>8296.6830000000045</v>
      </c>
      <c r="CA42" s="68">
        <v>35.00486754966888</v>
      </c>
      <c r="CB42" s="68">
        <v>40609.144000000008</v>
      </c>
      <c r="CC42" s="68">
        <v>22040.730000000003</v>
      </c>
      <c r="CD42" s="68">
        <v>10786.31500000001</v>
      </c>
      <c r="CE42" s="68">
        <v>172628.16199999995</v>
      </c>
      <c r="CF42" s="68">
        <v>16466.359000000004</v>
      </c>
      <c r="CG42" s="68">
        <v>11604.867000000004</v>
      </c>
      <c r="CH42" s="68">
        <v>200.30900903614457</v>
      </c>
      <c r="CI42" s="68">
        <v>-9678.1019999999971</v>
      </c>
      <c r="CJ42" s="68">
        <v>-2265.7009999999996</v>
      </c>
      <c r="CK42" s="68">
        <v>23119.55100000001</v>
      </c>
      <c r="CL42" s="68">
        <v>-42920.04599999998</v>
      </c>
      <c r="CM42" s="68">
        <v>57576.811000000002</v>
      </c>
      <c r="CN42" s="68">
        <v>-6799.448000000003</v>
      </c>
      <c r="CO42" s="68">
        <v>-37516.97600000001</v>
      </c>
      <c r="CP42" s="68">
        <v>107480.27499999999</v>
      </c>
      <c r="CQ42" s="68">
        <v>121406.891</v>
      </c>
      <c r="CR42" s="68">
        <v>1295.7250000000001</v>
      </c>
      <c r="CS42" s="68">
        <v>49303.45300000003</v>
      </c>
      <c r="CT42" s="68">
        <v>121798.537</v>
      </c>
      <c r="CU42" s="68">
        <v>5538.880000000001</v>
      </c>
      <c r="CV42" s="68">
        <v>186078.28600000002</v>
      </c>
      <c r="CW42" s="68">
        <v>0.85291377371075894</v>
      </c>
      <c r="CX42" s="68">
        <v>0.90821482202151582</v>
      </c>
      <c r="CY42" s="68">
        <v>22519.493000000006</v>
      </c>
      <c r="CZ42" s="68">
        <v>13418.794999999995</v>
      </c>
      <c r="DA42" s="68">
        <v>10157.573000000002</v>
      </c>
      <c r="DB42" s="68">
        <v>11204.723</v>
      </c>
      <c r="DC42" s="68">
        <v>11408.322999999997</v>
      </c>
      <c r="DD42" s="68">
        <v>10973.311000000005</v>
      </c>
      <c r="DE42" s="68">
        <v>12255.701000000003</v>
      </c>
      <c r="DF42" s="68">
        <v>14267.151000000007</v>
      </c>
      <c r="DG42" s="68">
        <v>16034.681999999999</v>
      </c>
      <c r="DH42" s="68">
        <v>18925.921999999984</v>
      </c>
      <c r="DI42" s="68">
        <v>20136.125999999986</v>
      </c>
      <c r="DJ42" s="68">
        <v>26653.75699999998</v>
      </c>
      <c r="DK42" s="68">
        <v>-12715.692379999999</v>
      </c>
      <c r="DL42" s="68">
        <v>139825.20300000001</v>
      </c>
      <c r="DM42" s="68">
        <v>38204.996999999974</v>
      </c>
      <c r="DN42" s="68">
        <v>-18571.702000000001</v>
      </c>
      <c r="DO42" s="68">
        <v>0.39543370018699597</v>
      </c>
      <c r="DP42" s="68">
        <v>8.0743299663299641</v>
      </c>
      <c r="DQ42" s="68">
        <v>19.951746113989635</v>
      </c>
      <c r="DR42" s="68">
        <v>28.579750700280123</v>
      </c>
      <c r="DS42" s="68">
        <v>520186.47800000024</v>
      </c>
      <c r="DT42" s="68">
        <v>-3895.1689999999994</v>
      </c>
      <c r="DU42" s="68">
        <v>124484.70599999996</v>
      </c>
      <c r="DV42" s="68">
        <v>50915.194000000003</v>
      </c>
      <c r="DW42" s="68">
        <v>294</v>
      </c>
      <c r="DX42" s="68">
        <v>48523.00799999998</v>
      </c>
      <c r="DY42" s="68">
        <v>8572.0089999999964</v>
      </c>
      <c r="DZ42" s="68">
        <v>40683.249000000003</v>
      </c>
      <c r="EA42" s="68">
        <v>1588857.0899999994</v>
      </c>
      <c r="EB42" s="68">
        <v>58413.021000000008</v>
      </c>
      <c r="EC42" s="68">
        <v>1696174.9554850524</v>
      </c>
      <c r="ED42" s="68">
        <v>2096.9550000000004</v>
      </c>
      <c r="EE42" s="68">
        <v>38336.104600000013</v>
      </c>
      <c r="EF42" s="68">
        <v>40902.983020447849</v>
      </c>
      <c r="EG42" s="68">
        <v>53630.259999999966</v>
      </c>
      <c r="EH42" s="68">
        <v>235462.38400000005</v>
      </c>
      <c r="EI42" s="68">
        <v>57884.052000000011</v>
      </c>
      <c r="EJ42" s="68">
        <v>52097.175000000003</v>
      </c>
      <c r="EK42" s="68">
        <v>-5.7671015409629343E-2</v>
      </c>
      <c r="EL42" s="68">
        <v>0.2414717799807744</v>
      </c>
      <c r="EM42" s="68">
        <v>14901.613651587299</v>
      </c>
      <c r="EN42" s="68">
        <v>14901.613651587299</v>
      </c>
      <c r="EO42" s="68">
        <v>35274.227999999996</v>
      </c>
      <c r="EP42" s="68">
        <v>225.17132046332046</v>
      </c>
      <c r="EQ42" s="68">
        <v>6160.8790000000017</v>
      </c>
      <c r="ER42" s="68">
        <v>-85.4</v>
      </c>
      <c r="ES42" s="68">
        <v>7600.545000000001</v>
      </c>
      <c r="ET42" s="68">
        <v>35294.200000000012</v>
      </c>
      <c r="EU42" s="68">
        <v>36206.616999999991</v>
      </c>
      <c r="EV42" s="68">
        <v>42134.847999999998</v>
      </c>
      <c r="EW42" s="68">
        <v>45674.215999999964</v>
      </c>
      <c r="EX42" s="68">
        <v>187</v>
      </c>
      <c r="EY42" s="68">
        <v>193</v>
      </c>
      <c r="EZ42" s="68">
        <v>178</v>
      </c>
      <c r="FA42" s="68">
        <v>123</v>
      </c>
      <c r="FB42" s="68">
        <v>27556.01200000001</v>
      </c>
      <c r="FC42" s="68">
        <v>1969.688000000001</v>
      </c>
      <c r="FD42" s="68">
        <v>6014.2840000000006</v>
      </c>
      <c r="FE42" s="68">
        <v>184971.36499999982</v>
      </c>
      <c r="FF42" s="68">
        <v>39732.993999999999</v>
      </c>
      <c r="FG42" s="68">
        <v>83.009</v>
      </c>
      <c r="FH42" s="68">
        <v>-5025.3349999999991</v>
      </c>
      <c r="FI42" s="68">
        <v>-3611.3549999999991</v>
      </c>
      <c r="FJ42" s="68">
        <v>3282.2669999999998</v>
      </c>
      <c r="FK42" s="68">
        <v>1606.2189999999998</v>
      </c>
      <c r="FL42" s="68">
        <v>2087.6239999999998</v>
      </c>
      <c r="FM42" s="68">
        <v>25150.218999999986</v>
      </c>
      <c r="FP42" s="68">
        <v>13725.515999999998</v>
      </c>
      <c r="FQ42" s="68">
        <v>15687.702000000003</v>
      </c>
      <c r="FR42" s="68">
        <v>2.2620000000000005</v>
      </c>
      <c r="FS42" s="68">
        <v>6825.9079999999958</v>
      </c>
      <c r="FT42" s="68">
        <v>806914.99399999983</v>
      </c>
      <c r="FU42" s="68">
        <v>864434.88500000001</v>
      </c>
      <c r="FV42" s="68">
        <v>679161.70499999984</v>
      </c>
      <c r="FW42" s="68">
        <v>1176601.8779999993</v>
      </c>
      <c r="FX42" s="68">
        <v>1253742.845999999</v>
      </c>
      <c r="FY42" s="68">
        <v>1767892.3269999989</v>
      </c>
      <c r="FZ42" s="68">
        <v>209034.43799999997</v>
      </c>
      <c r="GA42" s="68">
        <v>102173.60599999991</v>
      </c>
      <c r="GB42" s="68">
        <v>49523.73000000001</v>
      </c>
      <c r="GC42" s="68">
        <v>36192.265000000021</v>
      </c>
      <c r="GD42" s="68">
        <v>28794.695000000014</v>
      </c>
      <c r="GE42" s="68">
        <v>219805.08599999995</v>
      </c>
      <c r="GF42" s="68">
        <v>38204.996999999974</v>
      </c>
      <c r="GG42" s="68">
        <v>33492.629000000008</v>
      </c>
      <c r="GH42" s="68">
        <v>22.969696969696969</v>
      </c>
      <c r="GI42" s="68">
        <v>134324.47899999999</v>
      </c>
      <c r="GJ42" s="68">
        <v>5499.7029999999968</v>
      </c>
      <c r="GK42" s="68">
        <v>5025.1020000000008</v>
      </c>
      <c r="GL42" s="68">
        <v>13028.097999999991</v>
      </c>
      <c r="GM42" s="68">
        <v>12200.189999999995</v>
      </c>
      <c r="GN42" s="68">
        <v>11603.823000000004</v>
      </c>
      <c r="GO42" s="68">
        <v>10273.584999999994</v>
      </c>
      <c r="GP42" s="68">
        <v>9421.899999999996</v>
      </c>
      <c r="GQ42" s="68">
        <v>-43.085999999999999</v>
      </c>
      <c r="GR42" s="68">
        <v>1558.5219999999993</v>
      </c>
      <c r="GS42" s="68">
        <v>1318.6089999999999</v>
      </c>
      <c r="GT42" s="68">
        <v>1103.3610000000001</v>
      </c>
      <c r="GU42" s="68">
        <v>881.86500000000001</v>
      </c>
      <c r="GV42" s="68">
        <v>722.72000000000014</v>
      </c>
      <c r="GW42" s="68">
        <v>2619.79</v>
      </c>
    </row>
    <row r="43" spans="1:205" s="68" customFormat="1" ht="10">
      <c r="A43" s="100" t="s">
        <v>56</v>
      </c>
      <c r="B43" s="68">
        <v>168</v>
      </c>
      <c r="C43" s="68">
        <v>321137.31400000013</v>
      </c>
      <c r="D43" s="68">
        <v>105407.67480248345</v>
      </c>
      <c r="E43" s="68">
        <v>426544.98880248348</v>
      </c>
      <c r="F43" s="68">
        <v>56175.957000000017</v>
      </c>
      <c r="G43" s="68">
        <v>370369.03180248354</v>
      </c>
      <c r="H43" s="68">
        <v>1.3674576172746651</v>
      </c>
      <c r="I43" s="68">
        <v>1.476145403262775</v>
      </c>
      <c r="J43" s="68">
        <v>0.47310080228796086</v>
      </c>
      <c r="K43" s="68">
        <v>0.29939423594008685</v>
      </c>
      <c r="L43" s="68">
        <v>254.95282331150915</v>
      </c>
      <c r="M43" s="68">
        <v>19.064243456629967</v>
      </c>
      <c r="N43" s="68">
        <v>17.031568743714882</v>
      </c>
      <c r="O43" s="68">
        <v>10.438613253043437</v>
      </c>
      <c r="P43" s="68">
        <v>0.85279813154821382</v>
      </c>
      <c r="Q43" s="68">
        <v>1.918038884354635</v>
      </c>
      <c r="R43" s="68">
        <v>2.3647729256638326</v>
      </c>
      <c r="S43" s="68">
        <v>0.18674532760435647</v>
      </c>
      <c r="T43" s="68">
        <v>18.914297024627366</v>
      </c>
      <c r="U43" s="68">
        <v>13.864532001171472</v>
      </c>
      <c r="V43" s="68">
        <v>2.1988188395540433</v>
      </c>
      <c r="W43" s="68">
        <v>3.0477737871134418</v>
      </c>
      <c r="X43" s="68">
        <v>0.29672129863620583</v>
      </c>
      <c r="Y43" s="68">
        <v>2.5517584405238457E-2</v>
      </c>
      <c r="Z43" s="68">
        <v>0.22990086206896551</v>
      </c>
      <c r="AA43" s="68">
        <v>0.15292084112149532</v>
      </c>
      <c r="AB43" s="68">
        <v>8.26746979865772E-2</v>
      </c>
      <c r="AC43" s="68">
        <v>0.11534844444444441</v>
      </c>
      <c r="AD43" s="68">
        <v>0.27171999999999996</v>
      </c>
      <c r="AE43" s="68">
        <v>0.17752469135802471</v>
      </c>
      <c r="AF43" s="68">
        <v>0.14413096150009116</v>
      </c>
      <c r="AG43" s="68">
        <v>0.1803843737064178</v>
      </c>
      <c r="AH43" s="68">
        <v>0.15386693802307067</v>
      </c>
      <c r="AI43" s="68">
        <v>-3.0782523380928212E-2</v>
      </c>
      <c r="AJ43" s="68">
        <v>0.2056651335052623</v>
      </c>
      <c r="AK43" s="68">
        <v>0.33707954248366029</v>
      </c>
      <c r="AL43" s="68">
        <v>27303.265000000003</v>
      </c>
      <c r="AM43" s="68">
        <v>31291.151999999991</v>
      </c>
      <c r="AN43" s="68">
        <v>38798.06523950331</v>
      </c>
      <c r="AO43" s="68">
        <v>286351.50999999995</v>
      </c>
      <c r="AP43" s="68">
        <v>302130.43200000003</v>
      </c>
      <c r="AQ43" s="68">
        <v>38255.673999999999</v>
      </c>
      <c r="AR43" s="68">
        <v>45430.131999999991</v>
      </c>
      <c r="AS43" s="68">
        <v>30059.003661553463</v>
      </c>
      <c r="AT43" s="68">
        <v>-1861.9399999999994</v>
      </c>
      <c r="AU43" s="68">
        <v>8648.8320000000003</v>
      </c>
      <c r="AV43" s="68">
        <v>2567.4100000000017</v>
      </c>
      <c r="AW43" s="68">
        <v>1.3771173117819102</v>
      </c>
      <c r="AX43" s="68">
        <v>18842.761661553468</v>
      </c>
      <c r="AY43" s="68">
        <v>21936.850000000013</v>
      </c>
      <c r="AZ43" s="68">
        <v>157912.95199999999</v>
      </c>
      <c r="BA43" s="68">
        <v>205288.74980248351</v>
      </c>
      <c r="BB43" s="68">
        <v>183579.40700000004</v>
      </c>
      <c r="BC43" s="68">
        <v>221331.39080248354</v>
      </c>
      <c r="BD43" s="68">
        <v>-6120.5700900000029</v>
      </c>
      <c r="BE43" s="68">
        <v>0.26879503105590047</v>
      </c>
      <c r="BF43" s="68">
        <v>0.7311242236024843</v>
      </c>
      <c r="BG43" s="68">
        <v>1.0737267080745341</v>
      </c>
      <c r="BH43" s="68">
        <v>1.0523483870967745</v>
      </c>
      <c r="BI43" s="68">
        <v>15.292084112149539</v>
      </c>
      <c r="BJ43" s="68">
        <v>12.828592592592591</v>
      </c>
      <c r="BK43" s="68">
        <v>14.637611111111118</v>
      </c>
      <c r="BL43" s="68">
        <v>11.534844444444445</v>
      </c>
      <c r="BM43" s="68">
        <v>22.990086206896546</v>
      </c>
      <c r="BN43" s="68">
        <v>13.477191304347828</v>
      </c>
      <c r="BO43" s="68">
        <v>13.422400000000001</v>
      </c>
      <c r="BP43" s="68">
        <v>8.2674697986577144</v>
      </c>
      <c r="BQ43" s="68">
        <v>146.58050406504063</v>
      </c>
      <c r="BR43" s="68">
        <v>66.175798449612401</v>
      </c>
      <c r="BS43" s="68">
        <v>2670.42</v>
      </c>
      <c r="BT43" s="68">
        <v>28969.70800000001</v>
      </c>
      <c r="BV43" s="68">
        <v>1477.0590000000004</v>
      </c>
      <c r="BW43" s="68">
        <v>530.65800000000002</v>
      </c>
      <c r="BX43" s="68">
        <v>451.32199999999995</v>
      </c>
      <c r="BY43" s="68">
        <v>40815.321000000011</v>
      </c>
      <c r="BZ43" s="68">
        <v>9049.0079999999998</v>
      </c>
      <c r="CA43" s="68">
        <v>25.702867647058824</v>
      </c>
      <c r="CB43" s="68">
        <v>17246.965</v>
      </c>
      <c r="CC43" s="68">
        <v>190159.166</v>
      </c>
      <c r="CD43" s="68">
        <v>8236.9500000000007</v>
      </c>
      <c r="CE43" s="68">
        <v>11479.734</v>
      </c>
      <c r="CF43" s="68">
        <v>26802.211000000003</v>
      </c>
      <c r="CG43" s="68">
        <v>16349.657999999996</v>
      </c>
      <c r="CH43" s="68">
        <v>23.022628930817614</v>
      </c>
      <c r="CI43" s="68">
        <v>-5707.5199999999986</v>
      </c>
      <c r="CJ43" s="68">
        <v>-3157.2769999999996</v>
      </c>
      <c r="CK43" s="68">
        <v>787.42900000000009</v>
      </c>
      <c r="CL43" s="68">
        <v>-34282.703999999998</v>
      </c>
      <c r="CM43" s="68">
        <v>36144.644</v>
      </c>
      <c r="CN43" s="68">
        <v>-439.79900000000015</v>
      </c>
      <c r="CO43" s="68">
        <v>-465.64299999999997</v>
      </c>
      <c r="CP43" s="68">
        <v>70725.350999999995</v>
      </c>
      <c r="CQ43" s="68">
        <v>86181.930000000008</v>
      </c>
      <c r="CR43" s="68">
        <v>2366.9060000000004</v>
      </c>
      <c r="CS43" s="68">
        <v>48682.676000000007</v>
      </c>
      <c r="CT43" s="68">
        <v>11215.254000000001</v>
      </c>
      <c r="CU43" s="68">
        <v>135.79500000000002</v>
      </c>
      <c r="CV43" s="68">
        <v>157912.95199999999</v>
      </c>
      <c r="CW43" s="68">
        <v>0.71277803413968444</v>
      </c>
      <c r="CX43" s="68">
        <v>0.7633315394454272</v>
      </c>
      <c r="CY43" s="68">
        <v>27303.265000000003</v>
      </c>
      <c r="CZ43" s="68">
        <v>19315.915000000008</v>
      </c>
      <c r="DA43" s="68">
        <v>7868.0279999999957</v>
      </c>
      <c r="DB43" s="68">
        <v>8340.6550000000025</v>
      </c>
      <c r="DC43" s="68">
        <v>11885.409000000003</v>
      </c>
      <c r="DD43" s="68">
        <v>14922.792000000007</v>
      </c>
      <c r="DE43" s="68">
        <v>17363.850000000002</v>
      </c>
      <c r="DF43" s="68">
        <v>18799.458000000002</v>
      </c>
      <c r="DG43" s="68">
        <v>23206.461000000003</v>
      </c>
      <c r="DH43" s="68">
        <v>26748.094000000008</v>
      </c>
      <c r="DI43" s="68">
        <v>27893.421999999999</v>
      </c>
      <c r="DJ43" s="68">
        <v>29148.377999999997</v>
      </c>
      <c r="DK43" s="68">
        <v>-11828.090089999998</v>
      </c>
      <c r="DL43" s="68">
        <v>84303.251000000033</v>
      </c>
      <c r="DM43" s="68">
        <v>41378.36399999998</v>
      </c>
      <c r="DN43" s="68">
        <v>20074.909999999996</v>
      </c>
      <c r="DO43" s="68">
        <v>0.29332300045496484</v>
      </c>
      <c r="DP43" s="68">
        <v>12.207433628318588</v>
      </c>
      <c r="DQ43" s="68">
        <v>25.437110344827598</v>
      </c>
      <c r="DR43" s="68">
        <v>33.707954248366008</v>
      </c>
      <c r="DS43" s="68">
        <v>352688.46000000008</v>
      </c>
      <c r="DT43" s="68">
        <v>-1026.711</v>
      </c>
      <c r="DU43" s="68">
        <v>62739.651999999987</v>
      </c>
      <c r="DV43" s="68">
        <v>21615.732999999997</v>
      </c>
      <c r="DW43" s="68">
        <v>134</v>
      </c>
      <c r="DX43" s="68">
        <v>41157.471000000012</v>
      </c>
      <c r="DY43" s="68">
        <v>9476.7439999999988</v>
      </c>
      <c r="DZ43" s="68">
        <v>31631.03799999999</v>
      </c>
      <c r="EA43" s="68">
        <v>319950.66000000009</v>
      </c>
      <c r="EB43" s="68">
        <v>45727.313999999991</v>
      </c>
      <c r="EC43" s="68">
        <v>367086.81410873204</v>
      </c>
      <c r="ED43" s="68">
        <v>20589.419000000013</v>
      </c>
      <c r="EE43" s="68">
        <v>1571.5576000000003</v>
      </c>
      <c r="EF43" s="68">
        <v>38813.976239503303</v>
      </c>
      <c r="EG43" s="68">
        <v>38786.332000000002</v>
      </c>
      <c r="EH43" s="68">
        <v>314960.8</v>
      </c>
      <c r="EI43" s="68">
        <v>50414.450000000026</v>
      </c>
      <c r="EJ43" s="68">
        <v>43596.986000000004</v>
      </c>
      <c r="EK43" s="68">
        <v>-0.16026621860820886</v>
      </c>
      <c r="EL43" s="68">
        <v>6.8378375825329504E-2</v>
      </c>
      <c r="EM43" s="68">
        <v>17745.950025396814</v>
      </c>
      <c r="EN43" s="68">
        <v>17745.950025396814</v>
      </c>
      <c r="EO43" s="68">
        <v>110233.40399999998</v>
      </c>
      <c r="EP43" s="68">
        <v>72.586102941176478</v>
      </c>
      <c r="EQ43" s="68">
        <v>560.05999999999972</v>
      </c>
      <c r="ER43" s="68">
        <v>-1035.9690000000001</v>
      </c>
      <c r="ES43" s="68">
        <v>6452.5859999999993</v>
      </c>
      <c r="ET43" s="68">
        <v>26026.099999999988</v>
      </c>
      <c r="EU43" s="68">
        <v>31783.869999999995</v>
      </c>
      <c r="EV43" s="68">
        <v>33921.29800000001</v>
      </c>
      <c r="EW43" s="68">
        <v>22295.320000000003</v>
      </c>
      <c r="EX43" s="68">
        <v>68</v>
      </c>
      <c r="EY43" s="68">
        <v>69</v>
      </c>
      <c r="EZ43" s="68">
        <v>67</v>
      </c>
      <c r="FA43" s="68">
        <v>36</v>
      </c>
      <c r="FB43" s="68">
        <v>13519.081000000004</v>
      </c>
      <c r="FC43" s="68">
        <v>654.45899999999995</v>
      </c>
      <c r="FD43" s="68">
        <v>926.3040000000002</v>
      </c>
      <c r="FE43" s="68">
        <v>286351.50999999995</v>
      </c>
      <c r="FF43" s="68">
        <v>38255.673999999999</v>
      </c>
      <c r="FG43" s="68">
        <v>313.25299999999999</v>
      </c>
      <c r="FH43" s="68">
        <v>-2040.2880000000007</v>
      </c>
      <c r="FI43" s="68">
        <v>-10111.170999999998</v>
      </c>
      <c r="FJ43" s="68">
        <v>3502.6269999999995</v>
      </c>
      <c r="FK43" s="68">
        <v>13394.509000000002</v>
      </c>
      <c r="FL43" s="68">
        <v>7016.2999999999975</v>
      </c>
      <c r="FM43" s="68">
        <v>4376.7180000000008</v>
      </c>
      <c r="FP43" s="68">
        <v>5640.920000000001</v>
      </c>
      <c r="FQ43" s="68">
        <v>4859.8610000000008</v>
      </c>
      <c r="FR43" s="68">
        <v>157.60000000000002</v>
      </c>
      <c r="FS43" s="68">
        <v>602.00400000000002</v>
      </c>
      <c r="FT43" s="68">
        <v>229838.53099999993</v>
      </c>
      <c r="FU43" s="68">
        <v>253266.37899999993</v>
      </c>
      <c r="FV43" s="68">
        <v>129807.01899999999</v>
      </c>
      <c r="FW43" s="68">
        <v>235537.75899999993</v>
      </c>
      <c r="FX43" s="68">
        <v>217263.54999999996</v>
      </c>
      <c r="FY43" s="68">
        <v>321137.31400000013</v>
      </c>
      <c r="FZ43" s="68">
        <v>289931.005</v>
      </c>
      <c r="GA43" s="68">
        <v>65789.32799999998</v>
      </c>
      <c r="GB43" s="68">
        <v>39399.224000000017</v>
      </c>
      <c r="GC43" s="68">
        <v>37144.415000000001</v>
      </c>
      <c r="GD43" s="68">
        <v>28276.742000000009</v>
      </c>
      <c r="GE43" s="68">
        <v>302130.43200000003</v>
      </c>
      <c r="GF43" s="68">
        <v>41378.36399999998</v>
      </c>
      <c r="GG43" s="68">
        <v>31291.151999999991</v>
      </c>
      <c r="GH43" s="68">
        <v>40.341614906832298</v>
      </c>
      <c r="GI43" s="68">
        <v>83340.451000000015</v>
      </c>
      <c r="GJ43" s="68">
        <v>962.76700000000017</v>
      </c>
      <c r="GK43" s="68">
        <v>1111.598</v>
      </c>
      <c r="GL43" s="68">
        <v>516.40899999999988</v>
      </c>
      <c r="GM43" s="68">
        <v>514.16600000000005</v>
      </c>
      <c r="GN43" s="68">
        <v>545.89100000000008</v>
      </c>
      <c r="GO43" s="68">
        <v>504.58199999999999</v>
      </c>
      <c r="GP43" s="68">
        <v>492.68700000000013</v>
      </c>
      <c r="GQ43" s="68">
        <v>24.055</v>
      </c>
      <c r="GR43" s="68">
        <v>1833.1459999999995</v>
      </c>
      <c r="GS43" s="68">
        <v>203.78800000000001</v>
      </c>
      <c r="GT43" s="68">
        <v>155.745</v>
      </c>
      <c r="GU43" s="68">
        <v>108.19</v>
      </c>
      <c r="GV43" s="68">
        <v>78.434000000000026</v>
      </c>
      <c r="GW43" s="68">
        <v>24621.777000000006</v>
      </c>
    </row>
    <row r="44" spans="1:205" s="68" customFormat="1" ht="10">
      <c r="A44" s="100" t="s">
        <v>379</v>
      </c>
      <c r="B44" s="68">
        <v>223</v>
      </c>
      <c r="C44" s="68">
        <v>374882.63699999999</v>
      </c>
      <c r="D44" s="68">
        <v>182689.7649473217</v>
      </c>
      <c r="E44" s="68">
        <v>557572.4019473216</v>
      </c>
      <c r="F44" s="68">
        <v>22238.812000000002</v>
      </c>
      <c r="G44" s="68">
        <v>535333.58994732169</v>
      </c>
      <c r="H44" s="68">
        <v>2.5024549958254454</v>
      </c>
      <c r="I44" s="68">
        <v>0.96212156591146858</v>
      </c>
      <c r="J44" s="68">
        <v>0.2985195255939998</v>
      </c>
      <c r="K44" s="68">
        <v>0.33834149144266418</v>
      </c>
      <c r="L44" s="68">
        <v>44.589569131185385</v>
      </c>
      <c r="M44" s="68">
        <v>83.946003271399746</v>
      </c>
      <c r="N44" s="68">
        <v>96.230219276041964</v>
      </c>
      <c r="O44" s="68">
        <v>34.415887239815966</v>
      </c>
      <c r="P44" s="68">
        <v>5.7315433665773323</v>
      </c>
      <c r="Q44" s="68">
        <v>3.8721448588121534</v>
      </c>
      <c r="R44" s="68">
        <v>10.798591944344322</v>
      </c>
      <c r="S44" s="68">
        <v>9.4039087451415385E-2</v>
      </c>
      <c r="T44" s="68">
        <v>52.499540112401384</v>
      </c>
      <c r="U44" s="68">
        <v>29.965066163790681</v>
      </c>
      <c r="V44" s="68">
        <v>4.537915873842616</v>
      </c>
      <c r="W44" s="68">
        <v>11.665887061058319</v>
      </c>
      <c r="X44" s="68">
        <v>1.8160341511449363</v>
      </c>
      <c r="Y44" s="68">
        <v>9.4978632482170915E-3</v>
      </c>
      <c r="Z44" s="68">
        <v>0.23871521008403374</v>
      </c>
      <c r="AA44" s="68">
        <v>0.11755509259259259</v>
      </c>
      <c r="AB44" s="68">
        <v>0.1252749142857143</v>
      </c>
      <c r="AC44" s="68">
        <v>8.7154090909090848E-2</v>
      </c>
      <c r="AD44" s="68">
        <v>0.24456122448979598</v>
      </c>
      <c r="AE44" s="68">
        <v>0.17583990196078431</v>
      </c>
      <c r="AF44" s="68">
        <v>0.13191422700340305</v>
      </c>
      <c r="AG44" s="68">
        <v>0.19424399416277718</v>
      </c>
      <c r="AH44" s="68">
        <v>-0.64730909849156226</v>
      </c>
      <c r="AI44" s="68">
        <v>-0.88290382091496655</v>
      </c>
      <c r="AJ44" s="68">
        <v>0.15976905706743341</v>
      </c>
      <c r="AK44" s="68">
        <v>0.2243985142857142</v>
      </c>
      <c r="AL44" s="68">
        <v>7062.641999999998</v>
      </c>
      <c r="AM44" s="68">
        <v>13685.232000000004</v>
      </c>
      <c r="AN44" s="68">
        <v>24157.32961053566</v>
      </c>
      <c r="AO44" s="68">
        <v>201625.49199999994</v>
      </c>
      <c r="AP44" s="68">
        <v>219714.12099999998</v>
      </c>
      <c r="AQ44" s="68">
        <v>29013.932999999997</v>
      </c>
      <c r="AR44" s="68">
        <v>37605.227999999988</v>
      </c>
      <c r="AS44" s="68">
        <v>18450.166805960336</v>
      </c>
      <c r="AT44" s="68">
        <v>8103.1690000000017</v>
      </c>
      <c r="AU44" s="68">
        <v>2463.0740000000001</v>
      </c>
      <c r="AV44" s="68">
        <v>9747.6620000000039</v>
      </c>
      <c r="AW44" s="68">
        <v>3.5704826684017981</v>
      </c>
      <c r="AX44" s="68">
        <v>6239.43080596035</v>
      </c>
      <c r="AY44" s="68">
        <v>-6628.6730000000043</v>
      </c>
      <c r="AZ44" s="68">
        <v>64825.875999999989</v>
      </c>
      <c r="BA44" s="68">
        <v>166885.08094732175</v>
      </c>
      <c r="BB44" s="68">
        <v>96294.863999999987</v>
      </c>
      <c r="BC44" s="68">
        <v>198062.0379473216</v>
      </c>
      <c r="BD44" s="68">
        <v>-3301.9623000000015</v>
      </c>
      <c r="BE44" s="68">
        <v>0.12313106796116501</v>
      </c>
      <c r="BF44" s="68">
        <v>6.209985436893203</v>
      </c>
      <c r="BG44" s="68">
        <v>0.94580582524271839</v>
      </c>
      <c r="BH44" s="68">
        <v>0.67458638743455479</v>
      </c>
      <c r="BI44" s="68">
        <v>11.755509259259258</v>
      </c>
      <c r="BJ44" s="68">
        <v>11.002754098360649</v>
      </c>
      <c r="BK44" s="68">
        <v>8.4563285714285694</v>
      </c>
      <c r="BL44" s="68">
        <v>8.7154090909090893</v>
      </c>
      <c r="BM44" s="68">
        <v>23.871521008403356</v>
      </c>
      <c r="BN44" s="68">
        <v>16.921654411764713</v>
      </c>
      <c r="BO44" s="68">
        <v>12.874764705882349</v>
      </c>
      <c r="BP44" s="68">
        <v>12.527491428571434</v>
      </c>
      <c r="BQ44" s="68">
        <v>225.738905982906</v>
      </c>
      <c r="BR44" s="68">
        <v>122.71868749999992</v>
      </c>
      <c r="BS44" s="68">
        <v>14234.942000000005</v>
      </c>
      <c r="BT44" s="68">
        <v>13587.749000000002</v>
      </c>
      <c r="BU44" s="68">
        <v>11.073</v>
      </c>
      <c r="BV44" s="68">
        <v>12734.553000000005</v>
      </c>
      <c r="BW44" s="68">
        <v>438.36100000000005</v>
      </c>
      <c r="BX44" s="68">
        <v>565.17699999999957</v>
      </c>
      <c r="BY44" s="68">
        <v>21684.434000000005</v>
      </c>
      <c r="BZ44" s="68">
        <v>4939.6379999999999</v>
      </c>
      <c r="CA44" s="68">
        <v>27.500435897435899</v>
      </c>
      <c r="CB44" s="68">
        <v>33140.714000000014</v>
      </c>
      <c r="CC44" s="68">
        <v>18122.412</v>
      </c>
      <c r="CD44" s="68">
        <v>9319.7699999999968</v>
      </c>
      <c r="CE44" s="68">
        <v>58683.779000000002</v>
      </c>
      <c r="CF44" s="68">
        <v>24261.980000000007</v>
      </c>
      <c r="CG44" s="68">
        <v>15811.452999999996</v>
      </c>
      <c r="CH44" s="68">
        <v>27.048510101010098</v>
      </c>
      <c r="CI44" s="68">
        <v>-7134.8590000000013</v>
      </c>
      <c r="CJ44" s="68">
        <v>-3140.0280000000016</v>
      </c>
      <c r="CK44" s="68">
        <v>9091.0249999999996</v>
      </c>
      <c r="CL44" s="68">
        <v>-57696.926999999989</v>
      </c>
      <c r="CM44" s="68">
        <v>49593.758000000023</v>
      </c>
      <c r="CN44" s="68">
        <v>-2835.0310000000018</v>
      </c>
      <c r="CO44" s="68">
        <v>-6557.8440000000001</v>
      </c>
      <c r="CP44" s="68">
        <v>73584.157000000021</v>
      </c>
      <c r="CQ44" s="68">
        <v>176497.35000000003</v>
      </c>
      <c r="CR44" s="68">
        <v>10640.813999999998</v>
      </c>
      <c r="CS44" s="68">
        <v>27851.234000000004</v>
      </c>
      <c r="CT44" s="68">
        <v>52560.386999999995</v>
      </c>
      <c r="CU44" s="68">
        <v>701.54</v>
      </c>
      <c r="CV44" s="68">
        <v>64825.875999999989</v>
      </c>
      <c r="CW44" s="68">
        <v>0.65180705427237351</v>
      </c>
      <c r="CX44" s="68">
        <v>0.84424985431913768</v>
      </c>
      <c r="CY44" s="68">
        <v>7062.641999999998</v>
      </c>
      <c r="CZ44" s="68">
        <v>6824.7519999999922</v>
      </c>
      <c r="DA44" s="68">
        <v>12815.339999999998</v>
      </c>
      <c r="DB44" s="68">
        <v>14429.618999999999</v>
      </c>
      <c r="DC44" s="68">
        <v>14382.047999999997</v>
      </c>
      <c r="DD44" s="68">
        <v>16103.460000000003</v>
      </c>
      <c r="DE44" s="68">
        <v>18068.880000000005</v>
      </c>
      <c r="DF44" s="68">
        <v>19041.174000000006</v>
      </c>
      <c r="DG44" s="68">
        <v>18725.97600000001</v>
      </c>
      <c r="DH44" s="68">
        <v>20257.042000000005</v>
      </c>
      <c r="DI44" s="68">
        <v>21272.352999999999</v>
      </c>
      <c r="DJ44" s="68">
        <v>18041.233999999993</v>
      </c>
      <c r="DK44" s="68">
        <v>-10436.8213</v>
      </c>
      <c r="DL44" s="68">
        <v>176559.47800000003</v>
      </c>
      <c r="DM44" s="68">
        <v>24922.468000000004</v>
      </c>
      <c r="DN44" s="68">
        <v>1474.4959999999996</v>
      </c>
      <c r="DO44" s="68">
        <v>0.29027230215713185</v>
      </c>
      <c r="DP44" s="68">
        <v>10.735899999999999</v>
      </c>
      <c r="DQ44" s="68">
        <v>26.503045454545447</v>
      </c>
      <c r="DR44" s="68">
        <v>22.312352272727267</v>
      </c>
      <c r="DS44" s="68">
        <v>365767.06</v>
      </c>
      <c r="DT44" s="68">
        <v>-7765.7150000000011</v>
      </c>
      <c r="DU44" s="68">
        <v>125815.12200000002</v>
      </c>
      <c r="DV44" s="68">
        <v>155909.01800000013</v>
      </c>
      <c r="DW44" s="68">
        <v>144</v>
      </c>
      <c r="DX44" s="68">
        <v>23998.496000000006</v>
      </c>
      <c r="DY44" s="68">
        <v>4932.4959999999983</v>
      </c>
      <c r="DZ44" s="68">
        <v>16691.338</v>
      </c>
      <c r="EA44" s="68">
        <v>343107.95599999995</v>
      </c>
      <c r="EB44" s="68">
        <v>38411.558999999994</v>
      </c>
      <c r="EC44" s="68">
        <v>519383.40976071852</v>
      </c>
      <c r="ED44" s="68">
        <v>4634.7530000000006</v>
      </c>
      <c r="EE44" s="68">
        <v>1159.7156000000002</v>
      </c>
      <c r="EF44" s="68">
        <v>24330.821810535661</v>
      </c>
      <c r="EG44" s="68">
        <v>29452.293999999994</v>
      </c>
      <c r="EH44" s="68">
        <v>214946.58799999996</v>
      </c>
      <c r="EI44" s="68">
        <v>40261.969999999994</v>
      </c>
      <c r="EJ44" s="68">
        <v>35222.141999999993</v>
      </c>
      <c r="EK44" s="68">
        <v>-0.10674856890984748</v>
      </c>
      <c r="EL44" s="68">
        <v>0.13994421787624298</v>
      </c>
      <c r="EM44" s="68">
        <v>16553.44005833333</v>
      </c>
      <c r="EN44" s="68">
        <v>16553.44005833333</v>
      </c>
      <c r="EO44" s="68">
        <v>76665.671999999991</v>
      </c>
      <c r="EP44" s="68">
        <v>64.694625806451626</v>
      </c>
      <c r="EQ44" s="68">
        <v>1103.4220000000003</v>
      </c>
      <c r="ER44" s="68">
        <v>0</v>
      </c>
      <c r="ES44" s="68">
        <v>3947.3710000000005</v>
      </c>
      <c r="ET44" s="68">
        <v>13525.296</v>
      </c>
      <c r="EU44" s="68">
        <v>15030.620999999999</v>
      </c>
      <c r="EV44" s="68">
        <v>16898.324999999997</v>
      </c>
      <c r="EW44" s="68">
        <v>14412.630000000001</v>
      </c>
      <c r="EX44" s="68">
        <v>99</v>
      </c>
      <c r="EY44" s="68">
        <v>100</v>
      </c>
      <c r="EZ44" s="68">
        <v>94</v>
      </c>
      <c r="FA44" s="68">
        <v>53</v>
      </c>
      <c r="FB44" s="68">
        <v>8469.7669999999998</v>
      </c>
      <c r="FC44" s="68">
        <v>4090.3539999999998</v>
      </c>
      <c r="FD44" s="68">
        <v>1258.0169999999991</v>
      </c>
      <c r="FE44" s="68">
        <v>201625.49199999994</v>
      </c>
      <c r="FF44" s="68">
        <v>29013.932999999997</v>
      </c>
      <c r="FG44" s="68">
        <v>654.3889999999999</v>
      </c>
      <c r="FH44" s="68">
        <v>-5584.4289999999964</v>
      </c>
      <c r="FI44" s="68">
        <v>-7278.3950000000032</v>
      </c>
      <c r="FJ44" s="68">
        <v>10399.749999999993</v>
      </c>
      <c r="FK44" s="68">
        <v>8128.823000000003</v>
      </c>
      <c r="FL44" s="68">
        <v>3044.5739999999996</v>
      </c>
      <c r="FM44" s="68">
        <v>171960.14700000003</v>
      </c>
      <c r="FP44" s="68">
        <v>32843.796999999999</v>
      </c>
      <c r="FQ44" s="68">
        <v>32706.190999999999</v>
      </c>
      <c r="FR44" s="68">
        <v>9.4E-2</v>
      </c>
      <c r="FS44" s="68">
        <v>10046.353000000003</v>
      </c>
      <c r="FT44" s="68">
        <v>245101.87700000012</v>
      </c>
      <c r="FU44" s="68">
        <v>249119.51799999989</v>
      </c>
      <c r="FV44" s="68">
        <v>161903.17800000001</v>
      </c>
      <c r="FW44" s="68">
        <v>274351.47499999992</v>
      </c>
      <c r="FX44" s="68">
        <v>266101.8409999999</v>
      </c>
      <c r="FY44" s="68">
        <v>374882.63699999999</v>
      </c>
      <c r="FZ44" s="68">
        <v>214074.3250000001</v>
      </c>
      <c r="GA44" s="68">
        <v>71518.837000000014</v>
      </c>
      <c r="GB44" s="68">
        <v>33739.644999999997</v>
      </c>
      <c r="GC44" s="68">
        <v>23699.895</v>
      </c>
      <c r="GD44" s="68">
        <v>9718.6530000000002</v>
      </c>
      <c r="GE44" s="68">
        <v>219714.12099999998</v>
      </c>
      <c r="GF44" s="68">
        <v>24922.468000000004</v>
      </c>
      <c r="GG44" s="68">
        <v>13685.232000000004</v>
      </c>
      <c r="GH44" s="68">
        <v>28.058252427184467</v>
      </c>
      <c r="GI44" s="68">
        <v>166948.64300000007</v>
      </c>
      <c r="GJ44" s="68">
        <v>9610.6190000000006</v>
      </c>
      <c r="GK44" s="68">
        <v>10469.201999999999</v>
      </c>
      <c r="GL44" s="68">
        <v>418.28799999999995</v>
      </c>
      <c r="GM44" s="68">
        <v>428.77199999999993</v>
      </c>
      <c r="GN44" s="68">
        <v>273.35599999999999</v>
      </c>
      <c r="GO44" s="68">
        <v>100.593</v>
      </c>
      <c r="GP44" s="68">
        <v>103.33499999999999</v>
      </c>
      <c r="GQ44" s="68">
        <v>-338.98899999999998</v>
      </c>
      <c r="GR44" s="68">
        <v>2383.0860000000007</v>
      </c>
      <c r="GS44" s="68">
        <v>2132.9429999999998</v>
      </c>
      <c r="GT44" s="68">
        <v>1916.7309999999993</v>
      </c>
      <c r="GU44" s="68">
        <v>1596.0430000000001</v>
      </c>
      <c r="GV44" s="68">
        <v>1419.6610000000001</v>
      </c>
      <c r="GW44" s="68">
        <v>9071.2759999999998</v>
      </c>
    </row>
    <row r="45" spans="1:205" s="68" customFormat="1" ht="10">
      <c r="A45" s="100" t="s">
        <v>57</v>
      </c>
      <c r="B45" s="68">
        <v>654</v>
      </c>
      <c r="C45" s="68">
        <v>970376.37699999951</v>
      </c>
      <c r="D45" s="68">
        <v>475661.50169478887</v>
      </c>
      <c r="E45" s="68">
        <v>1446037.8786947893</v>
      </c>
      <c r="F45" s="68">
        <v>111014.25899999989</v>
      </c>
      <c r="G45" s="68">
        <v>1335023.6196947887</v>
      </c>
      <c r="H45" s="68">
        <v>1.3604824833627511</v>
      </c>
      <c r="I45" s="68">
        <v>1.1943470018727957</v>
      </c>
      <c r="J45" s="68">
        <v>0.29939879992615148</v>
      </c>
      <c r="K45" s="68">
        <v>0.35793222379699274</v>
      </c>
      <c r="L45" s="68">
        <v>45.178697083170412</v>
      </c>
      <c r="M45" s="68">
        <v>224.15461408287706</v>
      </c>
      <c r="N45" s="68">
        <v>160.44166198403192</v>
      </c>
      <c r="O45" s="68">
        <v>55.13018662824981</v>
      </c>
      <c r="P45" s="68">
        <v>10.407929914911858</v>
      </c>
      <c r="Q45" s="68">
        <v>3.7945254362795233</v>
      </c>
      <c r="R45" s="68">
        <v>24.789489243401299</v>
      </c>
      <c r="S45" s="68">
        <v>0.13543892677651678</v>
      </c>
      <c r="T45" s="68">
        <v>187.9634100441551</v>
      </c>
      <c r="U45" s="68">
        <v>93.512055071935734</v>
      </c>
      <c r="V45" s="68">
        <v>7.1256774900767175</v>
      </c>
      <c r="W45" s="68">
        <v>79.293508041619887</v>
      </c>
      <c r="X45" s="68">
        <v>0.58710508421209884</v>
      </c>
      <c r="Y45" s="68">
        <v>5.1157547519884612E-3</v>
      </c>
      <c r="Z45" s="68">
        <v>-2.3064189189189198E-2</v>
      </c>
      <c r="AA45" s="68">
        <v>1.2857651515151529E-2</v>
      </c>
      <c r="AB45" s="68">
        <v>-0.17181374757281562</v>
      </c>
      <c r="AC45" s="68">
        <v>-9.0182071129707053E-2</v>
      </c>
      <c r="AD45" s="68">
        <v>0.39919999999999994</v>
      </c>
      <c r="AE45" s="68">
        <v>0.53931497005988016</v>
      </c>
      <c r="AF45" s="68">
        <v>-6.4267842922631255E-2</v>
      </c>
      <c r="AG45" s="68">
        <v>-1.6151790544266981E-2</v>
      </c>
      <c r="AH45" s="68">
        <v>-11.053503960897858</v>
      </c>
      <c r="AI45" s="68">
        <v>-2.1256939257542125</v>
      </c>
      <c r="AJ45" s="68">
        <v>5.7061387842559444E-2</v>
      </c>
      <c r="AK45" s="68">
        <v>0.19743564814814818</v>
      </c>
      <c r="AL45" s="68">
        <v>-68318.041999999987</v>
      </c>
      <c r="AM45" s="68">
        <v>-41648.822</v>
      </c>
      <c r="AN45" s="68">
        <v>-20963.184538957765</v>
      </c>
      <c r="AO45" s="68">
        <v>168117.17199999996</v>
      </c>
      <c r="AP45" s="68">
        <v>202918.75699999995</v>
      </c>
      <c r="AQ45" s="68">
        <v>-10413.946000000002</v>
      </c>
      <c r="AR45" s="68">
        <v>13377.362999999996</v>
      </c>
      <c r="AS45" s="68">
        <v>-24352.82750629972</v>
      </c>
      <c r="AT45" s="68">
        <v>2977.7030000000013</v>
      </c>
      <c r="AU45" s="68">
        <v>2693.9989999999998</v>
      </c>
      <c r="AV45" s="68">
        <v>5624.851999999998</v>
      </c>
      <c r="AW45" s="68">
        <v>3.3758853747115642</v>
      </c>
      <c r="AX45" s="68">
        <v>-32671.678506299711</v>
      </c>
      <c r="AY45" s="68">
        <v>-52945.376000000011</v>
      </c>
      <c r="AZ45" s="68">
        <v>254352.11500000014</v>
      </c>
      <c r="BA45" s="68">
        <v>503828.82169478899</v>
      </c>
      <c r="BB45" s="68">
        <v>288573.13799999974</v>
      </c>
      <c r="BC45" s="68">
        <v>549088.66569478915</v>
      </c>
      <c r="BD45" s="68">
        <v>-2309.9392999999995</v>
      </c>
      <c r="BE45" s="68">
        <v>0.12550242326332797</v>
      </c>
      <c r="BF45" s="68">
        <v>0.49112741935483872</v>
      </c>
      <c r="BG45" s="68">
        <v>0.78764516129032236</v>
      </c>
      <c r="BH45" s="68">
        <v>0.90976567656765595</v>
      </c>
      <c r="BI45" s="68">
        <v>1.2857651515151503</v>
      </c>
      <c r="BJ45" s="68">
        <v>3.4485984848484859</v>
      </c>
      <c r="BK45" s="68">
        <v>-3.0056904761904768</v>
      </c>
      <c r="BL45" s="68">
        <v>-9.0182071129707069</v>
      </c>
      <c r="BM45" s="68">
        <v>-2.3064189189189186</v>
      </c>
      <c r="BN45" s="68">
        <v>0.59742405063291137</v>
      </c>
      <c r="BO45" s="68">
        <v>-8.3365435684647338</v>
      </c>
      <c r="BP45" s="68">
        <v>-17.181374757281535</v>
      </c>
      <c r="BQ45" s="68">
        <v>258.9954711538461</v>
      </c>
      <c r="BR45" s="68">
        <v>243.62881060606063</v>
      </c>
      <c r="BS45" s="68">
        <v>21209.100000000006</v>
      </c>
      <c r="BT45" s="68">
        <v>66175.727000000043</v>
      </c>
      <c r="BU45" s="68">
        <v>25.755000000000003</v>
      </c>
      <c r="BV45" s="68">
        <v>29141.468000000001</v>
      </c>
      <c r="BW45" s="68">
        <v>6459.9740000000002</v>
      </c>
      <c r="BX45" s="68">
        <v>1182.0529999999992</v>
      </c>
      <c r="BY45" s="68">
        <v>-42391.234000000019</v>
      </c>
      <c r="BZ45" s="68">
        <v>1493.3500000000017</v>
      </c>
      <c r="CA45" s="68">
        <v>41.569099337748348</v>
      </c>
      <c r="CB45" s="68">
        <v>29150.364999999983</v>
      </c>
      <c r="CC45" s="68">
        <v>15401.974000000015</v>
      </c>
      <c r="CD45" s="68">
        <v>29984.415000000008</v>
      </c>
      <c r="CE45" s="68">
        <v>104131.71500000001</v>
      </c>
      <c r="CF45" s="68">
        <v>29019.586000000007</v>
      </c>
      <c r="CG45" s="68">
        <v>44501.469000000034</v>
      </c>
      <c r="CH45" s="68">
        <v>24.262665523156056</v>
      </c>
      <c r="CI45" s="68">
        <v>-4920.2530000000006</v>
      </c>
      <c r="CJ45" s="68">
        <v>-2099.5989999999993</v>
      </c>
      <c r="CK45" s="68">
        <v>25982.056000000011</v>
      </c>
      <c r="CL45" s="68">
        <v>-87147.812000000005</v>
      </c>
      <c r="CM45" s="68">
        <v>84170.109000000011</v>
      </c>
      <c r="CN45" s="68">
        <v>4062.3960000000011</v>
      </c>
      <c r="CO45" s="68">
        <v>-8102.3909999999987</v>
      </c>
      <c r="CP45" s="68">
        <v>95023.354000000007</v>
      </c>
      <c r="CQ45" s="68">
        <v>437811.79700000031</v>
      </c>
      <c r="CR45" s="68">
        <v>27370.77700000002</v>
      </c>
      <c r="CS45" s="68">
        <v>116935.929</v>
      </c>
      <c r="CT45" s="68">
        <v>95060.935000000041</v>
      </c>
      <c r="CU45" s="68">
        <v>4560.4080000000004</v>
      </c>
      <c r="CV45" s="68">
        <v>254352.11500000014</v>
      </c>
      <c r="CW45" s="68">
        <v>0.91919157390249273</v>
      </c>
      <c r="CX45" s="68">
        <v>0.85214042864348416</v>
      </c>
      <c r="CY45" s="68">
        <v>-68318.041999999987</v>
      </c>
      <c r="CZ45" s="68">
        <v>36830.522000000048</v>
      </c>
      <c r="DA45" s="68">
        <v>33397.860999999997</v>
      </c>
      <c r="DB45" s="68">
        <v>35510.712000000007</v>
      </c>
      <c r="DC45" s="68">
        <v>39652.910999999993</v>
      </c>
      <c r="DD45" s="68">
        <v>41241.284000000014</v>
      </c>
      <c r="DE45" s="68">
        <v>36381.622000000025</v>
      </c>
      <c r="DF45" s="68">
        <v>39967.495999999963</v>
      </c>
      <c r="DG45" s="68">
        <v>48993.64599999995</v>
      </c>
      <c r="DH45" s="68">
        <v>52854.960000000021</v>
      </c>
      <c r="DI45" s="68">
        <v>52076.916000000005</v>
      </c>
      <c r="DJ45" s="68">
        <v>-37432.275999999991</v>
      </c>
      <c r="DK45" s="68">
        <v>-7230.1923000000006</v>
      </c>
      <c r="DL45" s="68">
        <v>461201.74499999982</v>
      </c>
      <c r="DM45" s="68">
        <v>-16197.393999999993</v>
      </c>
      <c r="DN45" s="68">
        <v>-49967.673000000003</v>
      </c>
      <c r="DO45" s="68">
        <v>0.32251873567478789</v>
      </c>
      <c r="DP45" s="68">
        <v>10.846718543046352</v>
      </c>
      <c r="DQ45" s="68">
        <v>22.043103969754227</v>
      </c>
      <c r="DR45" s="68">
        <v>19.473105022831053</v>
      </c>
      <c r="DS45" s="68">
        <v>868450.47099999897</v>
      </c>
      <c r="DT45" s="68">
        <v>-20965.770000000015</v>
      </c>
      <c r="DU45" s="68">
        <v>296944.12900000007</v>
      </c>
      <c r="DV45" s="68">
        <v>365631.1540000001</v>
      </c>
      <c r="DW45" s="68">
        <v>434</v>
      </c>
      <c r="DX45" s="68">
        <v>11894.329000000002</v>
      </c>
      <c r="DY45" s="68">
        <v>3236.5330000000013</v>
      </c>
      <c r="DZ45" s="68">
        <v>9457.655999999999</v>
      </c>
      <c r="EA45" s="68">
        <v>451999.68600000045</v>
      </c>
      <c r="EB45" s="68">
        <v>34844.576999999961</v>
      </c>
      <c r="EC45" s="68">
        <v>861118.24136457965</v>
      </c>
      <c r="ED45" s="68">
        <v>-30355.33</v>
      </c>
      <c r="EE45" s="68">
        <v>17906.421199999997</v>
      </c>
      <c r="EF45" s="68">
        <v>-19477.883738957767</v>
      </c>
      <c r="EG45" s="68">
        <v>-3953.9719999999988</v>
      </c>
      <c r="EH45" s="68">
        <v>316105.40999999997</v>
      </c>
      <c r="EI45" s="68">
        <v>67616.357000000018</v>
      </c>
      <c r="EJ45" s="68">
        <v>9969.882999999998</v>
      </c>
      <c r="EK45" s="68">
        <v>-0.18216411133628363</v>
      </c>
      <c r="EL45" s="68">
        <v>0.20411590316325187</v>
      </c>
      <c r="EM45" s="68">
        <v>33389.096923412711</v>
      </c>
      <c r="EN45" s="68">
        <v>33389.096923412711</v>
      </c>
      <c r="EO45" s="68">
        <v>266428.84799999994</v>
      </c>
      <c r="EP45" s="68">
        <v>36.541783464566919</v>
      </c>
      <c r="EQ45" s="68">
        <v>7270.47</v>
      </c>
      <c r="ER45" s="68">
        <v>-242.96999999999997</v>
      </c>
      <c r="ES45" s="68">
        <v>4658.5180000000046</v>
      </c>
      <c r="ET45" s="68">
        <v>-19376.309999999994</v>
      </c>
      <c r="EU45" s="68">
        <v>21641.165000000005</v>
      </c>
      <c r="EV45" s="68">
        <v>43174.2</v>
      </c>
      <c r="EW45" s="68">
        <v>40080.542999999998</v>
      </c>
      <c r="EX45" s="68">
        <v>162</v>
      </c>
      <c r="EY45" s="68">
        <v>167</v>
      </c>
      <c r="EZ45" s="68">
        <v>161</v>
      </c>
      <c r="FA45" s="68">
        <v>75</v>
      </c>
      <c r="FB45" s="68">
        <v>34573.048999999985</v>
      </c>
      <c r="FC45" s="68">
        <v>4659.2859999999982</v>
      </c>
      <c r="FD45" s="68">
        <v>5235.5720000000019</v>
      </c>
      <c r="FE45" s="68">
        <v>168117.17199999996</v>
      </c>
      <c r="FF45" s="68">
        <v>-10413.946000000002</v>
      </c>
      <c r="FG45" s="68">
        <v>138.56800000000001</v>
      </c>
      <c r="FH45" s="68">
        <v>-324.82199999999841</v>
      </c>
      <c r="FI45" s="68">
        <v>-355.44499999999999</v>
      </c>
      <c r="FJ45" s="68">
        <v>-2013.7319999999988</v>
      </c>
      <c r="FK45" s="68">
        <v>-1502.5179999999993</v>
      </c>
      <c r="FL45" s="68">
        <v>10080.158000000007</v>
      </c>
      <c r="FM45" s="68">
        <v>137229.25000000003</v>
      </c>
      <c r="FP45" s="68">
        <v>42433.264000000003</v>
      </c>
      <c r="FQ45" s="68">
        <v>37273.274000000012</v>
      </c>
      <c r="FR45" s="68">
        <v>34.273000000000003</v>
      </c>
      <c r="FS45" s="68">
        <v>22024.869999999992</v>
      </c>
      <c r="FT45" s="68">
        <v>807048.20300000045</v>
      </c>
      <c r="FU45" s="68">
        <v>777892.37799999956</v>
      </c>
      <c r="FV45" s="68">
        <v>421641.91699999967</v>
      </c>
      <c r="FW45" s="68">
        <v>669555.97200000053</v>
      </c>
      <c r="FX45" s="68">
        <v>608104.63600000029</v>
      </c>
      <c r="FY45" s="68">
        <v>970376.37699999951</v>
      </c>
      <c r="FZ45" s="68">
        <v>179928.20300000013</v>
      </c>
      <c r="GA45" s="68">
        <v>79741.238999999987</v>
      </c>
      <c r="GB45" s="68">
        <v>-102.80700000000135</v>
      </c>
      <c r="GC45" s="68">
        <v>-26399.296000000009</v>
      </c>
      <c r="GD45" s="68">
        <v>-54606.767000000022</v>
      </c>
      <c r="GE45" s="68">
        <v>202918.75699999995</v>
      </c>
      <c r="GF45" s="68">
        <v>-16197.393999999993</v>
      </c>
      <c r="GG45" s="68">
        <v>-41648.822</v>
      </c>
      <c r="GH45" s="68">
        <v>37.255652173913042</v>
      </c>
      <c r="GI45" s="68">
        <v>434795.14899999998</v>
      </c>
      <c r="GJ45" s="68">
        <v>24995.677999999996</v>
      </c>
      <c r="GK45" s="68">
        <v>21765.166000000001</v>
      </c>
      <c r="GL45" s="68">
        <v>6181.4939999999988</v>
      </c>
      <c r="GM45" s="68">
        <v>5840.9210000000003</v>
      </c>
      <c r="GN45" s="68">
        <v>5694.4029999999993</v>
      </c>
      <c r="GO45" s="68">
        <v>3594.6909999999998</v>
      </c>
      <c r="GP45" s="68">
        <v>3561.8569999999991</v>
      </c>
      <c r="GQ45" s="68">
        <v>-1363.2099999999996</v>
      </c>
      <c r="GR45" s="68">
        <v>3407.4799999999991</v>
      </c>
      <c r="GS45" s="68">
        <v>2807.4809999999998</v>
      </c>
      <c r="GT45" s="68">
        <v>2563.0770000000007</v>
      </c>
      <c r="GU45" s="68">
        <v>2148.973</v>
      </c>
      <c r="GV45" s="68">
        <v>2072.377</v>
      </c>
      <c r="GW45" s="68">
        <v>40336.832999999999</v>
      </c>
    </row>
    <row r="46" spans="1:205" s="68" customFormat="1" ht="10">
      <c r="A46" s="100" t="s">
        <v>138</v>
      </c>
      <c r="B46" s="68">
        <v>575</v>
      </c>
      <c r="C46" s="68">
        <v>1721762.7850000008</v>
      </c>
      <c r="D46" s="68">
        <v>190264.98268220335</v>
      </c>
      <c r="E46" s="68">
        <v>1912027.7676822033</v>
      </c>
      <c r="F46" s="68">
        <v>67648.269</v>
      </c>
      <c r="G46" s="68">
        <v>1844379.4986822016</v>
      </c>
      <c r="H46" s="68">
        <v>1.9836222496095441</v>
      </c>
      <c r="I46" s="68">
        <v>1.0408450273415879</v>
      </c>
      <c r="J46" s="68">
        <v>0.26749156878613561</v>
      </c>
      <c r="K46" s="68">
        <v>0.41516500204679246</v>
      </c>
      <c r="L46" s="68">
        <v>213.67905358637159</v>
      </c>
      <c r="M46" s="68">
        <v>88.530562329439164</v>
      </c>
      <c r="N46" s="68">
        <v>49.077378872401972</v>
      </c>
      <c r="O46" s="68">
        <v>28.079525171528392</v>
      </c>
      <c r="P46" s="68">
        <v>4.8661513911802103</v>
      </c>
      <c r="Q46" s="68">
        <v>7.7921795366477484</v>
      </c>
      <c r="R46" s="68">
        <v>29.323648013469992</v>
      </c>
      <c r="S46" s="68">
        <v>0.12241696356655199</v>
      </c>
      <c r="T46" s="68">
        <v>34.97562608101893</v>
      </c>
      <c r="U46" s="68">
        <v>85.99500088348961</v>
      </c>
      <c r="V46" s="68">
        <v>42.822970000404581</v>
      </c>
      <c r="W46" s="68">
        <v>37.368153496467656</v>
      </c>
      <c r="X46" s="68">
        <v>0.43505234441959589</v>
      </c>
      <c r="Y46" s="68">
        <v>1.114948105456611E-2</v>
      </c>
      <c r="Z46" s="68">
        <v>0.11110699551569508</v>
      </c>
      <c r="AA46" s="68">
        <v>7.5922892156862695E-2</v>
      </c>
      <c r="AB46" s="68">
        <v>8.339419847328243E-2</v>
      </c>
      <c r="AC46" s="68">
        <v>4.7499704142011837E-2</v>
      </c>
      <c r="AD46" s="68">
        <v>0.23570999999999998</v>
      </c>
      <c r="AE46" s="68">
        <v>0.17889441717791413</v>
      </c>
      <c r="AF46" s="68">
        <v>4.3254820650917791E-2</v>
      </c>
      <c r="AG46" s="68">
        <v>7.3772071571051687E-2</v>
      </c>
      <c r="AH46" s="68">
        <v>-1.5144805194877669</v>
      </c>
      <c r="AI46" s="68">
        <v>-1.4301428245285148</v>
      </c>
      <c r="AJ46" s="68">
        <v>0.12035865084485994</v>
      </c>
      <c r="AK46" s="68">
        <v>0.17346800524934375</v>
      </c>
      <c r="AL46" s="68">
        <v>48065.017</v>
      </c>
      <c r="AM46" s="68">
        <v>45594.093000000044</v>
      </c>
      <c r="AN46" s="68">
        <v>76076.130263559346</v>
      </c>
      <c r="AO46" s="68">
        <v>477146.43100000022</v>
      </c>
      <c r="AP46" s="68">
        <v>482664.3499999998</v>
      </c>
      <c r="AQ46" s="68">
        <v>94778.65800000001</v>
      </c>
      <c r="AR46" s="68">
        <v>95469.390000000029</v>
      </c>
      <c r="AS46" s="68">
        <v>59894.626071745392</v>
      </c>
      <c r="AT46" s="68">
        <v>9790.2970000000023</v>
      </c>
      <c r="AU46" s="68">
        <v>801.71199999999999</v>
      </c>
      <c r="AV46" s="68">
        <v>21648.953000000012</v>
      </c>
      <c r="AW46" s="68">
        <v>1.8611116150282996</v>
      </c>
      <c r="AX46" s="68">
        <v>37443.961071745376</v>
      </c>
      <c r="AY46" s="68">
        <v>13353.131000000001</v>
      </c>
      <c r="AZ46" s="68">
        <v>239273.08499999996</v>
      </c>
      <c r="BA46" s="68">
        <v>240708.54868220346</v>
      </c>
      <c r="BB46" s="68">
        <v>269903.82099999982</v>
      </c>
      <c r="BC46" s="68">
        <v>263669.19768220343</v>
      </c>
      <c r="BD46" s="68">
        <v>-34019.649529999973</v>
      </c>
      <c r="BE46" s="68">
        <v>9.7784431137724614E-2</v>
      </c>
      <c r="BF46" s="68">
        <v>-8.1814191616766436</v>
      </c>
      <c r="BG46" s="68">
        <v>0.51565069860279489</v>
      </c>
      <c r="BH46" s="68">
        <v>2.9931580041580061</v>
      </c>
      <c r="BI46" s="68">
        <v>7.5922892156862734</v>
      </c>
      <c r="BJ46" s="68">
        <v>4.3683076923076891</v>
      </c>
      <c r="BK46" s="68">
        <v>3.6140337552742627</v>
      </c>
      <c r="BL46" s="68">
        <v>4.7499704142011803</v>
      </c>
      <c r="BM46" s="68">
        <v>11.110699551569509</v>
      </c>
      <c r="BN46" s="68">
        <v>9.2375098814229286</v>
      </c>
      <c r="BO46" s="68">
        <v>5.9172267657992554</v>
      </c>
      <c r="BP46" s="68">
        <v>8.3394198473282461</v>
      </c>
      <c r="BQ46" s="68">
        <v>46.744958677685943</v>
      </c>
      <c r="BR46" s="68">
        <v>97.634938848920868</v>
      </c>
      <c r="BS46" s="68">
        <v>17248.885000000006</v>
      </c>
      <c r="BT46" s="68">
        <v>159604.19100000008</v>
      </c>
      <c r="BU46" s="68">
        <v>38.843000000000004</v>
      </c>
      <c r="BV46" s="68">
        <v>13994.338999999994</v>
      </c>
      <c r="BW46" s="68">
        <v>9079.0480000000007</v>
      </c>
      <c r="BX46" s="68">
        <v>1862.8309999999999</v>
      </c>
      <c r="BY46" s="68">
        <v>62802.707000000024</v>
      </c>
      <c r="BZ46" s="68">
        <v>15680.399000000001</v>
      </c>
      <c r="CA46" s="68">
        <v>37.676577319587615</v>
      </c>
      <c r="CB46" s="68">
        <v>56921.020000000019</v>
      </c>
      <c r="CC46" s="68">
        <v>61103.600999999995</v>
      </c>
      <c r="CD46" s="68">
        <v>14021.538000000002</v>
      </c>
      <c r="CE46" s="68">
        <v>128851.33699999998</v>
      </c>
      <c r="CF46" s="68">
        <v>81928.844999999987</v>
      </c>
      <c r="CG46" s="68">
        <v>22184.315000000017</v>
      </c>
      <c r="CH46" s="68">
        <v>23.39775501113585</v>
      </c>
      <c r="CI46" s="68">
        <v>-21797.632999999998</v>
      </c>
      <c r="CJ46" s="68">
        <v>-24212.220999999998</v>
      </c>
      <c r="CK46" s="68">
        <v>9180.4640000000054</v>
      </c>
      <c r="CL46" s="68">
        <v>-48245.130999999987</v>
      </c>
      <c r="CM46" s="68">
        <v>38454.833999999988</v>
      </c>
      <c r="CN46" s="68">
        <v>-219.35900000000083</v>
      </c>
      <c r="CO46" s="68">
        <v>-6976.5919999999978</v>
      </c>
      <c r="CP46" s="68">
        <v>245126.98300000015</v>
      </c>
      <c r="CQ46" s="68">
        <v>191355.34500000003</v>
      </c>
      <c r="CR46" s="68">
        <v>13241.087999999996</v>
      </c>
      <c r="CS46" s="68">
        <v>76149.202999999921</v>
      </c>
      <c r="CT46" s="68">
        <v>119029.10100000001</v>
      </c>
      <c r="CU46" s="68">
        <v>1903.5250000000001</v>
      </c>
      <c r="CV46" s="68">
        <v>239273.08499999996</v>
      </c>
      <c r="CW46" s="68">
        <v>0.8281207887549612</v>
      </c>
      <c r="CX46" s="68">
        <v>0.87961478387377956</v>
      </c>
      <c r="CY46" s="68">
        <v>48065.017</v>
      </c>
      <c r="CZ46" s="68">
        <v>39135.845000000038</v>
      </c>
      <c r="DA46" s="68">
        <v>55536.980999999985</v>
      </c>
      <c r="DB46" s="68">
        <v>59415.001000000062</v>
      </c>
      <c r="DC46" s="68">
        <v>61199.234999999986</v>
      </c>
      <c r="DD46" s="68">
        <v>60087.113000000005</v>
      </c>
      <c r="DE46" s="68">
        <v>59995.155999999974</v>
      </c>
      <c r="DF46" s="68">
        <v>61830.659000000021</v>
      </c>
      <c r="DG46" s="68">
        <v>69745.78800000003</v>
      </c>
      <c r="DH46" s="68">
        <v>68112.912999999971</v>
      </c>
      <c r="DI46" s="68">
        <v>73053.007999999973</v>
      </c>
      <c r="DJ46" s="68">
        <v>75261.40800000001</v>
      </c>
      <c r="DK46" s="68">
        <v>-55817.282529999989</v>
      </c>
      <c r="DL46" s="68">
        <v>186699.94000000003</v>
      </c>
      <c r="DM46" s="68">
        <v>75897.34</v>
      </c>
      <c r="DN46" s="68">
        <v>23143.428000000004</v>
      </c>
      <c r="DO46" s="68">
        <v>0.35715395652297538</v>
      </c>
      <c r="DP46" s="68">
        <v>13.592680134680135</v>
      </c>
      <c r="DQ46" s="68">
        <v>30.181308533916834</v>
      </c>
      <c r="DR46" s="68">
        <v>17.256216710182755</v>
      </c>
      <c r="DS46" s="68">
        <v>653582.2980000003</v>
      </c>
      <c r="DT46" s="68">
        <v>-5129.9330000000009</v>
      </c>
      <c r="DU46" s="68">
        <v>124600.07499999998</v>
      </c>
      <c r="DV46" s="68">
        <v>127299.11600000005</v>
      </c>
      <c r="DW46" s="68">
        <v>332</v>
      </c>
      <c r="DX46" s="68">
        <v>68618.921000000002</v>
      </c>
      <c r="DY46" s="68">
        <v>15413.759999999998</v>
      </c>
      <c r="DZ46" s="68">
        <v>51853.631000000016</v>
      </c>
      <c r="EA46" s="68">
        <v>1626491.3690000006</v>
      </c>
      <c r="EB46" s="68">
        <v>96972.185000000027</v>
      </c>
      <c r="EC46" s="68">
        <v>1823964.5140560593</v>
      </c>
      <c r="ED46" s="68">
        <v>15433.911999999997</v>
      </c>
      <c r="EE46" s="68">
        <v>26975.395999999997</v>
      </c>
      <c r="EF46" s="68">
        <v>76314.205863559269</v>
      </c>
      <c r="EG46" s="68">
        <v>103857.70599999993</v>
      </c>
      <c r="EH46" s="68">
        <v>481251.87000000011</v>
      </c>
      <c r="EI46" s="68">
        <v>100440.34300000002</v>
      </c>
      <c r="EJ46" s="68">
        <v>93535.776999999929</v>
      </c>
      <c r="EK46" s="68">
        <v>-0.16021901701195485</v>
      </c>
      <c r="EL46" s="68">
        <v>5.3775277227090058E-2</v>
      </c>
      <c r="EM46" s="68">
        <v>61573.345831349201</v>
      </c>
      <c r="EN46" s="68">
        <v>61573.345831349201</v>
      </c>
      <c r="EO46" s="68">
        <v>146622.1479999999</v>
      </c>
      <c r="EP46" s="68">
        <v>86.86099999999999</v>
      </c>
      <c r="EQ46" s="68">
        <v>2431.543999999999</v>
      </c>
      <c r="ER46" s="68">
        <v>-312.31699999999995</v>
      </c>
      <c r="ES46" s="68">
        <v>17810.841000000019</v>
      </c>
      <c r="ET46" s="68">
        <v>51511.037000000011</v>
      </c>
      <c r="EU46" s="68">
        <v>56027.030000000028</v>
      </c>
      <c r="EV46" s="68">
        <v>61529.424999999967</v>
      </c>
      <c r="EW46" s="68">
        <v>58443.983000000007</v>
      </c>
      <c r="EX46" s="68">
        <v>148</v>
      </c>
      <c r="EY46" s="68">
        <v>153</v>
      </c>
      <c r="EZ46" s="68">
        <v>139</v>
      </c>
      <c r="FA46" s="68">
        <v>70</v>
      </c>
      <c r="FB46" s="68">
        <v>30164.023999999994</v>
      </c>
      <c r="FC46" s="68">
        <v>3350.9089999999983</v>
      </c>
      <c r="FD46" s="68">
        <v>3329.9119999999998</v>
      </c>
      <c r="FE46" s="68">
        <v>477146.43100000022</v>
      </c>
      <c r="FF46" s="68">
        <v>94778.65800000001</v>
      </c>
      <c r="FG46" s="68">
        <v>205.15300000000002</v>
      </c>
      <c r="FH46" s="68">
        <v>-351.05899999999997</v>
      </c>
      <c r="FI46" s="68">
        <v>-5641.7500000000027</v>
      </c>
      <c r="FJ46" s="68">
        <v>5191.0970000000025</v>
      </c>
      <c r="FK46" s="68">
        <v>84.927999999998846</v>
      </c>
      <c r="FL46" s="68">
        <v>14123.401000000007</v>
      </c>
      <c r="FM46" s="68">
        <v>78803.145000000033</v>
      </c>
      <c r="FP46" s="68">
        <v>27047.11399999999</v>
      </c>
      <c r="FQ46" s="68">
        <v>26763.417999999987</v>
      </c>
      <c r="FR46" s="68">
        <v>9.4540000000000006</v>
      </c>
      <c r="FS46" s="68">
        <v>6841.9559999999983</v>
      </c>
      <c r="FT46" s="68">
        <v>1400396.0160000001</v>
      </c>
      <c r="FU46" s="68">
        <v>1430234.3970000001</v>
      </c>
      <c r="FV46" s="68">
        <v>1159827.7770000009</v>
      </c>
      <c r="FW46" s="68">
        <v>1528382.529000001</v>
      </c>
      <c r="FX46" s="68">
        <v>1483582.3540000014</v>
      </c>
      <c r="FY46" s="68">
        <v>1721762.7850000008</v>
      </c>
      <c r="FZ46" s="68">
        <v>479308.11800000019</v>
      </c>
      <c r="GA46" s="68">
        <v>244952.29899999997</v>
      </c>
      <c r="GB46" s="68">
        <v>94879.881000000008</v>
      </c>
      <c r="GC46" s="68">
        <v>77212.874999999956</v>
      </c>
      <c r="GD46" s="68">
        <v>48011.093000000001</v>
      </c>
      <c r="GE46" s="68">
        <v>482664.3499999998</v>
      </c>
      <c r="GF46" s="68">
        <v>75897.34</v>
      </c>
      <c r="GG46" s="68">
        <v>45594.093000000044</v>
      </c>
      <c r="GH46" s="68">
        <v>42.93737769080235</v>
      </c>
      <c r="GI46" s="68">
        <v>181490.86899999995</v>
      </c>
      <c r="GJ46" s="68">
        <v>5194.51</v>
      </c>
      <c r="GK46" s="68">
        <v>5410.759</v>
      </c>
      <c r="GL46" s="68">
        <v>9055.6819999999952</v>
      </c>
      <c r="GM46" s="68">
        <v>8921.6389999999956</v>
      </c>
      <c r="GN46" s="68">
        <v>8889.7269999999917</v>
      </c>
      <c r="GO46" s="68">
        <v>8714.640999999996</v>
      </c>
      <c r="GP46" s="68">
        <v>8623.1730000000025</v>
      </c>
      <c r="GQ46" s="68">
        <v>-2890.0619999999999</v>
      </c>
      <c r="GR46" s="68">
        <v>1933.6129999999994</v>
      </c>
      <c r="GS46" s="68">
        <v>1518.317</v>
      </c>
      <c r="GT46" s="68">
        <v>1229.1219999999998</v>
      </c>
      <c r="GU46" s="68">
        <v>961.34900000000005</v>
      </c>
      <c r="GV46" s="68">
        <v>785.69600000000025</v>
      </c>
      <c r="GW46" s="68">
        <v>3532.1780000000003</v>
      </c>
    </row>
    <row r="47" spans="1:205" s="68" customFormat="1" ht="10">
      <c r="A47" s="100" t="s">
        <v>139</v>
      </c>
      <c r="B47" s="68">
        <v>266</v>
      </c>
      <c r="C47" s="68">
        <v>1991573.3439999991</v>
      </c>
      <c r="D47" s="68">
        <v>214115.85021176739</v>
      </c>
      <c r="E47" s="68">
        <v>2205689.1942117685</v>
      </c>
      <c r="F47" s="68">
        <v>94671.584999999977</v>
      </c>
      <c r="G47" s="68">
        <v>2111017.6092117666</v>
      </c>
      <c r="H47" s="68">
        <v>2.4704037943434609</v>
      </c>
      <c r="I47" s="68">
        <v>1.2675474876977695</v>
      </c>
      <c r="J47" s="68">
        <v>0.34286304701925296</v>
      </c>
      <c r="K47" s="68">
        <v>0.41756511549262892</v>
      </c>
      <c r="L47" s="68">
        <v>106.70798279783125</v>
      </c>
      <c r="M47" s="68">
        <v>107.15254623812042</v>
      </c>
      <c r="N47" s="68">
        <v>84.273662282186663</v>
      </c>
      <c r="O47" s="68">
        <v>53.23590411314462</v>
      </c>
      <c r="P47" s="68">
        <v>3.8361473556467565</v>
      </c>
      <c r="Q47" s="68">
        <v>7.817402066239195</v>
      </c>
      <c r="R47" s="68">
        <v>65.949786610390305</v>
      </c>
      <c r="S47" s="68">
        <v>0.14717058770350883</v>
      </c>
      <c r="T47" s="68">
        <v>78.338277652857826</v>
      </c>
      <c r="U47" s="68">
        <v>43.669544273376843</v>
      </c>
      <c r="V47" s="68">
        <v>55.088432801600661</v>
      </c>
      <c r="W47" s="68">
        <v>61.75987393211885</v>
      </c>
      <c r="X47" s="68">
        <v>0.25467347299057719</v>
      </c>
      <c r="Y47" s="68">
        <v>7.283512758285325E-3</v>
      </c>
      <c r="Z47" s="68">
        <v>0.11995293478260877</v>
      </c>
      <c r="AA47" s="68">
        <v>0.11259049382716045</v>
      </c>
      <c r="AB47" s="68">
        <v>0.1488795</v>
      </c>
      <c r="AC47" s="68">
        <v>0.11343000000000004</v>
      </c>
      <c r="AD47" s="68">
        <v>0.20201896551724136</v>
      </c>
      <c r="AE47" s="68">
        <v>0.22702956140350877</v>
      </c>
      <c r="AF47" s="68">
        <v>9.0649388509106532E-2</v>
      </c>
      <c r="AG47" s="68">
        <v>0.27209108854791481</v>
      </c>
      <c r="AH47" s="68">
        <v>-47.084113895959966</v>
      </c>
      <c r="AI47" s="68">
        <v>-21.501322191806921</v>
      </c>
      <c r="AJ47" s="68">
        <v>0.14318180298464608</v>
      </c>
      <c r="AK47" s="68">
        <v>0.29361504629629626</v>
      </c>
      <c r="AL47" s="68">
        <v>30302.376000000004</v>
      </c>
      <c r="AM47" s="68">
        <v>37054.525999999998</v>
      </c>
      <c r="AN47" s="68">
        <v>54216.14855764652</v>
      </c>
      <c r="AO47" s="68">
        <v>239665.03000000006</v>
      </c>
      <c r="AP47" s="68">
        <v>266461.08799999993</v>
      </c>
      <c r="AQ47" s="68">
        <v>63280.024999999987</v>
      </c>
      <c r="AR47" s="68">
        <v>73577.245999999985</v>
      </c>
      <c r="AS47" s="68">
        <v>42265.284519100125</v>
      </c>
      <c r="AT47" s="68">
        <v>-11086.762999999999</v>
      </c>
      <c r="AU47" s="68">
        <v>5511.1520000000019</v>
      </c>
      <c r="AV47" s="68">
        <v>20715.334999999999</v>
      </c>
      <c r="AW47" s="68">
        <v>1.0509957229237568</v>
      </c>
      <c r="AX47" s="68">
        <v>16038.797519100159</v>
      </c>
      <c r="AY47" s="68">
        <v>21914.801999999989</v>
      </c>
      <c r="AZ47" s="68">
        <v>232707.66399999999</v>
      </c>
      <c r="BA47" s="68">
        <v>159439.56821176747</v>
      </c>
      <c r="BB47" s="68">
        <v>274987.071</v>
      </c>
      <c r="BC47" s="68">
        <v>171135.71221176747</v>
      </c>
      <c r="BD47" s="68">
        <v>-10843.087289999996</v>
      </c>
      <c r="BE47" s="68">
        <v>0.16275330396475773</v>
      </c>
      <c r="BF47" s="68">
        <v>0.97877533039647568</v>
      </c>
      <c r="BG47" s="68">
        <v>8.0813259911894271</v>
      </c>
      <c r="BH47" s="68">
        <v>3.0171121951219519</v>
      </c>
      <c r="BI47" s="68">
        <v>11.259049382716052</v>
      </c>
      <c r="BJ47" s="68">
        <v>9.7294044943820222</v>
      </c>
      <c r="BK47" s="68">
        <v>9.3909791666666642</v>
      </c>
      <c r="BL47" s="68">
        <v>11.343000000000004</v>
      </c>
      <c r="BM47" s="68">
        <v>11.995293478260869</v>
      </c>
      <c r="BN47" s="68">
        <v>11.890101851851846</v>
      </c>
      <c r="BO47" s="68">
        <v>8.09945689655172</v>
      </c>
      <c r="BP47" s="68">
        <v>14.887950000000004</v>
      </c>
      <c r="BQ47" s="68">
        <v>71.412617886178893</v>
      </c>
      <c r="BR47" s="68">
        <v>166.17897278911559</v>
      </c>
      <c r="BS47" s="68">
        <v>7480.3090000000011</v>
      </c>
      <c r="BT47" s="68">
        <v>60126.896000000001</v>
      </c>
      <c r="BU47" s="68">
        <v>46.006999999999991</v>
      </c>
      <c r="BV47" s="68">
        <v>17588.611000000008</v>
      </c>
      <c r="BW47" s="68">
        <v>7527.1679999999997</v>
      </c>
      <c r="BX47" s="68">
        <v>596.09800000000007</v>
      </c>
      <c r="BY47" s="68">
        <v>47707.497000000018</v>
      </c>
      <c r="BZ47" s="68">
        <v>10256.740000000005</v>
      </c>
      <c r="CA47" s="68">
        <v>42.276134228187907</v>
      </c>
      <c r="CB47" s="68">
        <v>83063.963999999993</v>
      </c>
      <c r="CC47" s="68">
        <v>1420.1960000000006</v>
      </c>
      <c r="CD47" s="68">
        <v>147709.91599999997</v>
      </c>
      <c r="CE47" s="68">
        <v>223295.62400000004</v>
      </c>
      <c r="CF47" s="68">
        <v>28926.231999999989</v>
      </c>
      <c r="CG47" s="68">
        <v>195460.47700000004</v>
      </c>
      <c r="CH47" s="68">
        <v>124.75427358490568</v>
      </c>
      <c r="CI47" s="68">
        <v>-29227.317999999999</v>
      </c>
      <c r="CJ47" s="68">
        <v>-10601.844999999996</v>
      </c>
      <c r="CK47" s="68">
        <v>12914.551000000007</v>
      </c>
      <c r="CL47" s="68">
        <v>-115829.353</v>
      </c>
      <c r="CM47" s="68">
        <v>126916.11600000001</v>
      </c>
      <c r="CN47" s="68">
        <v>-16180.596000000001</v>
      </c>
      <c r="CO47" s="68">
        <v>-20326.347999999998</v>
      </c>
      <c r="CP47" s="68">
        <v>129257.80099999999</v>
      </c>
      <c r="CQ47" s="68">
        <v>194669.26200000002</v>
      </c>
      <c r="CR47" s="68">
        <v>4277.9189999999999</v>
      </c>
      <c r="CS47" s="68">
        <v>79219.623999999967</v>
      </c>
      <c r="CT47" s="68">
        <v>199135.86899999995</v>
      </c>
      <c r="CU47" s="68">
        <v>6755.5740000000005</v>
      </c>
      <c r="CV47" s="68">
        <v>232707.66399999999</v>
      </c>
      <c r="CW47" s="68">
        <v>0.70637134080725417</v>
      </c>
      <c r="CX47" s="68">
        <v>0.7928482202192787</v>
      </c>
      <c r="CY47" s="68">
        <v>30302.376000000004</v>
      </c>
      <c r="CZ47" s="68">
        <v>33099.836000000003</v>
      </c>
      <c r="DA47" s="68">
        <v>23473.156000000003</v>
      </c>
      <c r="DB47" s="68">
        <v>26378.886000000002</v>
      </c>
      <c r="DC47" s="68">
        <v>29272.837999999996</v>
      </c>
      <c r="DD47" s="68">
        <v>31285.564999999999</v>
      </c>
      <c r="DE47" s="68">
        <v>33226.040000000008</v>
      </c>
      <c r="DF47" s="68">
        <v>37091.77199999999</v>
      </c>
      <c r="DG47" s="68">
        <v>43471.822000000022</v>
      </c>
      <c r="DH47" s="68">
        <v>47858.10300000001</v>
      </c>
      <c r="DI47" s="68">
        <v>53154.087999999996</v>
      </c>
      <c r="DJ47" s="68">
        <v>44430.536000000007</v>
      </c>
      <c r="DK47" s="68">
        <v>-40070.405290000017</v>
      </c>
      <c r="DL47" s="68">
        <v>210305.18299999987</v>
      </c>
      <c r="DM47" s="68">
        <v>53897.397999999979</v>
      </c>
      <c r="DN47" s="68">
        <v>10828.038999999992</v>
      </c>
      <c r="DO47" s="68">
        <v>0.39747089362656346</v>
      </c>
      <c r="DP47" s="68">
        <v>9.2287764705882331</v>
      </c>
      <c r="DQ47" s="68">
        <v>21.189819004524878</v>
      </c>
      <c r="DR47" s="68">
        <v>29.226198156682024</v>
      </c>
      <c r="DS47" s="68">
        <v>798154.89500000025</v>
      </c>
      <c r="DT47" s="68">
        <v>-5426.6390000000001</v>
      </c>
      <c r="DU47" s="68">
        <v>169937.41700000002</v>
      </c>
      <c r="DV47" s="68">
        <v>28583.771000000001</v>
      </c>
      <c r="DW47" s="68">
        <v>195</v>
      </c>
      <c r="DX47" s="68">
        <v>53624.36</v>
      </c>
      <c r="DY47" s="68">
        <v>10587.937000000002</v>
      </c>
      <c r="DZ47" s="68">
        <v>42712.343999999997</v>
      </c>
      <c r="EA47" s="68">
        <v>1804492.7</v>
      </c>
      <c r="EB47" s="68">
        <v>75588.116999999984</v>
      </c>
      <c r="EC47" s="68">
        <v>1988222.8495614191</v>
      </c>
      <c r="ED47" s="68">
        <v>25587.194999999992</v>
      </c>
      <c r="EE47" s="68">
        <v>21603.158200000002</v>
      </c>
      <c r="EF47" s="68">
        <v>54909.295957646507</v>
      </c>
      <c r="EG47" s="68">
        <v>70807.192999999985</v>
      </c>
      <c r="EH47" s="68">
        <v>282996.53999999998</v>
      </c>
      <c r="EI47" s="68">
        <v>92327.049999999988</v>
      </c>
      <c r="EJ47" s="68">
        <v>71413.497000000018</v>
      </c>
      <c r="EK47" s="68">
        <v>-0.11294191735201911</v>
      </c>
      <c r="EL47" s="68">
        <v>-15.331598355196709</v>
      </c>
      <c r="EM47" s="68">
        <v>34108.883108730159</v>
      </c>
      <c r="EN47" s="68">
        <v>34108.883108730159</v>
      </c>
      <c r="EO47" s="68">
        <v>36803.997000000003</v>
      </c>
      <c r="EP47" s="68">
        <v>127.8825694444444</v>
      </c>
      <c r="EQ47" s="68">
        <v>6464.5299999999979</v>
      </c>
      <c r="ER47" s="68">
        <v>-227.00800000000001</v>
      </c>
      <c r="ES47" s="68">
        <v>10692.339</v>
      </c>
      <c r="ET47" s="68">
        <v>51557.853000000003</v>
      </c>
      <c r="EU47" s="68">
        <v>62223.651000000013</v>
      </c>
      <c r="EV47" s="68">
        <v>74453.137000000032</v>
      </c>
      <c r="EW47" s="68">
        <v>75473.889999999985</v>
      </c>
      <c r="EX47" s="68">
        <v>109</v>
      </c>
      <c r="EY47" s="68">
        <v>114</v>
      </c>
      <c r="EZ47" s="68">
        <v>108</v>
      </c>
      <c r="FA47" s="68">
        <v>53</v>
      </c>
      <c r="FB47" s="68">
        <v>24168.065999999999</v>
      </c>
      <c r="FC47" s="68">
        <v>2816.2359999999981</v>
      </c>
      <c r="FD47" s="68">
        <v>7437.381000000003</v>
      </c>
      <c r="FE47" s="68">
        <v>239665.03000000006</v>
      </c>
      <c r="FF47" s="68">
        <v>63280.024999999987</v>
      </c>
      <c r="FG47" s="68">
        <v>314.70400000000001</v>
      </c>
      <c r="FH47" s="68">
        <v>-10992.44</v>
      </c>
      <c r="FI47" s="68">
        <v>-147.67399999999998</v>
      </c>
      <c r="FJ47" s="68">
        <v>5628.9619999999968</v>
      </c>
      <c r="FK47" s="68">
        <v>840.50499999999954</v>
      </c>
      <c r="FL47" s="68">
        <v>8750.3580000000002</v>
      </c>
      <c r="FM47" s="68">
        <v>28015.912</v>
      </c>
      <c r="FP47" s="68">
        <v>20682.887999999999</v>
      </c>
      <c r="FQ47" s="68">
        <v>22530.980999999989</v>
      </c>
      <c r="FR47" s="68">
        <v>0.27</v>
      </c>
      <c r="FS47" s="68">
        <v>8074.8300000000017</v>
      </c>
      <c r="FT47" s="68">
        <v>1492394.1799999995</v>
      </c>
      <c r="FU47" s="68">
        <v>1648767.3889999997</v>
      </c>
      <c r="FV47" s="68">
        <v>1065893.8899999997</v>
      </c>
      <c r="FW47" s="68">
        <v>1781112.7270000007</v>
      </c>
      <c r="FX47" s="68">
        <v>1586980.3419999988</v>
      </c>
      <c r="FY47" s="68">
        <v>1991573.3439999991</v>
      </c>
      <c r="FZ47" s="68">
        <v>255426.91799999998</v>
      </c>
      <c r="GA47" s="68">
        <v>122657.17199999995</v>
      </c>
      <c r="GB47" s="68">
        <v>67669.284000000029</v>
      </c>
      <c r="GC47" s="68">
        <v>50328.203000000009</v>
      </c>
      <c r="GD47" s="68">
        <v>33402.550000000017</v>
      </c>
      <c r="GE47" s="68">
        <v>266461.08799999993</v>
      </c>
      <c r="GF47" s="68">
        <v>53897.397999999979</v>
      </c>
      <c r="GG47" s="68">
        <v>37054.525999999998</v>
      </c>
      <c r="GH47" s="68">
        <v>23.516806722689076</v>
      </c>
      <c r="GI47" s="68">
        <v>204890.85799999995</v>
      </c>
      <c r="GJ47" s="68">
        <v>5414.2600000000011</v>
      </c>
      <c r="GK47" s="68">
        <v>5563.4009999999998</v>
      </c>
      <c r="GL47" s="68">
        <v>7557.4220000000014</v>
      </c>
      <c r="GM47" s="68">
        <v>6865.4840000000013</v>
      </c>
      <c r="GN47" s="68">
        <v>6631.7590000000018</v>
      </c>
      <c r="GO47" s="68">
        <v>6290.2930000000015</v>
      </c>
      <c r="GP47" s="68">
        <v>6825.1449999999995</v>
      </c>
      <c r="GQ47" s="68">
        <v>-775.00800000000004</v>
      </c>
      <c r="GR47" s="68">
        <v>2163.7490000000007</v>
      </c>
      <c r="GS47" s="68">
        <v>1810.2930000000003</v>
      </c>
      <c r="GT47" s="68">
        <v>1455.2559999999994</v>
      </c>
      <c r="GU47" s="68">
        <v>1196.231</v>
      </c>
      <c r="GV47" s="68">
        <v>946.6310000000002</v>
      </c>
      <c r="GW47" s="68">
        <v>2812.07</v>
      </c>
    </row>
    <row r="48" spans="1:205" s="68" customFormat="1" ht="10">
      <c r="A48" s="100" t="s">
        <v>140</v>
      </c>
      <c r="B48" s="68">
        <v>215</v>
      </c>
      <c r="C48" s="68">
        <v>885326.64400000032</v>
      </c>
      <c r="D48" s="68">
        <v>346328.65501289128</v>
      </c>
      <c r="E48" s="68">
        <v>1231655.299012891</v>
      </c>
      <c r="F48" s="68">
        <v>187878.08000000013</v>
      </c>
      <c r="G48" s="68">
        <v>1043777.2190128919</v>
      </c>
      <c r="H48" s="68">
        <v>1.6474768885539282</v>
      </c>
      <c r="I48" s="68">
        <v>0.78420994564249957</v>
      </c>
      <c r="J48" s="68">
        <v>0.32292571155414912</v>
      </c>
      <c r="K48" s="68">
        <v>0.2713195117129375</v>
      </c>
      <c r="L48" s="68">
        <v>351.85478702772951</v>
      </c>
      <c r="M48" s="68">
        <v>28.172736917218849</v>
      </c>
      <c r="N48" s="68">
        <v>23.965295106447833</v>
      </c>
      <c r="O48" s="68">
        <v>17.735832162315862</v>
      </c>
      <c r="P48" s="68">
        <v>2.4124411958304921</v>
      </c>
      <c r="Q48" s="68">
        <v>3.2466561692597078</v>
      </c>
      <c r="R48" s="68">
        <v>2.6796285557658517</v>
      </c>
      <c r="S48" s="68">
        <v>0.27415266604977517</v>
      </c>
      <c r="T48" s="68">
        <v>21.892104330506992</v>
      </c>
      <c r="U48" s="68">
        <v>13.982971399280844</v>
      </c>
      <c r="V48" s="68">
        <v>4.1077325368030086</v>
      </c>
      <c r="W48" s="68">
        <v>2.6765786459685428</v>
      </c>
      <c r="X48" s="68">
        <v>0.44722197276699627</v>
      </c>
      <c r="Y48" s="68">
        <v>2.7291342825045663E-2</v>
      </c>
      <c r="Z48" s="68">
        <v>0.12540191176470586</v>
      </c>
      <c r="AA48" s="68">
        <v>0.11183111111111114</v>
      </c>
      <c r="AB48" s="68">
        <v>6.9223913043478316E-2</v>
      </c>
      <c r="AC48" s="68">
        <v>6.4144114285714329E-2</v>
      </c>
      <c r="AD48" s="68">
        <v>0.18693749999999998</v>
      </c>
      <c r="AE48" s="68">
        <v>0.12815749999999998</v>
      </c>
      <c r="AF48" s="68">
        <v>0.13808803007453077</v>
      </c>
      <c r="AG48" s="68">
        <v>0.23912539856644024</v>
      </c>
      <c r="AH48" s="68">
        <v>0.18502162347797321</v>
      </c>
      <c r="AI48" s="68">
        <v>4.6388412824757447E-2</v>
      </c>
      <c r="AJ48" s="68">
        <v>0.14535346913165509</v>
      </c>
      <c r="AK48" s="68">
        <v>0.22996230769230777</v>
      </c>
      <c r="AL48" s="68">
        <v>42407.103999999985</v>
      </c>
      <c r="AM48" s="68">
        <v>70078.57699999999</v>
      </c>
      <c r="AN48" s="68">
        <v>110392.01219742166</v>
      </c>
      <c r="AO48" s="68">
        <v>997678.6030000007</v>
      </c>
      <c r="AP48" s="68">
        <v>1068958.6480000005</v>
      </c>
      <c r="AQ48" s="68">
        <v>107074.8240000001</v>
      </c>
      <c r="AR48" s="68">
        <v>127503.88200000004</v>
      </c>
      <c r="AS48" s="68">
        <v>84861.598335507937</v>
      </c>
      <c r="AT48" s="68">
        <v>11669.504000000006</v>
      </c>
      <c r="AU48" s="68">
        <v>-2782.5340000000006</v>
      </c>
      <c r="AV48" s="68">
        <v>11593.785000000002</v>
      </c>
      <c r="AW48" s="68">
        <v>0.7138089231239152</v>
      </c>
      <c r="AX48" s="68">
        <v>76050.347335507817</v>
      </c>
      <c r="AY48" s="68">
        <v>49597.822000000051</v>
      </c>
      <c r="AZ48" s="68">
        <v>574816.82200000028</v>
      </c>
      <c r="BA48" s="68">
        <v>664316.28401289124</v>
      </c>
      <c r="BB48" s="68">
        <v>682090.1800000004</v>
      </c>
      <c r="BC48" s="68">
        <v>740938.88001289102</v>
      </c>
      <c r="BD48" s="68">
        <v>-28581.367720000009</v>
      </c>
      <c r="BE48" s="68">
        <v>0.14163366336633673</v>
      </c>
      <c r="BF48" s="68">
        <v>0.28769458128078829</v>
      </c>
      <c r="BG48" s="68">
        <v>-9.7290640394088704E-2</v>
      </c>
      <c r="BH48" s="68">
        <v>0.16338888888888886</v>
      </c>
      <c r="BI48" s="68">
        <v>11.183111111111117</v>
      </c>
      <c r="BJ48" s="68">
        <v>9.7860569105691084</v>
      </c>
      <c r="BK48" s="68">
        <v>12.108845528455284</v>
      </c>
      <c r="BL48" s="68">
        <v>6.414411428571432</v>
      </c>
      <c r="BM48" s="68">
        <v>12.54019117647058</v>
      </c>
      <c r="BN48" s="68">
        <v>10.030605839416056</v>
      </c>
      <c r="BO48" s="68">
        <v>17.432095588235295</v>
      </c>
      <c r="BP48" s="68">
        <v>6.9223913043478262</v>
      </c>
      <c r="BQ48" s="68">
        <v>91.426611111111072</v>
      </c>
      <c r="BR48" s="68">
        <v>623.83609333333345</v>
      </c>
      <c r="BS48" s="68">
        <v>6350.9799999999977</v>
      </c>
      <c r="BT48" s="68">
        <v>89693.067000000068</v>
      </c>
      <c r="BU48" s="68">
        <v>21.497</v>
      </c>
      <c r="BV48" s="68">
        <v>13148.407999999994</v>
      </c>
      <c r="BW48" s="68">
        <v>85.864999999999995</v>
      </c>
      <c r="BX48" s="68">
        <v>151.61500000000001</v>
      </c>
      <c r="BY48" s="68">
        <v>93760.34500000003</v>
      </c>
      <c r="BZ48" s="68">
        <v>21619.832000000002</v>
      </c>
      <c r="CA48" s="68">
        <v>27.751513698630127</v>
      </c>
      <c r="CB48" s="68">
        <v>147141.61400000012</v>
      </c>
      <c r="CC48" s="68">
        <v>321.32299999999998</v>
      </c>
      <c r="CD48" s="68">
        <v>569456.03800000052</v>
      </c>
      <c r="CE48" s="68">
        <v>99601.875</v>
      </c>
      <c r="CF48" s="68">
        <v>306688.71599999996</v>
      </c>
      <c r="CG48" s="68">
        <v>410818.03900000005</v>
      </c>
      <c r="CH48" s="68">
        <v>15.54642131979695</v>
      </c>
      <c r="CI48" s="68">
        <v>-10471.91</v>
      </c>
      <c r="CJ48" s="68">
        <v>-26384.029000000006</v>
      </c>
      <c r="CK48" s="68">
        <v>5554.674</v>
      </c>
      <c r="CL48" s="68">
        <v>-38848.752999999982</v>
      </c>
      <c r="CM48" s="68">
        <v>27179.249000000003</v>
      </c>
      <c r="CN48" s="68">
        <v>-60869.921999999962</v>
      </c>
      <c r="CO48" s="68">
        <v>-8110.9850000000006</v>
      </c>
      <c r="CP48" s="68">
        <v>242361.83700000009</v>
      </c>
      <c r="CQ48" s="68">
        <v>362089.00299999979</v>
      </c>
      <c r="CR48" s="68">
        <v>52593.342000000026</v>
      </c>
      <c r="CS48" s="68">
        <v>180824.56099999999</v>
      </c>
      <c r="CT48" s="68">
        <v>97049.784999999989</v>
      </c>
      <c r="CU48" s="68">
        <v>3146.36</v>
      </c>
      <c r="CV48" s="68">
        <v>574816.82200000028</v>
      </c>
      <c r="CW48" s="68">
        <v>0.70319775125859063</v>
      </c>
      <c r="CX48" s="68">
        <v>0.71001937900178802</v>
      </c>
      <c r="CY48" s="68">
        <v>42407.103999999985</v>
      </c>
      <c r="CZ48" s="68">
        <v>43996.284000000021</v>
      </c>
      <c r="DA48" s="68">
        <v>55439.764000000047</v>
      </c>
      <c r="DB48" s="68">
        <v>76848.596999999965</v>
      </c>
      <c r="DC48" s="68">
        <v>89617.480999999956</v>
      </c>
      <c r="DD48" s="68">
        <v>83325.569999999978</v>
      </c>
      <c r="DE48" s="68">
        <v>68165.953999999983</v>
      </c>
      <c r="DF48" s="68">
        <v>65707.084000000017</v>
      </c>
      <c r="DG48" s="68">
        <v>87602.424999999959</v>
      </c>
      <c r="DH48" s="68">
        <v>77953.110000000015</v>
      </c>
      <c r="DI48" s="68">
        <v>95404.16300000003</v>
      </c>
      <c r="DJ48" s="68">
        <v>91759.357999999978</v>
      </c>
      <c r="DK48" s="68">
        <v>-39053.277720000006</v>
      </c>
      <c r="DL48" s="68">
        <v>344069.5450000001</v>
      </c>
      <c r="DM48" s="68">
        <v>110358.32599999994</v>
      </c>
      <c r="DN48" s="68">
        <v>61267.326000000045</v>
      </c>
      <c r="DO48" s="68">
        <v>0.23025625937363273</v>
      </c>
      <c r="DP48" s="68">
        <v>6.088025316455699</v>
      </c>
      <c r="DQ48" s="68">
        <v>15.041341614906827</v>
      </c>
      <c r="DR48" s="68">
        <v>22.860958823529412</v>
      </c>
      <c r="DS48" s="68">
        <v>6880832.8890000004</v>
      </c>
      <c r="DT48" s="68">
        <v>-11723.646000000006</v>
      </c>
      <c r="DU48" s="68">
        <v>305704.60499999998</v>
      </c>
      <c r="DV48" s="68">
        <v>43322.473999999966</v>
      </c>
      <c r="DW48" s="68">
        <v>137</v>
      </c>
      <c r="DX48" s="68">
        <v>95548.460000000021</v>
      </c>
      <c r="DY48" s="68">
        <v>21630.138999999992</v>
      </c>
      <c r="DZ48" s="68">
        <v>71885.036999999982</v>
      </c>
      <c r="EA48" s="68">
        <v>873807.32000000018</v>
      </c>
      <c r="EB48" s="68">
        <v>129104.97600000008</v>
      </c>
      <c r="EC48" s="68">
        <v>1031074.5715185724</v>
      </c>
      <c r="ED48" s="68">
        <v>35937.877999999997</v>
      </c>
      <c r="EE48" s="68">
        <v>285.892</v>
      </c>
      <c r="EF48" s="68">
        <v>110386.30259742169</v>
      </c>
      <c r="EG48" s="68">
        <v>107160.68900000009</v>
      </c>
      <c r="EH48" s="68">
        <v>886553.09999999939</v>
      </c>
      <c r="EI48" s="68">
        <v>19728.712000000003</v>
      </c>
      <c r="EJ48" s="68">
        <v>125974.98400000003</v>
      </c>
      <c r="EK48" s="68">
        <v>-8.1007782036058185E-2</v>
      </c>
      <c r="EL48" s="68">
        <v>0.14405550826848668</v>
      </c>
      <c r="EM48" s="68">
        <v>78750.945583333334</v>
      </c>
      <c r="EN48" s="68">
        <v>78750.945583333334</v>
      </c>
      <c r="EO48" s="68">
        <v>640030.22100000014</v>
      </c>
      <c r="EP48" s="68">
        <v>42.02092485549133</v>
      </c>
      <c r="EQ48" s="68">
        <v>2579.1030000000005</v>
      </c>
      <c r="ER48" s="68">
        <v>-1176.27</v>
      </c>
      <c r="ES48" s="68">
        <v>14787.204000000002</v>
      </c>
      <c r="ET48" s="68">
        <v>64345.389999999992</v>
      </c>
      <c r="EU48" s="68">
        <v>68761.310000000012</v>
      </c>
      <c r="EV48" s="68">
        <v>73566.630000000034</v>
      </c>
      <c r="EW48" s="68">
        <v>49169.539999999994</v>
      </c>
      <c r="EX48" s="68">
        <v>65</v>
      </c>
      <c r="EY48" s="68">
        <v>62</v>
      </c>
      <c r="EZ48" s="68">
        <v>61</v>
      </c>
      <c r="FA48" s="68">
        <v>32</v>
      </c>
      <c r="FB48" s="68">
        <v>3781871.4100000011</v>
      </c>
      <c r="FC48" s="68">
        <v>2235.2219999999998</v>
      </c>
      <c r="FD48" s="68">
        <v>1612.6650000000002</v>
      </c>
      <c r="FE48" s="68">
        <v>997678.6030000007</v>
      </c>
      <c r="FF48" s="68">
        <v>107074.8240000001</v>
      </c>
      <c r="FG48" s="68">
        <v>15.563000000000001</v>
      </c>
      <c r="FH48" s="68">
        <v>1309.7730000000017</v>
      </c>
      <c r="FI48" s="68">
        <v>24.654999999999998</v>
      </c>
      <c r="FJ48" s="68">
        <v>1448.1060000000002</v>
      </c>
      <c r="FK48" s="68">
        <v>-2742.8380000000006</v>
      </c>
      <c r="FL48" s="68">
        <v>20443.336000000003</v>
      </c>
      <c r="FM48" s="68">
        <v>15974.009999999995</v>
      </c>
      <c r="FP48" s="68">
        <v>19073.42200000001</v>
      </c>
      <c r="FQ48" s="68">
        <v>17882.462000000003</v>
      </c>
      <c r="FR48" s="68">
        <v>1143.625</v>
      </c>
      <c r="FS48" s="68">
        <v>4561.3550000000005</v>
      </c>
      <c r="FT48" s="68">
        <v>788810.33299999894</v>
      </c>
      <c r="FU48" s="68">
        <v>796203.16599999985</v>
      </c>
      <c r="FV48" s="68">
        <v>485749.57399999979</v>
      </c>
      <c r="FW48" s="68">
        <v>673959.20200000005</v>
      </c>
      <c r="FX48" s="68">
        <v>601066.70600000012</v>
      </c>
      <c r="FY48" s="68">
        <v>885326.64400000032</v>
      </c>
      <c r="FZ48" s="68">
        <v>1042421.5860000002</v>
      </c>
      <c r="GA48" s="68">
        <v>236226.36500000028</v>
      </c>
      <c r="GB48" s="68">
        <v>122025.51099999998</v>
      </c>
      <c r="GC48" s="68">
        <v>106488.71399999998</v>
      </c>
      <c r="GD48" s="68">
        <v>65474.976000000075</v>
      </c>
      <c r="GE48" s="68">
        <v>1068958.6480000005</v>
      </c>
      <c r="GF48" s="68">
        <v>110358.32599999994</v>
      </c>
      <c r="GG48" s="68">
        <v>70078.57699999999</v>
      </c>
      <c r="GH48" s="68">
        <v>55.787128712871286</v>
      </c>
      <c r="GI48" s="68">
        <v>338852.59600000002</v>
      </c>
      <c r="GJ48" s="68">
        <v>5216.9389999999985</v>
      </c>
      <c r="GK48" s="68">
        <v>5337.6899999999987</v>
      </c>
      <c r="GL48" s="68">
        <v>108.85599999999999</v>
      </c>
      <c r="GM48" s="68">
        <v>99.437000000000012</v>
      </c>
      <c r="GN48" s="68">
        <v>91.23899999999999</v>
      </c>
      <c r="GO48" s="68">
        <v>83.921999999999997</v>
      </c>
      <c r="GP48" s="68">
        <v>74.419000000000011</v>
      </c>
      <c r="GQ48" s="68">
        <v>-505.46599999999995</v>
      </c>
      <c r="GR48" s="68">
        <v>1528.8980000000006</v>
      </c>
      <c r="GS48" s="68">
        <v>1327.6090000000004</v>
      </c>
      <c r="GT48" s="68">
        <v>1122.2239999999997</v>
      </c>
      <c r="GU48" s="68">
        <v>938.10400000000004</v>
      </c>
      <c r="GV48" s="68">
        <v>793.9140000000001</v>
      </c>
      <c r="GW48" s="68">
        <v>2781.7510000000002</v>
      </c>
    </row>
    <row r="49" spans="1:205" s="68" customFormat="1" ht="10">
      <c r="A49" s="100" t="s">
        <v>141</v>
      </c>
      <c r="B49" s="68">
        <v>142</v>
      </c>
      <c r="C49" s="68">
        <v>1198127.8100000005</v>
      </c>
      <c r="D49" s="68">
        <v>1292932.8598421977</v>
      </c>
      <c r="E49" s="68">
        <v>2491060.6698421976</v>
      </c>
      <c r="F49" s="68">
        <v>993953.39599999983</v>
      </c>
      <c r="G49" s="68">
        <v>1497107.2738421988</v>
      </c>
      <c r="H49" s="68">
        <v>0.99401779583843664</v>
      </c>
      <c r="I49" s="68">
        <v>1.0769915100844529</v>
      </c>
      <c r="J49" s="68">
        <v>0.41487589483814563</v>
      </c>
      <c r="K49" s="68">
        <v>0.26285517349957144</v>
      </c>
      <c r="L49" s="68">
        <v>223.02931539104716</v>
      </c>
      <c r="M49" s="68">
        <v>58.734874356336434</v>
      </c>
      <c r="N49" s="68">
        <v>44.14541406796959</v>
      </c>
      <c r="O49" s="68">
        <v>13.722539055942196</v>
      </c>
      <c r="P49" s="68">
        <v>2.2592077147441421</v>
      </c>
      <c r="Q49" s="68">
        <v>2.2717098639802136</v>
      </c>
      <c r="R49" s="68">
        <v>1.6683331541433966</v>
      </c>
      <c r="S49" s="68">
        <v>0.38856137034143196</v>
      </c>
      <c r="T49" s="68">
        <v>16.541689235628645</v>
      </c>
      <c r="U49" s="68">
        <v>1011.7431133099626</v>
      </c>
      <c r="V49" s="68">
        <v>162.97083777946472</v>
      </c>
      <c r="W49" s="68">
        <v>1.8336348417940578</v>
      </c>
      <c r="X49" s="68">
        <v>0.35829623030459262</v>
      </c>
      <c r="Y49" s="68">
        <v>2.3455245918857798E-2</v>
      </c>
      <c r="Z49" s="68">
        <v>4.8756881720430079E-2</v>
      </c>
      <c r="AA49" s="68">
        <v>8.7904252873563252E-2</v>
      </c>
      <c r="AB49" s="68">
        <v>0.14260495999999992</v>
      </c>
      <c r="AC49" s="68">
        <v>0.10039365217391306</v>
      </c>
      <c r="AD49" s="68">
        <v>8.7280999999999997E-2</v>
      </c>
      <c r="AE49" s="68">
        <v>8.1726406250000022E-2</v>
      </c>
      <c r="AF49" s="68">
        <v>8.4444278159938546E-2</v>
      </c>
      <c r="AG49" s="68">
        <v>0.20348037776687153</v>
      </c>
      <c r="AH49" s="68">
        <v>1.6609535473651606E-2</v>
      </c>
      <c r="AI49" s="68">
        <v>4.7031728548351734E-2</v>
      </c>
      <c r="AJ49" s="68">
        <v>0.16746415798925821</v>
      </c>
      <c r="AK49" s="68">
        <v>0.2898563793103448</v>
      </c>
      <c r="AL49" s="68">
        <v>98321.422999999995</v>
      </c>
      <c r="AM49" s="68">
        <v>117650.30999999997</v>
      </c>
      <c r="AN49" s="68">
        <v>188909.34483156048</v>
      </c>
      <c r="AO49" s="68">
        <v>1751664.3000000005</v>
      </c>
      <c r="AP49" s="68">
        <v>1812400.1700000006</v>
      </c>
      <c r="AQ49" s="68">
        <v>163054.79400000002</v>
      </c>
      <c r="AR49" s="68">
        <v>197234.07300000003</v>
      </c>
      <c r="AS49" s="68">
        <v>160352.36459693627</v>
      </c>
      <c r="AT49" s="68">
        <v>-38246.583000000013</v>
      </c>
      <c r="AU49" s="68">
        <v>2734.0610000000001</v>
      </c>
      <c r="AV49" s="68">
        <v>14026.944999999994</v>
      </c>
      <c r="AW49" s="68">
        <v>0.47465274864648987</v>
      </c>
      <c r="AX49" s="68">
        <v>143591.35859693628</v>
      </c>
      <c r="AY49" s="68">
        <v>139135.88699999999</v>
      </c>
      <c r="AZ49" s="68">
        <v>1171002.2189999996</v>
      </c>
      <c r="BA49" s="68">
        <v>1437258.0598421977</v>
      </c>
      <c r="BB49" s="68">
        <v>1371964.7599999998</v>
      </c>
      <c r="BC49" s="68">
        <v>1622646.9148421974</v>
      </c>
      <c r="BD49" s="68">
        <v>-34145.296400000007</v>
      </c>
      <c r="BE49" s="68">
        <v>0.22602255639097746</v>
      </c>
      <c r="BF49" s="68">
        <v>0.47777443609022557</v>
      </c>
      <c r="BG49" s="68">
        <v>0.74158646616541379</v>
      </c>
      <c r="BH49" s="68">
        <v>0.75995454545454544</v>
      </c>
      <c r="BI49" s="68">
        <v>8.7904252873563227</v>
      </c>
      <c r="BJ49" s="68">
        <v>9.3595795454545456</v>
      </c>
      <c r="BK49" s="68">
        <v>7.4414606741573026</v>
      </c>
      <c r="BL49" s="68">
        <v>10.039365217391301</v>
      </c>
      <c r="BM49" s="68">
        <v>4.8756881720430068</v>
      </c>
      <c r="BN49" s="68">
        <v>8.6149784946236583</v>
      </c>
      <c r="BO49" s="68">
        <v>8.6463225806451565</v>
      </c>
      <c r="BP49" s="68">
        <v>14.260496000000003</v>
      </c>
      <c r="BQ49" s="68">
        <v>162.97960824742273</v>
      </c>
      <c r="BR49" s="68">
        <v>73.157569999999993</v>
      </c>
      <c r="BS49" s="68">
        <v>9209.1189999999988</v>
      </c>
      <c r="BT49" s="68">
        <v>149650.97000000003</v>
      </c>
      <c r="BU49" s="68">
        <v>74.519000000000005</v>
      </c>
      <c r="BV49" s="68">
        <v>7567.0210000000015</v>
      </c>
      <c r="BX49" s="68">
        <v>157.62299999999999</v>
      </c>
      <c r="BY49" s="68">
        <v>156399.77599999998</v>
      </c>
      <c r="BZ49" s="68">
        <v>25302.595000000001</v>
      </c>
      <c r="CA49" s="68">
        <v>29.229742857142856</v>
      </c>
      <c r="CB49" s="68">
        <v>85125.631000000008</v>
      </c>
      <c r="CC49" s="68">
        <v>2359.09</v>
      </c>
      <c r="CD49" s="68">
        <v>1158280.7519999996</v>
      </c>
      <c r="CE49" s="68">
        <v>48297.308999999994</v>
      </c>
      <c r="CF49" s="68">
        <v>1976768.6170000001</v>
      </c>
      <c r="CG49" s="68">
        <v>1030647.0449999998</v>
      </c>
      <c r="CH49" s="68">
        <v>24.390105263157903</v>
      </c>
      <c r="CI49" s="68">
        <v>-22254.379999999997</v>
      </c>
      <c r="CJ49" s="68">
        <v>-29609.616999999998</v>
      </c>
      <c r="CK49" s="68">
        <v>6490.6659999999993</v>
      </c>
      <c r="CL49" s="68">
        <v>-260941.29800000001</v>
      </c>
      <c r="CM49" s="68">
        <v>299187.88099999994</v>
      </c>
      <c r="CN49" s="68">
        <v>-163361.00600000002</v>
      </c>
      <c r="CO49" s="68">
        <v>-9322.2119999999995</v>
      </c>
      <c r="CP49" s="68">
        <v>502025.06599999982</v>
      </c>
      <c r="CQ49" s="68">
        <v>1243936.2779999999</v>
      </c>
      <c r="CR49" s="68">
        <v>94699.247999999978</v>
      </c>
      <c r="CS49" s="68">
        <v>946496.34799999977</v>
      </c>
      <c r="CT49" s="68">
        <v>43507.279000000002</v>
      </c>
      <c r="CU49" s="68">
        <v>8580.2080000000024</v>
      </c>
      <c r="CV49" s="68">
        <v>1171002.2189999996</v>
      </c>
      <c r="CW49" s="68">
        <v>0.63439659374548363</v>
      </c>
      <c r="CX49" s="68">
        <v>0.64486509827080896</v>
      </c>
      <c r="CY49" s="68">
        <v>98321.422999999995</v>
      </c>
      <c r="CZ49" s="68">
        <v>86311.517999999967</v>
      </c>
      <c r="DA49" s="68">
        <v>84878.301999999981</v>
      </c>
      <c r="DB49" s="68">
        <v>91394.483999999982</v>
      </c>
      <c r="DC49" s="68">
        <v>95987.062999999966</v>
      </c>
      <c r="DD49" s="68">
        <v>106927.13200000001</v>
      </c>
      <c r="DE49" s="68">
        <v>111280.63299999994</v>
      </c>
      <c r="DF49" s="68">
        <v>107690.88900000005</v>
      </c>
      <c r="DG49" s="68">
        <v>150034.57899999994</v>
      </c>
      <c r="DH49" s="68">
        <v>127249.66499999999</v>
      </c>
      <c r="DI49" s="68">
        <v>149542.11800000002</v>
      </c>
      <c r="DJ49" s="68">
        <v>159405.86899999998</v>
      </c>
      <c r="DK49" s="68">
        <v>-56399.676400000011</v>
      </c>
      <c r="DL49" s="68">
        <v>1289211.8480000002</v>
      </c>
      <c r="DM49" s="68">
        <v>188830.75</v>
      </c>
      <c r="DN49" s="68">
        <v>100889.30400000002</v>
      </c>
      <c r="DO49" s="68">
        <v>0.22915969631505403</v>
      </c>
      <c r="DP49" s="68">
        <v>0.89475324675324697</v>
      </c>
      <c r="DQ49" s="68">
        <v>6.9434090909090935</v>
      </c>
      <c r="DR49" s="68">
        <v>28.737897435897434</v>
      </c>
      <c r="DS49" s="68">
        <v>18073500.459999993</v>
      </c>
      <c r="DT49" s="68">
        <v>-18597.355</v>
      </c>
      <c r="DU49" s="68">
        <v>768447.5290000001</v>
      </c>
      <c r="DV49" s="68">
        <v>104843.47799999996</v>
      </c>
      <c r="DW49" s="68">
        <v>102</v>
      </c>
      <c r="DX49" s="68">
        <v>160119.87499999997</v>
      </c>
      <c r="DY49" s="68">
        <v>26403.024999999998</v>
      </c>
      <c r="DZ49" s="68">
        <v>123894.04300000001</v>
      </c>
      <c r="EA49" s="68">
        <v>1118907.1499999999</v>
      </c>
      <c r="EB49" s="68">
        <v>198906.48400000005</v>
      </c>
      <c r="EC49" s="68">
        <v>1442892.5258983574</v>
      </c>
      <c r="ED49" s="68">
        <v>138268.21600000001</v>
      </c>
      <c r="EE49" s="68">
        <v>0</v>
      </c>
      <c r="EF49" s="68">
        <v>188909.34483156048</v>
      </c>
      <c r="EG49" s="68">
        <v>163054.79400000002</v>
      </c>
      <c r="EH49" s="68">
        <v>1362746.7999999998</v>
      </c>
      <c r="EI49" s="68">
        <v>15177.650000000001</v>
      </c>
      <c r="EJ49" s="68">
        <v>196365.75600000005</v>
      </c>
      <c r="EK49" s="68">
        <v>-0.14406628206043587</v>
      </c>
      <c r="EL49" s="68">
        <v>2.4813252958185652</v>
      </c>
      <c r="EM49" s="68">
        <v>116027.80957142862</v>
      </c>
      <c r="EN49" s="68">
        <v>116027.80957142862</v>
      </c>
      <c r="EO49" s="68">
        <v>810387.74900000007</v>
      </c>
      <c r="EP49" s="68">
        <v>27.57298333333334</v>
      </c>
      <c r="EQ49" s="68">
        <v>2354.2699999999995</v>
      </c>
      <c r="ER49" s="68">
        <v>-77.400000000000006</v>
      </c>
      <c r="ES49" s="68">
        <v>26235.783000000003</v>
      </c>
      <c r="ET49" s="68">
        <v>114471.58000000002</v>
      </c>
      <c r="EU49" s="68">
        <v>116741.62</v>
      </c>
      <c r="EV49" s="68">
        <v>127770.84000000005</v>
      </c>
      <c r="EW49" s="68">
        <v>72199.91</v>
      </c>
      <c r="EX49" s="68">
        <v>72</v>
      </c>
      <c r="EY49" s="68">
        <v>73</v>
      </c>
      <c r="EZ49" s="68">
        <v>71</v>
      </c>
      <c r="FA49" s="68">
        <v>33</v>
      </c>
      <c r="FB49" s="68">
        <v>9297910.3900000006</v>
      </c>
      <c r="FC49" s="68">
        <v>1484.9300000000003</v>
      </c>
      <c r="FD49" s="68">
        <v>1742.7470000000001</v>
      </c>
      <c r="FE49" s="68">
        <v>1751664.3000000005</v>
      </c>
      <c r="FF49" s="68">
        <v>163054.79400000002</v>
      </c>
      <c r="FG49" s="68">
        <v>24.821000000000002</v>
      </c>
      <c r="FH49" s="68">
        <v>-5392.7619999999979</v>
      </c>
      <c r="FI49" s="68">
        <v>324.64700000000005</v>
      </c>
      <c r="FJ49" s="68">
        <v>2334.0539999999992</v>
      </c>
      <c r="FK49" s="68">
        <v>12511.089000000013</v>
      </c>
      <c r="FL49" s="68">
        <v>367624.011</v>
      </c>
      <c r="FM49" s="68">
        <v>17887.285000000003</v>
      </c>
      <c r="FN49" s="68">
        <v>36252.6</v>
      </c>
      <c r="FO49" s="68">
        <v>592862.89999999991</v>
      </c>
      <c r="FP49" s="68">
        <v>11624.303000000002</v>
      </c>
      <c r="FQ49" s="68">
        <v>11861.123000000001</v>
      </c>
      <c r="FR49" s="68">
        <v>700.9</v>
      </c>
      <c r="FS49" s="68">
        <v>2872.4380000000001</v>
      </c>
      <c r="FT49" s="68">
        <v>1227078.7700000005</v>
      </c>
      <c r="FU49" s="68">
        <v>1195199.8500000003</v>
      </c>
      <c r="FV49" s="68">
        <v>781928.6399999999</v>
      </c>
      <c r="FW49" s="68">
        <v>1077157.3700000001</v>
      </c>
      <c r="FX49" s="68">
        <v>1036031.65</v>
      </c>
      <c r="FY49" s="68">
        <v>1198127.8100000005</v>
      </c>
      <c r="FZ49" s="68">
        <v>1799761.62</v>
      </c>
      <c r="GA49" s="68">
        <v>484154.87900000002</v>
      </c>
      <c r="GB49" s="68">
        <v>188663.22600000005</v>
      </c>
      <c r="GC49" s="68">
        <v>177520.37</v>
      </c>
      <c r="GD49" s="68">
        <v>118539.7730000001</v>
      </c>
      <c r="GE49" s="68">
        <v>1812400.1700000006</v>
      </c>
      <c r="GF49" s="68">
        <v>188830.75</v>
      </c>
      <c r="GG49" s="68">
        <v>117650.30999999997</v>
      </c>
      <c r="GH49" s="68">
        <v>60.918518518518518</v>
      </c>
      <c r="GI49" s="68">
        <v>1288984.2490000001</v>
      </c>
      <c r="GJ49" s="68">
        <v>227.59900000000002</v>
      </c>
      <c r="GK49" s="68">
        <v>205.62900000000002</v>
      </c>
      <c r="GQ49" s="68">
        <v>-657.13999999999987</v>
      </c>
      <c r="GR49" s="68">
        <v>868.31699999999989</v>
      </c>
      <c r="GS49" s="68">
        <v>606.125</v>
      </c>
      <c r="GT49" s="68">
        <v>484.99600000000009</v>
      </c>
      <c r="GU49" s="68">
        <v>412.37400000000002</v>
      </c>
      <c r="GV49" s="68">
        <v>349.3959999999999</v>
      </c>
      <c r="GW49" s="68">
        <v>1702.3370000000002</v>
      </c>
    </row>
    <row r="50" spans="1:205" s="68" customFormat="1" ht="10">
      <c r="A50" s="100" t="s">
        <v>142</v>
      </c>
      <c r="B50" s="68">
        <v>231</v>
      </c>
      <c r="C50" s="68">
        <v>691535.70200000005</v>
      </c>
      <c r="D50" s="68">
        <v>193939.48942135862</v>
      </c>
      <c r="E50" s="68">
        <v>885475.1914213585</v>
      </c>
      <c r="F50" s="68">
        <v>93440.231000000029</v>
      </c>
      <c r="G50" s="68">
        <v>792034.96042135858</v>
      </c>
      <c r="H50" s="68">
        <v>2.0211042445052279</v>
      </c>
      <c r="I50" s="68">
        <v>0.88373759372019134</v>
      </c>
      <c r="J50" s="68">
        <v>0.31767221825254638</v>
      </c>
      <c r="K50" s="68">
        <v>0.30091675227513309</v>
      </c>
      <c r="L50" s="68">
        <v>201.95004814153779</v>
      </c>
      <c r="M50" s="68">
        <v>30.767100101372726</v>
      </c>
      <c r="N50" s="68">
        <v>25.416627495369671</v>
      </c>
      <c r="O50" s="68">
        <v>20.178757916305628</v>
      </c>
      <c r="P50" s="68">
        <v>1.496272296162392</v>
      </c>
      <c r="Q50" s="68">
        <v>1.7222032954579922</v>
      </c>
      <c r="R50" s="68">
        <v>2.6612235590887789</v>
      </c>
      <c r="S50" s="68">
        <v>0.22697393805262409</v>
      </c>
      <c r="T50" s="68">
        <v>20.309306525297632</v>
      </c>
      <c r="U50" s="68">
        <v>77.754556723283983</v>
      </c>
      <c r="V50" s="68">
        <v>3.6997068805623372</v>
      </c>
      <c r="W50" s="68">
        <v>2.8064507580302545</v>
      </c>
      <c r="X50" s="68">
        <v>0.68908050089470951</v>
      </c>
      <c r="Y50" s="68">
        <v>3.6438228867196346E-2</v>
      </c>
      <c r="Z50" s="68">
        <v>0.1621233548387096</v>
      </c>
      <c r="AA50" s="68">
        <v>9.2884765100671104E-2</v>
      </c>
      <c r="AB50" s="68">
        <v>6.8147179487179493E-2</v>
      </c>
      <c r="AC50" s="68">
        <v>5.4199005235602067E-2</v>
      </c>
      <c r="AD50" s="68">
        <v>0.16042647058823528</v>
      </c>
      <c r="AE50" s="68">
        <v>8.6822289156626514E-2</v>
      </c>
      <c r="AF50" s="68">
        <v>8.2703302820405805E-2</v>
      </c>
      <c r="AG50" s="68">
        <v>0.16523639253661282</v>
      </c>
      <c r="AH50" s="68">
        <v>-1.3283135798729154E-2</v>
      </c>
      <c r="AI50" s="68">
        <v>5.3342106813086564E-2</v>
      </c>
      <c r="AJ50" s="68">
        <v>0.15522217858995871</v>
      </c>
      <c r="AK50" s="68">
        <v>0.31874832369942196</v>
      </c>
      <c r="AL50" s="68">
        <v>39747.106000000022</v>
      </c>
      <c r="AM50" s="68">
        <v>62283.265999999996</v>
      </c>
      <c r="AN50" s="68">
        <v>87573.894715728224</v>
      </c>
      <c r="AO50" s="68">
        <v>716704.53599999996</v>
      </c>
      <c r="AP50" s="68">
        <v>758232.57900000038</v>
      </c>
      <c r="AQ50" s="68">
        <v>66745.503999999957</v>
      </c>
      <c r="AR50" s="68">
        <v>99991.615000000034</v>
      </c>
      <c r="AS50" s="68">
        <v>69942.117948186453</v>
      </c>
      <c r="AT50" s="68">
        <v>-1220.9900000000025</v>
      </c>
      <c r="AU50" s="68">
        <v>7799.7180000000008</v>
      </c>
      <c r="AV50" s="68">
        <v>17015.022000000004</v>
      </c>
      <c r="AW50" s="68">
        <v>0.82699348149167828</v>
      </c>
      <c r="AX50" s="68">
        <v>45127.377948186491</v>
      </c>
      <c r="AY50" s="68">
        <v>38689.515999999989</v>
      </c>
      <c r="AZ50" s="68">
        <v>482415.47000000009</v>
      </c>
      <c r="BA50" s="68">
        <v>556414.62142135843</v>
      </c>
      <c r="BB50" s="68">
        <v>561174.93999999983</v>
      </c>
      <c r="BC50" s="68">
        <v>616219.15642135881</v>
      </c>
      <c r="BD50" s="68">
        <v>-19012.983299999989</v>
      </c>
      <c r="BE50" s="68">
        <v>0.14538461538461542</v>
      </c>
      <c r="BF50" s="68">
        <v>0.39337104072398177</v>
      </c>
      <c r="BG50" s="68">
        <v>0.55475113122171948</v>
      </c>
      <c r="BH50" s="68">
        <v>0.63027441860465094</v>
      </c>
      <c r="BI50" s="68">
        <v>9.2884765100671167</v>
      </c>
      <c r="BJ50" s="68">
        <v>8.3906688741721887</v>
      </c>
      <c r="BK50" s="68">
        <v>10.696562091503269</v>
      </c>
      <c r="BL50" s="68">
        <v>5.4199005235602131</v>
      </c>
      <c r="BM50" s="68">
        <v>16.212335483870973</v>
      </c>
      <c r="BN50" s="68">
        <v>16.540908496732026</v>
      </c>
      <c r="BO50" s="68">
        <v>18.256870129870137</v>
      </c>
      <c r="BP50" s="68">
        <v>6.8147179487179468</v>
      </c>
      <c r="BQ50" s="68">
        <v>119.41328947368429</v>
      </c>
      <c r="BR50" s="68">
        <v>77.313144736842091</v>
      </c>
      <c r="BS50" s="68">
        <v>5484.685000000004</v>
      </c>
      <c r="BT50" s="68">
        <v>73228.640999999989</v>
      </c>
      <c r="BU50" s="68">
        <v>67.22699999999999</v>
      </c>
      <c r="BV50" s="68">
        <v>9652.0640000000039</v>
      </c>
      <c r="BX50" s="68">
        <v>61.295999999999999</v>
      </c>
      <c r="BY50" s="68">
        <v>82714.444000000018</v>
      </c>
      <c r="BZ50" s="68">
        <v>16164.025</v>
      </c>
      <c r="CA50" s="68">
        <v>27.43438888888889</v>
      </c>
      <c r="CB50" s="68">
        <v>110503.68000000004</v>
      </c>
      <c r="CC50" s="68">
        <v>51.816000000000003</v>
      </c>
      <c r="CD50" s="68">
        <v>240088.73799999995</v>
      </c>
      <c r="CE50" s="68">
        <v>45455.041999999979</v>
      </c>
      <c r="CF50" s="68">
        <v>603732.51699999988</v>
      </c>
      <c r="CG50" s="68">
        <v>90681.497999999978</v>
      </c>
      <c r="CH50" s="68">
        <v>15.668813725490194</v>
      </c>
      <c r="CI50" s="68">
        <v>-13908.715000000002</v>
      </c>
      <c r="CJ50" s="68">
        <v>-15904.456999999999</v>
      </c>
      <c r="CK50" s="68">
        <v>12739.466</v>
      </c>
      <c r="CL50" s="68">
        <v>-56788.727999999996</v>
      </c>
      <c r="CM50" s="68">
        <v>58009.718000000008</v>
      </c>
      <c r="CN50" s="68">
        <v>-63998.053999999975</v>
      </c>
      <c r="CO50" s="68">
        <v>-13974.173000000004</v>
      </c>
      <c r="CP50" s="68">
        <v>187333.51699999991</v>
      </c>
      <c r="CQ50" s="68">
        <v>191369.98600000012</v>
      </c>
      <c r="CR50" s="68">
        <v>14800.672999999999</v>
      </c>
      <c r="CS50" s="68">
        <v>85476.260999999999</v>
      </c>
      <c r="CT50" s="68">
        <v>43190.02499999998</v>
      </c>
      <c r="CU50" s="68">
        <v>6308.33</v>
      </c>
      <c r="CV50" s="68">
        <v>482415.47000000009</v>
      </c>
      <c r="CW50" s="68">
        <v>0.69015265612860677</v>
      </c>
      <c r="CX50" s="68">
        <v>0.67322554455541195</v>
      </c>
      <c r="CY50" s="68">
        <v>39747.106000000022</v>
      </c>
      <c r="CZ50" s="68">
        <v>35650.021999999961</v>
      </c>
      <c r="DA50" s="68">
        <v>25538.093000000015</v>
      </c>
      <c r="DB50" s="68">
        <v>53743.362000000008</v>
      </c>
      <c r="DC50" s="68">
        <v>60490.349000000002</v>
      </c>
      <c r="DD50" s="68">
        <v>59433.698999999993</v>
      </c>
      <c r="DE50" s="68">
        <v>56470.124000000003</v>
      </c>
      <c r="DF50" s="68">
        <v>55845.513000000028</v>
      </c>
      <c r="DG50" s="68">
        <v>57695.273000000016</v>
      </c>
      <c r="DH50" s="68">
        <v>53655.758000000009</v>
      </c>
      <c r="DI50" s="68">
        <v>67649.034000000029</v>
      </c>
      <c r="DJ50" s="68">
        <v>56599.571999999971</v>
      </c>
      <c r="DK50" s="68">
        <v>-32921.698300000004</v>
      </c>
      <c r="DL50" s="68">
        <v>188327.348</v>
      </c>
      <c r="DM50" s="68">
        <v>87495.714999999982</v>
      </c>
      <c r="DN50" s="68">
        <v>37468.526000000005</v>
      </c>
      <c r="DO50" s="68">
        <v>0.25946795248532478</v>
      </c>
      <c r="DP50" s="68">
        <v>3.2561583333333313</v>
      </c>
      <c r="DQ50" s="68">
        <v>15.438036458333331</v>
      </c>
      <c r="DR50" s="68">
        <v>31.691643678160926</v>
      </c>
      <c r="DS50" s="68">
        <v>2640292.44</v>
      </c>
      <c r="DT50" s="68">
        <v>-6527.9780000000037</v>
      </c>
      <c r="DU50" s="68">
        <v>153433.30399999997</v>
      </c>
      <c r="DV50" s="68">
        <v>45178.726000000002</v>
      </c>
      <c r="DW50" s="68">
        <v>163</v>
      </c>
      <c r="DX50" s="68">
        <v>85237.753000000041</v>
      </c>
      <c r="DY50" s="68">
        <v>16311.495999999999</v>
      </c>
      <c r="DZ50" s="68">
        <v>64986.329999999994</v>
      </c>
      <c r="EA50" s="68">
        <v>658308.51000000024</v>
      </c>
      <c r="EB50" s="68">
        <v>101507.22900000004</v>
      </c>
      <c r="EC50" s="68">
        <v>776964.41361330473</v>
      </c>
      <c r="ED50" s="68">
        <v>39977.993999999992</v>
      </c>
      <c r="EE50" s="68">
        <v>0</v>
      </c>
      <c r="EF50" s="68">
        <v>87573.894715728224</v>
      </c>
      <c r="EG50" s="68">
        <v>66745.503999999957</v>
      </c>
      <c r="EH50" s="68">
        <v>712404.9</v>
      </c>
      <c r="EI50" s="68">
        <v>9467.119999999999</v>
      </c>
      <c r="EJ50" s="68">
        <v>98358.563000000009</v>
      </c>
      <c r="EK50" s="68">
        <v>-8.0683587755107561E-2</v>
      </c>
      <c r="EL50" s="68">
        <v>0.14497303117048282</v>
      </c>
      <c r="EM50" s="68">
        <v>54542.903667063467</v>
      </c>
      <c r="EN50" s="68">
        <v>54542.903667063467</v>
      </c>
      <c r="EO50" s="68">
        <v>386008.66799999989</v>
      </c>
      <c r="EP50" s="68">
        <v>78.185969387755108</v>
      </c>
      <c r="EQ50" s="68">
        <v>1701.6549999999995</v>
      </c>
      <c r="ER50" s="68">
        <v>-1168.0220000000002</v>
      </c>
      <c r="ES50" s="68">
        <v>14937.859000000004</v>
      </c>
      <c r="ET50" s="68">
        <v>42944.689999999995</v>
      </c>
      <c r="EU50" s="68">
        <v>45013.644999999997</v>
      </c>
      <c r="EV50" s="68">
        <v>50221.150000000009</v>
      </c>
      <c r="EW50" s="68">
        <v>10417.84</v>
      </c>
      <c r="EX50" s="68">
        <v>79</v>
      </c>
      <c r="EY50" s="68">
        <v>80</v>
      </c>
      <c r="EZ50" s="68">
        <v>76</v>
      </c>
      <c r="FA50" s="68">
        <v>22</v>
      </c>
      <c r="FB50" s="68">
        <v>1540628.9370000006</v>
      </c>
      <c r="FC50" s="68">
        <v>1651.2099999999996</v>
      </c>
      <c r="FD50" s="68">
        <v>1432.0059999999996</v>
      </c>
      <c r="FE50" s="68">
        <v>716704.53599999996</v>
      </c>
      <c r="FF50" s="68">
        <v>66745.503999999957</v>
      </c>
      <c r="FG50" s="68">
        <v>4.6749999999999998</v>
      </c>
      <c r="FH50" s="68">
        <v>-9371.6749999999975</v>
      </c>
      <c r="FI50" s="68">
        <v>-11.996000000000004</v>
      </c>
      <c r="FJ50" s="68">
        <v>1583.9530000000004</v>
      </c>
      <c r="FK50" s="68">
        <v>-90569.771000000081</v>
      </c>
      <c r="FL50" s="68">
        <v>25894.358999999989</v>
      </c>
      <c r="FM50" s="68">
        <v>11468.724999999999</v>
      </c>
      <c r="FP50" s="68">
        <v>13634.073000000002</v>
      </c>
      <c r="FQ50" s="68">
        <v>13210.698000000004</v>
      </c>
      <c r="FR50" s="68">
        <v>629.77</v>
      </c>
      <c r="FS50" s="68">
        <v>2438.8290000000002</v>
      </c>
      <c r="FT50" s="68">
        <v>655321.57900000026</v>
      </c>
      <c r="FU50" s="68">
        <v>671487.86900000018</v>
      </c>
      <c r="FV50" s="68">
        <v>450618.98399999988</v>
      </c>
      <c r="FW50" s="68">
        <v>576359.47000000044</v>
      </c>
      <c r="FX50" s="68">
        <v>555717.98699999973</v>
      </c>
      <c r="FY50" s="68">
        <v>691535.70200000005</v>
      </c>
      <c r="FZ50" s="68">
        <v>757962.28099999984</v>
      </c>
      <c r="GA50" s="68">
        <v>198981.49999999994</v>
      </c>
      <c r="GB50" s="68">
        <v>102511.57700000009</v>
      </c>
      <c r="GC50" s="68">
        <v>92606.421999999962</v>
      </c>
      <c r="GD50" s="68">
        <v>64103.226999999984</v>
      </c>
      <c r="GE50" s="68">
        <v>758232.57900000038</v>
      </c>
      <c r="GF50" s="68">
        <v>87495.714999999982</v>
      </c>
      <c r="GG50" s="68">
        <v>62283.265999999996</v>
      </c>
      <c r="GH50" s="68">
        <v>48.546666666666667</v>
      </c>
      <c r="GI50" s="68">
        <v>186165.12799999994</v>
      </c>
      <c r="GJ50" s="68">
        <v>2162.3569999999995</v>
      </c>
      <c r="GK50" s="68">
        <v>2787.3600000000006</v>
      </c>
      <c r="GQ50" s="68">
        <v>-401.97899999999998</v>
      </c>
      <c r="GR50" s="68">
        <v>1633.0520000000001</v>
      </c>
      <c r="GS50" s="68">
        <v>1145.3249999999998</v>
      </c>
      <c r="GT50" s="68">
        <v>940.86799999999971</v>
      </c>
      <c r="GU50" s="68">
        <v>720.2289999999997</v>
      </c>
      <c r="GV50" s="68">
        <v>528.15199999999993</v>
      </c>
      <c r="GW50" s="68">
        <v>3818.7859999999991</v>
      </c>
    </row>
    <row r="51" spans="1:205" s="68" customFormat="1" ht="10">
      <c r="A51" s="100" t="s">
        <v>376</v>
      </c>
      <c r="B51" s="68">
        <v>1706</v>
      </c>
      <c r="C51" s="68">
        <v>1471128.6449999986</v>
      </c>
      <c r="D51" s="68">
        <v>666006.75202972593</v>
      </c>
      <c r="E51" s="68">
        <v>2137135.3970297282</v>
      </c>
      <c r="F51" s="68">
        <v>218727.66299999971</v>
      </c>
      <c r="G51" s="68">
        <v>1918407.7340297231</v>
      </c>
      <c r="H51" s="68">
        <v>1.851706453713029</v>
      </c>
      <c r="I51" s="68">
        <v>0.86162621585031596</v>
      </c>
      <c r="J51" s="68">
        <v>0.29045992714171226</v>
      </c>
      <c r="K51" s="68">
        <v>0.2475957682973719</v>
      </c>
      <c r="L51" s="68">
        <v>757.94025908209085</v>
      </c>
      <c r="M51" s="68">
        <v>140.47684029462727</v>
      </c>
      <c r="N51" s="68">
        <v>55.344776171541014</v>
      </c>
      <c r="O51" s="68">
        <v>25.394698165653963</v>
      </c>
      <c r="P51" s="68">
        <v>3.8738247063461486</v>
      </c>
      <c r="Q51" s="68">
        <v>1152.1139980602272</v>
      </c>
      <c r="R51" s="68">
        <v>247.86103160801446</v>
      </c>
      <c r="S51" s="68">
        <v>9.6985235336324291E-2</v>
      </c>
      <c r="T51" s="68">
        <v>3572.506494324944</v>
      </c>
      <c r="U51" s="68">
        <v>3701.5751794656544</v>
      </c>
      <c r="V51" s="68">
        <v>256.00881420480476</v>
      </c>
      <c r="W51" s="68">
        <v>254.40913973377482</v>
      </c>
      <c r="X51" s="68">
        <v>0.38017182972072244</v>
      </c>
      <c r="Y51" s="68">
        <v>1.0742159009027263E-2</v>
      </c>
      <c r="Z51" s="68">
        <v>0.34441184538653369</v>
      </c>
      <c r="AA51" s="68">
        <v>0.21993608187134525</v>
      </c>
      <c r="AB51" s="68">
        <v>0.27125731497418276</v>
      </c>
      <c r="AC51" s="68">
        <v>0.28122437007873979</v>
      </c>
      <c r="AD51" s="68">
        <v>0.1427296296296296</v>
      </c>
      <c r="AE51" s="68">
        <v>0.12949290697674418</v>
      </c>
      <c r="AF51" s="68">
        <v>0.18126119065941781</v>
      </c>
      <c r="AG51" s="68">
        <v>0.15977138465184218</v>
      </c>
      <c r="AH51" s="68">
        <v>0.39598424813930683</v>
      </c>
      <c r="AI51" s="68">
        <v>-3.546556884064723</v>
      </c>
      <c r="AJ51" s="68">
        <v>4.7028453315935075E-2</v>
      </c>
      <c r="AK51" s="68">
        <v>0.32596230950510641</v>
      </c>
      <c r="AL51" s="68">
        <v>46590.938000000016</v>
      </c>
      <c r="AM51" s="68">
        <v>88601.810000000085</v>
      </c>
      <c r="AN51" s="68">
        <v>84673.738394054904</v>
      </c>
      <c r="AO51" s="68">
        <v>307484.39200000028</v>
      </c>
      <c r="AP51" s="68">
        <v>419833.54900000012</v>
      </c>
      <c r="AQ51" s="68">
        <v>65268.467999999935</v>
      </c>
      <c r="AR51" s="68">
        <v>88585.81399999994</v>
      </c>
      <c r="AS51" s="68">
        <v>71219.044795489579</v>
      </c>
      <c r="AT51" s="68">
        <v>-18512.385000000006</v>
      </c>
      <c r="AU51" s="68">
        <v>-552.25099999999986</v>
      </c>
      <c r="AV51" s="68">
        <v>10352.182999999999</v>
      </c>
      <c r="AW51" s="68">
        <v>5.2821613333069237</v>
      </c>
      <c r="AX51" s="68">
        <v>61419.112795489658</v>
      </c>
      <c r="AY51" s="68">
        <v>97314.262999999948</v>
      </c>
      <c r="AZ51" s="68">
        <v>450455.92699999997</v>
      </c>
      <c r="BA51" s="68">
        <v>798619.37002972595</v>
      </c>
      <c r="BB51" s="68">
        <v>726414.84399999911</v>
      </c>
      <c r="BC51" s="68">
        <v>1058349.8240297262</v>
      </c>
      <c r="BD51" s="68">
        <v>-26973.625299999978</v>
      </c>
      <c r="BE51" s="68">
        <v>0.11969670329670354</v>
      </c>
      <c r="BF51" s="68">
        <v>1.022866081229419</v>
      </c>
      <c r="BG51" s="68">
        <v>0.49007793633369945</v>
      </c>
      <c r="BH51" s="68">
        <v>4.9866828978622335</v>
      </c>
      <c r="BI51" s="68">
        <v>21.993608187134484</v>
      </c>
      <c r="BJ51" s="68">
        <v>21.780523333333349</v>
      </c>
      <c r="BK51" s="68">
        <v>15.70199130434783</v>
      </c>
      <c r="BL51" s="68">
        <v>28.122437007873998</v>
      </c>
      <c r="BM51" s="68">
        <v>34.441184538653353</v>
      </c>
      <c r="BN51" s="68">
        <v>26.963856741573032</v>
      </c>
      <c r="BO51" s="68">
        <v>25.901186813186818</v>
      </c>
      <c r="BP51" s="68">
        <v>27.125731497418272</v>
      </c>
      <c r="BQ51" s="68">
        <v>573.08747901234551</v>
      </c>
      <c r="BR51" s="68">
        <v>732.7567973684213</v>
      </c>
      <c r="BS51" s="68">
        <v>5386.9840000000004</v>
      </c>
      <c r="BT51" s="68">
        <v>74639.432999999932</v>
      </c>
      <c r="BU51" s="68">
        <v>364.69699999999995</v>
      </c>
      <c r="BV51" s="68">
        <v>3016.4850000000001</v>
      </c>
      <c r="BW51" s="68">
        <v>988.65</v>
      </c>
      <c r="BX51" s="68">
        <v>4897.4810000000052</v>
      </c>
      <c r="BY51" s="68">
        <v>135137.79800000016</v>
      </c>
      <c r="BZ51" s="68">
        <v>20345.720999999987</v>
      </c>
      <c r="CA51" s="68">
        <v>20.206606593406601</v>
      </c>
      <c r="CB51" s="68">
        <v>139023.75800000015</v>
      </c>
      <c r="CC51" s="68">
        <v>19488.106000000003</v>
      </c>
      <c r="CD51" s="68">
        <v>245419.15600000022</v>
      </c>
      <c r="CE51" s="68">
        <v>115344.10899999997</v>
      </c>
      <c r="CF51" s="68">
        <v>973273.18399999978</v>
      </c>
      <c r="CG51" s="68">
        <v>250647.34799999982</v>
      </c>
      <c r="CH51" s="68">
        <v>219.49316113744064</v>
      </c>
      <c r="CI51" s="68">
        <v>-15437.863000000001</v>
      </c>
      <c r="CJ51" s="68">
        <v>-24702.892999999982</v>
      </c>
      <c r="CK51" s="68">
        <v>88654.906000000046</v>
      </c>
      <c r="CL51" s="68">
        <v>-214269.28000000003</v>
      </c>
      <c r="CM51" s="68">
        <v>232781.66499999978</v>
      </c>
      <c r="CN51" s="68">
        <v>-190843.55500000002</v>
      </c>
      <c r="CO51" s="68">
        <v>-14989.696000000005</v>
      </c>
      <c r="CP51" s="68">
        <v>234156.2779999999</v>
      </c>
      <c r="CQ51" s="68">
        <v>610576.33700000006</v>
      </c>
      <c r="CR51" s="68">
        <v>130924.33700000004</v>
      </c>
      <c r="CS51" s="68">
        <v>188712.98199999996</v>
      </c>
      <c r="CT51" s="68">
        <v>100584.14099999999</v>
      </c>
      <c r="CU51" s="68">
        <v>22619.944</v>
      </c>
      <c r="CV51" s="68">
        <v>450455.92699999997</v>
      </c>
      <c r="CW51" s="68">
        <v>0.98896741382919484</v>
      </c>
      <c r="CX51" s="68">
        <v>1.0926848704640384</v>
      </c>
      <c r="CY51" s="68">
        <v>46590.938000000016</v>
      </c>
      <c r="CZ51" s="68">
        <v>42821.493000000024</v>
      </c>
      <c r="DA51" s="68">
        <v>31198.509000000005</v>
      </c>
      <c r="DB51" s="68">
        <v>35023.529999999992</v>
      </c>
      <c r="DC51" s="68">
        <v>42756.032000000028</v>
      </c>
      <c r="DD51" s="68">
        <v>44699.014000000047</v>
      </c>
      <c r="DE51" s="68">
        <v>44598.834999999999</v>
      </c>
      <c r="DF51" s="68">
        <v>40918.79599999998</v>
      </c>
      <c r="DG51" s="68">
        <v>48368.289000000004</v>
      </c>
      <c r="DH51" s="68">
        <v>46207.424000000028</v>
      </c>
      <c r="DI51" s="68">
        <v>59615.479999999974</v>
      </c>
      <c r="DJ51" s="68">
        <v>53260.888999999981</v>
      </c>
      <c r="DK51" s="68">
        <v>-42411.488299999997</v>
      </c>
      <c r="DL51" s="68">
        <v>663538.17200000025</v>
      </c>
      <c r="DM51" s="68">
        <v>84908.027999999889</v>
      </c>
      <c r="DN51" s="68">
        <v>78801.878000000055</v>
      </c>
      <c r="DO51" s="68">
        <v>0.31471564398253271</v>
      </c>
      <c r="DP51" s="68">
        <v>10.136723051409621</v>
      </c>
      <c r="DQ51" s="68">
        <v>17.378466826538791</v>
      </c>
      <c r="DR51" s="68">
        <v>32.417970312499961</v>
      </c>
      <c r="DS51" s="68">
        <v>3627070.4920000024</v>
      </c>
      <c r="DT51" s="68">
        <v>-12575.485000000011</v>
      </c>
      <c r="DU51" s="68">
        <v>445617.01999999996</v>
      </c>
      <c r="DV51" s="68">
        <v>250188.69900000008</v>
      </c>
      <c r="DW51" s="68">
        <v>485</v>
      </c>
      <c r="DX51" s="68">
        <v>146609.77699999991</v>
      </c>
      <c r="DY51" s="68">
        <v>20693.154999999995</v>
      </c>
      <c r="DZ51" s="68">
        <v>98123.094999999972</v>
      </c>
      <c r="EA51" s="68">
        <v>1219534.5589999992</v>
      </c>
      <c r="EB51" s="68">
        <v>93982.369999999952</v>
      </c>
      <c r="EC51" s="68">
        <v>1389299.2052123996</v>
      </c>
      <c r="ED51" s="68">
        <v>94505.451999999932</v>
      </c>
      <c r="EE51" s="68">
        <v>2774.5626000000002</v>
      </c>
      <c r="EF51" s="68">
        <v>84810.197994054877</v>
      </c>
      <c r="EG51" s="68">
        <v>66257.117999999944</v>
      </c>
      <c r="EH51" s="68">
        <v>312788.62499999994</v>
      </c>
      <c r="EI51" s="68">
        <v>73846.911999999968</v>
      </c>
      <c r="EJ51" s="68">
        <v>86997.333999999959</v>
      </c>
      <c r="EK51" s="68">
        <v>-9.6261404870313455E-2</v>
      </c>
      <c r="EL51" s="68">
        <v>0.27047653944345362</v>
      </c>
      <c r="EM51" s="68">
        <v>42900.645225793662</v>
      </c>
      <c r="EN51" s="68">
        <v>42900.645225793662</v>
      </c>
      <c r="EO51" s="68">
        <v>428071.04399999988</v>
      </c>
      <c r="EP51" s="68">
        <v>132.34141406250001</v>
      </c>
      <c r="EQ51" s="68">
        <v>7456.2000000000007</v>
      </c>
      <c r="ER51" s="68">
        <v>-1965.3999999999996</v>
      </c>
      <c r="ES51" s="68">
        <v>12928.145999999988</v>
      </c>
      <c r="ET51" s="68">
        <v>53034.215999999971</v>
      </c>
      <c r="EU51" s="68">
        <v>43003.25299999999</v>
      </c>
      <c r="EV51" s="68">
        <v>66254.581999999922</v>
      </c>
      <c r="EW51" s="68">
        <v>65055.710999999988</v>
      </c>
      <c r="EX51" s="68">
        <v>189</v>
      </c>
      <c r="EY51" s="68">
        <v>192</v>
      </c>
      <c r="EZ51" s="68">
        <v>181</v>
      </c>
      <c r="FA51" s="68">
        <v>100</v>
      </c>
      <c r="FB51" s="68">
        <v>1203881.0090000003</v>
      </c>
      <c r="FC51" s="68">
        <v>2182.5409999999988</v>
      </c>
      <c r="FD51" s="68">
        <v>3042.2460000000015</v>
      </c>
      <c r="FE51" s="68">
        <v>307484.39200000028</v>
      </c>
      <c r="FF51" s="68">
        <v>65268.467999999935</v>
      </c>
      <c r="FG51" s="68">
        <v>235.76500000000001</v>
      </c>
      <c r="FH51" s="68">
        <v>-464.36800000000449</v>
      </c>
      <c r="FI51" s="68">
        <v>-208.59499999999977</v>
      </c>
      <c r="FJ51" s="68">
        <v>1225.2139999999961</v>
      </c>
      <c r="FK51" s="68">
        <v>-3774.6209999999755</v>
      </c>
      <c r="FL51" s="68">
        <v>83659.054000000018</v>
      </c>
      <c r="FM51" s="68">
        <v>26806.552999999993</v>
      </c>
      <c r="FN51" s="68">
        <v>80162.399999999994</v>
      </c>
      <c r="FO51" s="68">
        <v>524040.4</v>
      </c>
      <c r="FP51" s="68">
        <v>9207.609000000004</v>
      </c>
      <c r="FQ51" s="68">
        <v>10200.658999999998</v>
      </c>
      <c r="FR51" s="68">
        <v>1819.8819999999998</v>
      </c>
      <c r="FS51" s="68">
        <v>5158.0029999999988</v>
      </c>
      <c r="FT51" s="68">
        <v>784004.22100000072</v>
      </c>
      <c r="FU51" s="68">
        <v>832406.79500000051</v>
      </c>
      <c r="FV51" s="68">
        <v>505865.43499999982</v>
      </c>
      <c r="FW51" s="68">
        <v>748217.58000000077</v>
      </c>
      <c r="FX51" s="68">
        <v>718270.17200000049</v>
      </c>
      <c r="FY51" s="68">
        <v>1471128.6449999986</v>
      </c>
      <c r="FZ51" s="68">
        <v>387517.29799999989</v>
      </c>
      <c r="GA51" s="68">
        <v>220874.65400000004</v>
      </c>
      <c r="GB51" s="68">
        <v>80994.826999999976</v>
      </c>
      <c r="GC51" s="68">
        <v>77426.489000000001</v>
      </c>
      <c r="GD51" s="68">
        <v>79612.718999999997</v>
      </c>
      <c r="GE51" s="68">
        <v>419833.54900000012</v>
      </c>
      <c r="GF51" s="68">
        <v>84908.027999999889</v>
      </c>
      <c r="GG51" s="68">
        <v>88601.810000000085</v>
      </c>
      <c r="GH51" s="68">
        <v>15.386438446346281</v>
      </c>
      <c r="GI51" s="68">
        <v>656892.90400000045</v>
      </c>
      <c r="GJ51" s="68">
        <v>6645.1589999999997</v>
      </c>
      <c r="GK51" s="68">
        <v>4857.5780000000004</v>
      </c>
      <c r="GL51" s="68">
        <v>937.48099999999999</v>
      </c>
      <c r="GM51" s="68">
        <v>893.11900000000003</v>
      </c>
      <c r="GN51" s="68">
        <v>860.80500000000006</v>
      </c>
      <c r="GO51" s="68">
        <v>778.67200000000003</v>
      </c>
      <c r="GP51" s="68">
        <v>790.87499999999989</v>
      </c>
      <c r="GQ51" s="68">
        <v>-485.18099999999993</v>
      </c>
      <c r="GR51" s="68">
        <v>1588.4800000000007</v>
      </c>
      <c r="GS51" s="68">
        <v>1495.5450000000005</v>
      </c>
      <c r="GT51" s="68">
        <v>1287.4410000000003</v>
      </c>
      <c r="GU51" s="68">
        <v>1040.5549999999998</v>
      </c>
      <c r="GV51" s="68">
        <v>900.19699999999989</v>
      </c>
      <c r="GW51" s="68">
        <v>3972.7369999999992</v>
      </c>
    </row>
    <row r="52" spans="1:205" s="68" customFormat="1" ht="10">
      <c r="A52" s="100" t="s">
        <v>143</v>
      </c>
      <c r="B52" s="68">
        <v>1421</v>
      </c>
      <c r="C52" s="68">
        <v>1868907.6589999977</v>
      </c>
      <c r="D52" s="68">
        <v>249155.61563556496</v>
      </c>
      <c r="E52" s="68">
        <v>2118063.2746355669</v>
      </c>
      <c r="F52" s="68">
        <v>158152.04100000029</v>
      </c>
      <c r="G52" s="68">
        <v>1959911.2336355627</v>
      </c>
      <c r="H52" s="68">
        <v>2.5139610334761566</v>
      </c>
      <c r="I52" s="68">
        <v>1.1436622839472304</v>
      </c>
      <c r="J52" s="68">
        <v>0.34091897745100069</v>
      </c>
      <c r="K52" s="68">
        <v>0.33970478378421359</v>
      </c>
      <c r="L52" s="68">
        <v>233.76215584978954</v>
      </c>
      <c r="M52" s="68">
        <v>79.034102667280891</v>
      </c>
      <c r="N52" s="68">
        <v>53.61670440952529</v>
      </c>
      <c r="O52" s="68">
        <v>36.693484459002832</v>
      </c>
      <c r="P52" s="68">
        <v>4.854585015957622</v>
      </c>
      <c r="Q52" s="68">
        <v>3.9514152718996827</v>
      </c>
      <c r="R52" s="68">
        <v>35.825523225822522</v>
      </c>
      <c r="S52" s="68">
        <v>0.15601884483383388</v>
      </c>
      <c r="T52" s="68">
        <v>51.812885040149567</v>
      </c>
      <c r="U52" s="68">
        <v>32.719856595820453</v>
      </c>
      <c r="V52" s="68">
        <v>4.3637481145491117</v>
      </c>
      <c r="W52" s="68">
        <v>23.427648276315651</v>
      </c>
      <c r="X52" s="68">
        <v>0.39269269388579026</v>
      </c>
      <c r="Y52" s="68">
        <v>1.2152707519404823E-2</v>
      </c>
      <c r="Z52" s="68">
        <v>0.10600588377723986</v>
      </c>
      <c r="AA52" s="68">
        <v>0.12997549157303342</v>
      </c>
      <c r="AB52" s="68">
        <v>3.9623423580786132E-2</v>
      </c>
      <c r="AC52" s="68">
        <v>6.8930230326295638E-2</v>
      </c>
      <c r="AD52" s="68">
        <v>0.20675471698113201</v>
      </c>
      <c r="AE52" s="68">
        <v>0.33164603580562646</v>
      </c>
      <c r="AF52" s="68">
        <v>5.9248867427310115E-2</v>
      </c>
      <c r="AG52" s="68">
        <v>9.9483928548618664E-2</v>
      </c>
      <c r="AH52" s="68">
        <v>-0.17897897844231112</v>
      </c>
      <c r="AI52" s="68">
        <v>-0.30317306580164199</v>
      </c>
      <c r="AJ52" s="68">
        <v>0.15760278040714831</v>
      </c>
      <c r="AK52" s="68">
        <v>0.18700924886877829</v>
      </c>
      <c r="AL52" s="68">
        <v>42378.019000000008</v>
      </c>
      <c r="AM52" s="68">
        <v>58921.150999999991</v>
      </c>
      <c r="AN52" s="68">
        <v>82241.563072887075</v>
      </c>
      <c r="AO52" s="68">
        <v>748482.91300000122</v>
      </c>
      <c r="AP52" s="68">
        <v>822189.98299999943</v>
      </c>
      <c r="AQ52" s="68">
        <v>92370.280999999988</v>
      </c>
      <c r="AR52" s="68">
        <v>113708.6240000001</v>
      </c>
      <c r="AS52" s="68">
        <v>63901.835260743967</v>
      </c>
      <c r="AT52" s="68">
        <v>13676.445</v>
      </c>
      <c r="AU52" s="68">
        <v>10925.043000000011</v>
      </c>
      <c r="AV52" s="68">
        <v>38333.324000000022</v>
      </c>
      <c r="AW52" s="68">
        <v>1.9215020787742323</v>
      </c>
      <c r="AX52" s="68">
        <v>14643.468260743926</v>
      </c>
      <c r="AY52" s="68">
        <v>-4013.6610000000019</v>
      </c>
      <c r="AZ52" s="68">
        <v>471063.48800000024</v>
      </c>
      <c r="BA52" s="68">
        <v>473714.81263556483</v>
      </c>
      <c r="BB52" s="68">
        <v>559643.18899999955</v>
      </c>
      <c r="BC52" s="68">
        <v>529717.72163556423</v>
      </c>
      <c r="BD52" s="68">
        <v>-23328.645813999992</v>
      </c>
      <c r="BE52" s="68">
        <v>0.15357360793287594</v>
      </c>
      <c r="BF52" s="68">
        <v>4.5612951945080074</v>
      </c>
      <c r="BG52" s="68">
        <v>0.96253699466056464</v>
      </c>
      <c r="BH52" s="68">
        <v>0.57618839427662993</v>
      </c>
      <c r="BI52" s="68">
        <v>12.997549157303363</v>
      </c>
      <c r="BJ52" s="68">
        <v>10.144911528150132</v>
      </c>
      <c r="BK52" s="68">
        <v>7.4281095066185285</v>
      </c>
      <c r="BL52" s="68">
        <v>6.8930230326295563</v>
      </c>
      <c r="BM52" s="68">
        <v>10.587770253929868</v>
      </c>
      <c r="BN52" s="68">
        <v>7.7368104651162763</v>
      </c>
      <c r="BO52" s="68">
        <v>5.5756702355460437</v>
      </c>
      <c r="BP52" s="68">
        <v>3.9623423580786103</v>
      </c>
      <c r="BQ52" s="68">
        <v>708.38965435041837</v>
      </c>
      <c r="BR52" s="68">
        <v>109.88340269966264</v>
      </c>
      <c r="BS52" s="68">
        <v>31706.800999999952</v>
      </c>
      <c r="BT52" s="68">
        <v>138684.6510000001</v>
      </c>
      <c r="BU52" s="68">
        <v>38.884000000000007</v>
      </c>
      <c r="BV52" s="68">
        <v>21536.242000000035</v>
      </c>
      <c r="BW52" s="68">
        <v>22536.614999999983</v>
      </c>
      <c r="BX52" s="68">
        <v>5235.2570000000151</v>
      </c>
      <c r="BY52" s="68">
        <v>78604.013999999865</v>
      </c>
      <c r="BZ52" s="68">
        <v>18174.469000000008</v>
      </c>
      <c r="CA52" s="68">
        <v>32.055030241935519</v>
      </c>
      <c r="CB52" s="68">
        <v>200453.05400000006</v>
      </c>
      <c r="CC52" s="68">
        <v>185657.30699999986</v>
      </c>
      <c r="CD52" s="68">
        <v>44865.449999999881</v>
      </c>
      <c r="CE52" s="68">
        <v>120929.04199999997</v>
      </c>
      <c r="CF52" s="68">
        <v>135499.99599999987</v>
      </c>
      <c r="CG52" s="68">
        <v>88927.99699999993</v>
      </c>
      <c r="CH52" s="68">
        <v>33.89067709147777</v>
      </c>
      <c r="CI52" s="68">
        <v>-6928.3540000000012</v>
      </c>
      <c r="CJ52" s="68">
        <v>-18564.507999999983</v>
      </c>
      <c r="CK52" s="68">
        <v>15183.342999999995</v>
      </c>
      <c r="CL52" s="68">
        <v>-105717.14600000017</v>
      </c>
      <c r="CM52" s="68">
        <v>92040.700999999855</v>
      </c>
      <c r="CN52" s="68">
        <v>75.917999999996937</v>
      </c>
      <c r="CO52" s="68">
        <v>-13469.269999999993</v>
      </c>
      <c r="CP52" s="68">
        <v>252518.04099999985</v>
      </c>
      <c r="CQ52" s="68">
        <v>254128.27100000015</v>
      </c>
      <c r="CR52" s="68">
        <v>21193.470000000012</v>
      </c>
      <c r="CS52" s="68">
        <v>140906.19799999992</v>
      </c>
      <c r="CT52" s="68">
        <v>115910.53499999997</v>
      </c>
      <c r="CU52" s="68">
        <v>2054.0260000000003</v>
      </c>
      <c r="CV52" s="68">
        <v>471063.48800000024</v>
      </c>
      <c r="CW52" s="68">
        <v>0.72348615755851275</v>
      </c>
      <c r="CX52" s="68">
        <v>0.7869526235979164</v>
      </c>
      <c r="CY52" s="68">
        <v>42378.019000000008</v>
      </c>
      <c r="CZ52" s="68">
        <v>60135.448999999957</v>
      </c>
      <c r="DA52" s="68">
        <v>58474.691000000035</v>
      </c>
      <c r="DB52" s="68">
        <v>55593.641999999985</v>
      </c>
      <c r="DC52" s="68">
        <v>56464.315000000082</v>
      </c>
      <c r="DD52" s="68">
        <v>60558.761000000006</v>
      </c>
      <c r="DE52" s="68">
        <v>58122.970999999961</v>
      </c>
      <c r="DF52" s="68">
        <v>53573.554000000055</v>
      </c>
      <c r="DG52" s="68">
        <v>72344.464999999982</v>
      </c>
      <c r="DH52" s="68">
        <v>73786.023999999961</v>
      </c>
      <c r="DI52" s="68">
        <v>66582.22899999989</v>
      </c>
      <c r="DJ52" s="68">
        <v>62100.711999999978</v>
      </c>
      <c r="DK52" s="68">
        <v>-30256.999813999995</v>
      </c>
      <c r="DL52" s="68">
        <v>245744.39400000012</v>
      </c>
      <c r="DM52" s="68">
        <v>81804.315999999992</v>
      </c>
      <c r="DN52" s="68">
        <v>9662.7839999999978</v>
      </c>
      <c r="DO52" s="68">
        <v>0.27713763873825858</v>
      </c>
      <c r="DP52" s="68">
        <v>9.1465729032258043</v>
      </c>
      <c r="DQ52" s="68">
        <v>23.389706181202381</v>
      </c>
      <c r="DR52" s="68">
        <v>18.650290613718425</v>
      </c>
      <c r="DS52" s="68">
        <v>1182371.8050000016</v>
      </c>
      <c r="DT52" s="68">
        <v>-7197.718000000018</v>
      </c>
      <c r="DU52" s="68">
        <v>154838.33599999992</v>
      </c>
      <c r="DV52" s="68">
        <v>227969.85999999993</v>
      </c>
      <c r="DW52" s="68">
        <v>999</v>
      </c>
      <c r="DX52" s="68">
        <v>84000.616999999882</v>
      </c>
      <c r="DY52" s="68">
        <v>18321.040000000019</v>
      </c>
      <c r="DZ52" s="68">
        <v>64506.078000000001</v>
      </c>
      <c r="EA52" s="68">
        <v>1761226.0210000006</v>
      </c>
      <c r="EB52" s="68">
        <v>115780.97400000012</v>
      </c>
      <c r="EC52" s="68">
        <v>1887627.5671740056</v>
      </c>
      <c r="ED52" s="68">
        <v>-1916.0669999999943</v>
      </c>
      <c r="EE52" s="68">
        <v>65500.155999999944</v>
      </c>
      <c r="EF52" s="68">
        <v>83814.285872886976</v>
      </c>
      <c r="EG52" s="68">
        <v>114906.89600000015</v>
      </c>
      <c r="EH52" s="68">
        <v>732747.53000000014</v>
      </c>
      <c r="EI52" s="68">
        <v>113508.88699999997</v>
      </c>
      <c r="EJ52" s="68">
        <v>111916.44200000004</v>
      </c>
      <c r="EK52" s="68">
        <v>-0.10756492360606842</v>
      </c>
      <c r="EL52" s="68">
        <v>7.765149722481296E-2</v>
      </c>
      <c r="EM52" s="68">
        <v>57843.156340079302</v>
      </c>
      <c r="EN52" s="68">
        <v>57843.156340079302</v>
      </c>
      <c r="EO52" s="68">
        <v>289252.25800000021</v>
      </c>
      <c r="EP52" s="68">
        <v>78.477585687382472</v>
      </c>
      <c r="EQ52" s="68">
        <v>2197.0719999999992</v>
      </c>
      <c r="ER52" s="68">
        <v>-485.7</v>
      </c>
      <c r="ES52" s="68">
        <v>19436.545000000024</v>
      </c>
      <c r="ET52" s="68">
        <v>45717.619999999995</v>
      </c>
      <c r="EU52" s="68">
        <v>53241.772999999986</v>
      </c>
      <c r="EV52" s="68">
        <v>58852.327999999965</v>
      </c>
      <c r="EW52" s="68">
        <v>40936.493000000009</v>
      </c>
      <c r="EX52" s="68">
        <v>331</v>
      </c>
      <c r="EY52" s="68">
        <v>331</v>
      </c>
      <c r="EZ52" s="68">
        <v>296</v>
      </c>
      <c r="FA52" s="68">
        <v>120</v>
      </c>
      <c r="FB52" s="68">
        <v>57612.142000000116</v>
      </c>
      <c r="FC52" s="68">
        <v>3069.1929999999988</v>
      </c>
      <c r="FD52" s="68">
        <v>10893.705999999998</v>
      </c>
      <c r="FE52" s="68">
        <v>748482.91300000122</v>
      </c>
      <c r="FF52" s="68">
        <v>92370.280999999988</v>
      </c>
      <c r="FG52" s="68">
        <v>221.00800000000004</v>
      </c>
      <c r="FH52" s="68">
        <v>-13506.069999999998</v>
      </c>
      <c r="FI52" s="68">
        <v>-16233.807999999974</v>
      </c>
      <c r="FJ52" s="68">
        <v>18814.835000000021</v>
      </c>
      <c r="FK52" s="68">
        <v>331.10000000000014</v>
      </c>
      <c r="FL52" s="68">
        <v>42852.638999999966</v>
      </c>
      <c r="FM52" s="68">
        <v>84183.43299999999</v>
      </c>
      <c r="FP52" s="68">
        <v>22720.257000000009</v>
      </c>
      <c r="FQ52" s="68">
        <v>24113.619000000021</v>
      </c>
      <c r="FR52" s="68">
        <v>95.210999999999999</v>
      </c>
      <c r="FS52" s="68">
        <v>4916.9420000000018</v>
      </c>
      <c r="FT52" s="68">
        <v>1170248.0589999987</v>
      </c>
      <c r="FU52" s="68">
        <v>1160257.0739999982</v>
      </c>
      <c r="FV52" s="68">
        <v>828610.77499999921</v>
      </c>
      <c r="FW52" s="68">
        <v>1298190.5819999988</v>
      </c>
      <c r="FX52" s="68">
        <v>1284536.5840000005</v>
      </c>
      <c r="FY52" s="68">
        <v>1868907.6589999977</v>
      </c>
      <c r="FZ52" s="68">
        <v>796202.87699999963</v>
      </c>
      <c r="GA52" s="68">
        <v>243783.00500000024</v>
      </c>
      <c r="GB52" s="68">
        <v>106712.17299999997</v>
      </c>
      <c r="GC52" s="68">
        <v>76465.480000000054</v>
      </c>
      <c r="GD52" s="68">
        <v>53470.833000000079</v>
      </c>
      <c r="GE52" s="68">
        <v>822189.98299999943</v>
      </c>
      <c r="GF52" s="68">
        <v>81804.315999999992</v>
      </c>
      <c r="GG52" s="68">
        <v>58921.150999999991</v>
      </c>
      <c r="GH52" s="68">
        <v>50.626488095238095</v>
      </c>
      <c r="GI52" s="68">
        <v>242380.94099999993</v>
      </c>
      <c r="GJ52" s="68">
        <v>3362.2900000000004</v>
      </c>
      <c r="GK52" s="68">
        <v>3531.4750000000008</v>
      </c>
      <c r="GL52" s="68">
        <v>21558.98899999998</v>
      </c>
      <c r="GM52" s="68">
        <v>21575.614999999991</v>
      </c>
      <c r="GN52" s="68">
        <v>21816.443999999989</v>
      </c>
      <c r="GO52" s="68">
        <v>20222.016000000003</v>
      </c>
      <c r="GP52" s="68">
        <v>19646.397000000001</v>
      </c>
      <c r="GQ52" s="68">
        <v>-1555.2899999999997</v>
      </c>
      <c r="GR52" s="68">
        <v>1792.1819999999998</v>
      </c>
      <c r="GS52" s="68">
        <v>1215.9919999999991</v>
      </c>
      <c r="GT52" s="68">
        <v>925.40900000000022</v>
      </c>
      <c r="GU52" s="68">
        <v>680.3390000000004</v>
      </c>
      <c r="GV52" s="68">
        <v>505.94700000000017</v>
      </c>
      <c r="GW52" s="68">
        <v>2506.6130000000016</v>
      </c>
    </row>
    <row r="53" spans="1:205" s="68" customFormat="1" ht="10">
      <c r="A53" s="100" t="s">
        <v>144</v>
      </c>
      <c r="B53" s="68">
        <v>1706</v>
      </c>
      <c r="C53" s="68">
        <v>1408878.9319999977</v>
      </c>
      <c r="D53" s="68">
        <v>366043.4257586188</v>
      </c>
      <c r="E53" s="68">
        <v>1774922.3577586182</v>
      </c>
      <c r="F53" s="68">
        <v>160239.79400000023</v>
      </c>
      <c r="G53" s="68">
        <v>1614682.5637586191</v>
      </c>
      <c r="H53" s="68">
        <v>1.3120627768156186</v>
      </c>
      <c r="I53" s="68">
        <v>1.0975394120110467</v>
      </c>
      <c r="J53" s="68">
        <v>0.22988728792453356</v>
      </c>
      <c r="K53" s="68">
        <v>0.48364631838282895</v>
      </c>
      <c r="L53" s="68">
        <v>69.198409298836154</v>
      </c>
      <c r="M53" s="68">
        <v>79.566652316587934</v>
      </c>
      <c r="N53" s="68">
        <v>309.05634173332112</v>
      </c>
      <c r="O53" s="68">
        <v>20.372277538755682</v>
      </c>
      <c r="P53" s="68">
        <v>1.9694049542094181</v>
      </c>
      <c r="Q53" s="68">
        <v>8.2643481087729569</v>
      </c>
      <c r="R53" s="68">
        <v>1744.3165323197118</v>
      </c>
      <c r="S53" s="68">
        <v>0.10754352109124622</v>
      </c>
      <c r="T53" s="68">
        <v>44.085816582849475</v>
      </c>
      <c r="U53" s="68">
        <v>69.54815986578356</v>
      </c>
      <c r="V53" s="68">
        <v>31.665540053706067</v>
      </c>
      <c r="W53" s="68">
        <v>1622.4230685456391</v>
      </c>
      <c r="X53" s="68">
        <v>0.28600735643695951</v>
      </c>
      <c r="Y53" s="68">
        <v>5.4293560157972053E-3</v>
      </c>
      <c r="Z53" s="68">
        <v>0.24593622222222219</v>
      </c>
      <c r="AA53" s="68">
        <v>0.27986318181818176</v>
      </c>
      <c r="AB53" s="68">
        <v>0.31278710526315789</v>
      </c>
      <c r="AC53" s="68">
        <v>0.18662395397489515</v>
      </c>
      <c r="AD53" s="68">
        <v>0.27525454545454553</v>
      </c>
      <c r="AE53" s="68">
        <v>0.90844863905325368</v>
      </c>
      <c r="AF53" s="68">
        <v>-0.27021639169991674</v>
      </c>
      <c r="AG53" s="68">
        <v>-0.29777280715369142</v>
      </c>
      <c r="AH53" s="68">
        <v>-51.560220371339753</v>
      </c>
      <c r="AI53" s="68">
        <v>-71.746153868095149</v>
      </c>
      <c r="AJ53" s="68">
        <v>4.4047782417602779E-2</v>
      </c>
      <c r="AK53" s="68">
        <v>0.10143706642066426</v>
      </c>
      <c r="AL53" s="68">
        <v>43190.093999999983</v>
      </c>
      <c r="AM53" s="68">
        <v>97075.575000000157</v>
      </c>
      <c r="AN53" s="68">
        <v>173263.99004827597</v>
      </c>
      <c r="AO53" s="68">
        <v>886839.25799999957</v>
      </c>
      <c r="AP53" s="68">
        <v>1083602.6520000016</v>
      </c>
      <c r="AQ53" s="68">
        <v>163928.1840000001</v>
      </c>
      <c r="AR53" s="68">
        <v>234590.81100000022</v>
      </c>
      <c r="AS53" s="68">
        <v>119022.01683708112</v>
      </c>
      <c r="AT53" s="68">
        <v>21930.799000000006</v>
      </c>
      <c r="AU53" s="68">
        <v>23847.207999999999</v>
      </c>
      <c r="AV53" s="68">
        <v>49144.627000000022</v>
      </c>
      <c r="AW53" s="68">
        <v>2.439145358690415</v>
      </c>
      <c r="AX53" s="68">
        <v>46030.181837081174</v>
      </c>
      <c r="AY53" s="68">
        <v>2152.9410000000153</v>
      </c>
      <c r="AZ53" s="68">
        <v>513656.8839999995</v>
      </c>
      <c r="BA53" s="68">
        <v>755599.88775861857</v>
      </c>
      <c r="BB53" s="68">
        <v>681753.46500000043</v>
      </c>
      <c r="BC53" s="68">
        <v>867670.70075861842</v>
      </c>
      <c r="BD53" s="68">
        <v>-38347.071300000011</v>
      </c>
      <c r="BE53" s="68">
        <v>6.927183833116056E-2</v>
      </c>
      <c r="BF53" s="68">
        <v>0.77563102998696221</v>
      </c>
      <c r="BG53" s="68">
        <v>0.86973402868318084</v>
      </c>
      <c r="BH53" s="68">
        <v>0.60929001367989111</v>
      </c>
      <c r="BI53" s="68">
        <v>27.986318181818174</v>
      </c>
      <c r="BJ53" s="68">
        <v>26.565886792452829</v>
      </c>
      <c r="BK53" s="68">
        <v>20.874201438848907</v>
      </c>
      <c r="BL53" s="68">
        <v>18.623434237995838</v>
      </c>
      <c r="BM53" s="68">
        <v>24.593622222222233</v>
      </c>
      <c r="BN53" s="68">
        <v>19.253879003558726</v>
      </c>
      <c r="BO53" s="68">
        <v>15.650070336391448</v>
      </c>
      <c r="BP53" s="68">
        <v>31.278710526315848</v>
      </c>
      <c r="BQ53" s="68">
        <v>513.13854339622628</v>
      </c>
      <c r="BR53" s="68">
        <v>986.22757894736878</v>
      </c>
      <c r="BS53" s="68">
        <v>69598.53499999996</v>
      </c>
      <c r="BT53" s="68">
        <v>61969.779999999984</v>
      </c>
      <c r="BU53" s="68">
        <v>610.52499999999941</v>
      </c>
      <c r="BV53" s="68">
        <v>42453.731000000029</v>
      </c>
      <c r="BW53" s="68">
        <v>5886.5459999999966</v>
      </c>
      <c r="BX53" s="68">
        <v>5652.8560000000052</v>
      </c>
      <c r="BY53" s="68">
        <v>157646.87599999979</v>
      </c>
      <c r="BZ53" s="68">
        <v>48909.729000000079</v>
      </c>
      <c r="CA53" s="68">
        <v>40.655635542168653</v>
      </c>
      <c r="CB53" s="68">
        <v>94913.534000000102</v>
      </c>
      <c r="CC53" s="68">
        <v>162665.04300000006</v>
      </c>
      <c r="CD53" s="68">
        <v>39101.024999999943</v>
      </c>
      <c r="CE53" s="68">
        <v>19886.395999999993</v>
      </c>
      <c r="CF53" s="68">
        <v>113661.894</v>
      </c>
      <c r="CG53" s="68">
        <v>66599.199000000037</v>
      </c>
      <c r="CH53" s="68">
        <v>2615.5822179487222</v>
      </c>
      <c r="CI53" s="68">
        <v>-2204.6219999999985</v>
      </c>
      <c r="CJ53" s="68">
        <v>-37035.109000000004</v>
      </c>
      <c r="CK53" s="68">
        <v>17422.814999999988</v>
      </c>
      <c r="CL53" s="68">
        <v>-189872.44399999984</v>
      </c>
      <c r="CM53" s="68">
        <v>167941.6449999999</v>
      </c>
      <c r="CN53" s="68">
        <v>498.73400000000123</v>
      </c>
      <c r="CO53" s="68">
        <v>-4524.295000000001</v>
      </c>
      <c r="CP53" s="68">
        <v>281611.94699999975</v>
      </c>
      <c r="CQ53" s="68">
        <v>377749.82899999985</v>
      </c>
      <c r="CR53" s="68">
        <v>53408.714000000007</v>
      </c>
      <c r="CS53" s="68">
        <v>117270.84099999996</v>
      </c>
      <c r="CT53" s="68">
        <v>19598.121000000014</v>
      </c>
      <c r="CU53" s="68">
        <v>100.645</v>
      </c>
      <c r="CV53" s="68">
        <v>513656.8839999995</v>
      </c>
      <c r="CW53" s="68">
        <v>0.95734821572673923</v>
      </c>
      <c r="CX53" s="68">
        <v>1.0669353580068972</v>
      </c>
      <c r="CY53" s="68">
        <v>43190.093999999983</v>
      </c>
      <c r="CZ53" s="68">
        <v>51525.419999999969</v>
      </c>
      <c r="DA53" s="68">
        <v>130278.07500000003</v>
      </c>
      <c r="DB53" s="68">
        <v>81094.452999999921</v>
      </c>
      <c r="DC53" s="68">
        <v>78950.060000000056</v>
      </c>
      <c r="DD53" s="68">
        <v>76254.654999999999</v>
      </c>
      <c r="DE53" s="68">
        <v>29521.058999999983</v>
      </c>
      <c r="DF53" s="68">
        <v>49055.942999999941</v>
      </c>
      <c r="DG53" s="68">
        <v>95590.319000000047</v>
      </c>
      <c r="DH53" s="68">
        <v>96864.146000000037</v>
      </c>
      <c r="DI53" s="68">
        <v>78415.34699999998</v>
      </c>
      <c r="DJ53" s="68">
        <v>87653.116999999853</v>
      </c>
      <c r="DK53" s="68">
        <v>-40551.693300000014</v>
      </c>
      <c r="DL53" s="68">
        <v>364911.26599999989</v>
      </c>
      <c r="DM53" s="68">
        <v>173140.33099999983</v>
      </c>
      <c r="DN53" s="68">
        <v>24083.739999999976</v>
      </c>
      <c r="DO53" s="68">
        <v>0.53066528746054042</v>
      </c>
      <c r="DP53" s="68">
        <v>4.6057444061962141</v>
      </c>
      <c r="DQ53" s="68">
        <v>16.457844189016615</v>
      </c>
      <c r="DR53" s="68">
        <v>9.8440268576544359</v>
      </c>
      <c r="DS53" s="68">
        <v>1404083.9849999982</v>
      </c>
      <c r="DT53" s="68">
        <v>-15400.575000000017</v>
      </c>
      <c r="DU53" s="68">
        <v>242409.55400000006</v>
      </c>
      <c r="DV53" s="68">
        <v>685857.94899999944</v>
      </c>
      <c r="DW53" s="68">
        <v>432</v>
      </c>
      <c r="DX53" s="68">
        <v>164394.95599999974</v>
      </c>
      <c r="DY53" s="68">
        <v>49032.350000000064</v>
      </c>
      <c r="DZ53" s="68">
        <v>104374.80300000006</v>
      </c>
      <c r="EA53" s="68">
        <v>1281117.223999999</v>
      </c>
      <c r="EB53" s="68">
        <v>238040.7450000002</v>
      </c>
      <c r="EC53" s="68">
        <v>1517511.3797349625</v>
      </c>
      <c r="ED53" s="68">
        <v>10736.429000000002</v>
      </c>
      <c r="EE53" s="68">
        <v>16148.078399999999</v>
      </c>
      <c r="EF53" s="68">
        <v>174370.99984827609</v>
      </c>
      <c r="EG53" s="68">
        <v>169814.7300000001</v>
      </c>
      <c r="EH53" s="68">
        <v>1061953.7559999996</v>
      </c>
      <c r="EI53" s="68">
        <v>251670.64299999992</v>
      </c>
      <c r="EJ53" s="68">
        <v>233981.6300000003</v>
      </c>
      <c r="EK53" s="68">
        <v>-0.13530274868201164</v>
      </c>
      <c r="EL53" s="68">
        <v>-45631986654298.57</v>
      </c>
      <c r="EM53" s="68">
        <v>78161.018065476237</v>
      </c>
      <c r="EN53" s="68">
        <v>78161.018065476237</v>
      </c>
      <c r="EO53" s="68">
        <v>540936.66600000067</v>
      </c>
      <c r="EP53" s="68">
        <v>135.43837959558809</v>
      </c>
      <c r="EQ53" s="68">
        <v>2182.6359999999959</v>
      </c>
      <c r="ER53" s="68">
        <v>-1567.0400000000002</v>
      </c>
      <c r="ES53" s="68">
        <v>37818.042999999998</v>
      </c>
      <c r="ET53" s="68">
        <v>110043.061</v>
      </c>
      <c r="EU53" s="68">
        <v>114007.48300000001</v>
      </c>
      <c r="EV53" s="68">
        <v>106932.25599999999</v>
      </c>
      <c r="EW53" s="68">
        <v>73215.531000000003</v>
      </c>
      <c r="EX53" s="68">
        <v>240</v>
      </c>
      <c r="EY53" s="68">
        <v>254</v>
      </c>
      <c r="EZ53" s="68">
        <v>238</v>
      </c>
      <c r="FA53" s="68">
        <v>147</v>
      </c>
      <c r="FB53" s="68">
        <v>88253.982999999789</v>
      </c>
      <c r="FC53" s="68">
        <v>4139.6009999999987</v>
      </c>
      <c r="FD53" s="68">
        <v>7450.7990000000063</v>
      </c>
      <c r="FE53" s="68">
        <v>886839.25799999957</v>
      </c>
      <c r="FF53" s="68">
        <v>163928.1840000001</v>
      </c>
      <c r="FG53" s="68">
        <v>1326.6170000000004</v>
      </c>
      <c r="FH53" s="68">
        <v>-27959.917000000023</v>
      </c>
      <c r="FI53" s="68">
        <v>-20230.546000000013</v>
      </c>
      <c r="FJ53" s="68">
        <v>24343.25499999999</v>
      </c>
      <c r="FK53" s="68">
        <v>10320.565999999995</v>
      </c>
      <c r="FL53" s="68">
        <v>60967.045000000006</v>
      </c>
      <c r="FM53" s="68">
        <v>515689.49699999986</v>
      </c>
      <c r="FP53" s="68">
        <v>28758.786999999993</v>
      </c>
      <c r="FQ53" s="68">
        <v>32990.206999999995</v>
      </c>
      <c r="FR53" s="68">
        <v>0.253</v>
      </c>
      <c r="FS53" s="68">
        <v>1264.5139999999999</v>
      </c>
      <c r="FT53" s="68">
        <v>811805.38000000035</v>
      </c>
      <c r="FU53" s="68">
        <v>772060.39899999835</v>
      </c>
      <c r="FV53" s="68">
        <v>502848.7760000003</v>
      </c>
      <c r="FW53" s="68">
        <v>847678.02399999986</v>
      </c>
      <c r="FX53" s="68">
        <v>785918.48800000024</v>
      </c>
      <c r="FY53" s="68">
        <v>1408878.9319999977</v>
      </c>
      <c r="FZ53" s="68">
        <v>1001470.2360000006</v>
      </c>
      <c r="GA53" s="68">
        <v>245149.06199999989</v>
      </c>
      <c r="GB53" s="68">
        <v>201164.70299999986</v>
      </c>
      <c r="GC53" s="68">
        <v>141049.78500000006</v>
      </c>
      <c r="GD53" s="68">
        <v>73890.452999999849</v>
      </c>
      <c r="GE53" s="68">
        <v>1083602.6520000016</v>
      </c>
      <c r="GF53" s="68">
        <v>173140.33099999983</v>
      </c>
      <c r="GG53" s="68">
        <v>97075.575000000157</v>
      </c>
      <c r="GH53" s="68">
        <v>23.743790849673204</v>
      </c>
      <c r="GI53" s="68">
        <v>363615.81599999993</v>
      </c>
      <c r="GJ53" s="68">
        <v>1295.5000000000002</v>
      </c>
      <c r="GK53" s="68">
        <v>1465.5990000000002</v>
      </c>
      <c r="GL53" s="68">
        <v>5497.4889999999987</v>
      </c>
      <c r="GM53" s="68">
        <v>5074.0920000000006</v>
      </c>
      <c r="GN53" s="68">
        <v>4856.6169999999975</v>
      </c>
      <c r="GO53" s="68">
        <v>4382.1960000000026</v>
      </c>
      <c r="GP53" s="68">
        <v>4087.2870000000025</v>
      </c>
      <c r="GQ53" s="68">
        <v>-609.48199999999997</v>
      </c>
      <c r="GR53" s="68">
        <v>609.18099999999993</v>
      </c>
      <c r="GS53" s="68">
        <v>265.86099999999993</v>
      </c>
      <c r="GT53" s="68">
        <v>232.38800000000001</v>
      </c>
      <c r="GU53" s="68">
        <v>200.72100000000003</v>
      </c>
      <c r="GV53" s="68">
        <v>180.25</v>
      </c>
      <c r="GW53" s="68">
        <v>1312.7380000000001</v>
      </c>
    </row>
    <row r="54" spans="1:205" s="68" customFormat="1" ht="10">
      <c r="A54" s="100" t="s">
        <v>145</v>
      </c>
      <c r="B54" s="68">
        <v>145</v>
      </c>
      <c r="C54" s="68">
        <v>48902.208000000021</v>
      </c>
      <c r="D54" s="68">
        <v>13065.469985095269</v>
      </c>
      <c r="E54" s="68">
        <v>61967.677985095266</v>
      </c>
      <c r="F54" s="68">
        <v>7812.139000000001</v>
      </c>
      <c r="G54" s="68">
        <v>54155.538985095292</v>
      </c>
      <c r="H54" s="68">
        <v>2.3744636903485596</v>
      </c>
      <c r="I54" s="68">
        <v>1.1005990216004515</v>
      </c>
      <c r="J54" s="68">
        <v>0.30713894895033661</v>
      </c>
      <c r="K54" s="68">
        <v>0.3577647259514885</v>
      </c>
      <c r="L54" s="68">
        <v>60.588932565082203</v>
      </c>
      <c r="M54" s="68">
        <v>243.16990485571822</v>
      </c>
      <c r="N54" s="68">
        <v>64.407524055987622</v>
      </c>
      <c r="O54" s="68">
        <v>20.264691415365572</v>
      </c>
      <c r="P54" s="68">
        <v>2.5321902359890029</v>
      </c>
      <c r="Q54" s="68">
        <v>2.6960364736258287</v>
      </c>
      <c r="R54" s="68">
        <v>15.984399216432855</v>
      </c>
      <c r="S54" s="68">
        <v>0.17579543697696323</v>
      </c>
      <c r="T54" s="68">
        <v>34.655621399190494</v>
      </c>
      <c r="U54" s="68">
        <v>27.474764103451371</v>
      </c>
      <c r="V54" s="68">
        <v>5.2635209812896901</v>
      </c>
      <c r="W54" s="68">
        <v>17.910064854638765</v>
      </c>
      <c r="X54" s="68">
        <v>0.47341630426251108</v>
      </c>
      <c r="Y54" s="68">
        <v>1.0986710134560831E-2</v>
      </c>
      <c r="Z54" s="68">
        <v>0.15640640000000008</v>
      </c>
      <c r="AA54" s="68">
        <v>0.12701637681159414</v>
      </c>
      <c r="AB54" s="68">
        <v>-6.4400833333333385E-3</v>
      </c>
      <c r="AC54" s="68">
        <v>2.1415636363636369E-2</v>
      </c>
      <c r="AD54" s="68">
        <v>0.1071666666666667</v>
      </c>
      <c r="AE54" s="68">
        <v>0.12177520000000001</v>
      </c>
      <c r="AF54" s="68">
        <v>5.0677263999641363E-2</v>
      </c>
      <c r="AG54" s="68">
        <v>0.10612615522073618</v>
      </c>
      <c r="AH54" s="68">
        <v>3.5669978616297442</v>
      </c>
      <c r="AI54" s="68">
        <v>2.095801557019815</v>
      </c>
      <c r="AJ54" s="68">
        <v>0.13296911127852126</v>
      </c>
      <c r="AK54" s="68">
        <v>0.19343835164835171</v>
      </c>
      <c r="AL54" s="68">
        <v>1256.07</v>
      </c>
      <c r="AM54" s="68">
        <v>1804.2239999999995</v>
      </c>
      <c r="AN54" s="68">
        <v>3347.5882029809477</v>
      </c>
      <c r="AO54" s="68">
        <v>43780.292000000001</v>
      </c>
      <c r="AP54" s="68">
        <v>46143.478999999992</v>
      </c>
      <c r="AQ54" s="68">
        <v>4374.1189999999988</v>
      </c>
      <c r="AR54" s="68">
        <v>5072.0369999999994</v>
      </c>
      <c r="AS54" s="68">
        <v>2520.8796519935204</v>
      </c>
      <c r="AT54" s="68">
        <v>-1088.7329999999997</v>
      </c>
      <c r="AU54" s="68">
        <v>4.5410000000000554</v>
      </c>
      <c r="AV54" s="68">
        <v>3020.4500000000003</v>
      </c>
      <c r="AW54" s="68">
        <v>1.1194751663125053</v>
      </c>
      <c r="AX54" s="68">
        <v>-504.11134800648017</v>
      </c>
      <c r="AY54" s="68">
        <v>-132.03400000000028</v>
      </c>
      <c r="AZ54" s="68">
        <v>21762.949000000001</v>
      </c>
      <c r="BA54" s="68">
        <v>21782.094985095267</v>
      </c>
      <c r="BB54" s="68">
        <v>24118.142000000011</v>
      </c>
      <c r="BC54" s="68">
        <v>23510.352985095255</v>
      </c>
      <c r="BD54" s="68">
        <v>-799.2552300000001</v>
      </c>
      <c r="BE54" s="68">
        <v>0.12588235294117645</v>
      </c>
      <c r="BF54" s="68">
        <v>0.73859558823529403</v>
      </c>
      <c r="BG54" s="68">
        <v>0.68597058823529389</v>
      </c>
      <c r="BH54" s="68">
        <v>0.86705223880597038</v>
      </c>
      <c r="BI54" s="68">
        <v>12.701637681159417</v>
      </c>
      <c r="BJ54" s="68">
        <v>2.7360933333333333</v>
      </c>
      <c r="BK54" s="68">
        <v>6.0944482758620699</v>
      </c>
      <c r="BL54" s="68">
        <v>2.1415636363636352</v>
      </c>
      <c r="BM54" s="68">
        <v>15.640639999999994</v>
      </c>
      <c r="BN54" s="68">
        <v>14.093551724137928</v>
      </c>
      <c r="BO54" s="68">
        <v>6.1467812500000001</v>
      </c>
      <c r="BP54" s="68">
        <v>-0.64400833333333418</v>
      </c>
      <c r="BQ54" s="68">
        <v>443.42837333333358</v>
      </c>
      <c r="BR54" s="68">
        <v>105.5952068965517</v>
      </c>
      <c r="BS54" s="68">
        <v>1280.3040000000005</v>
      </c>
      <c r="BT54" s="68">
        <v>11120.853999999999</v>
      </c>
      <c r="BU54" s="68">
        <v>5.8000000000000003E-2</v>
      </c>
      <c r="BV54" s="68">
        <v>1224.0989999999999</v>
      </c>
      <c r="BW54" s="68">
        <v>704.14099999999996</v>
      </c>
      <c r="BX54" s="68">
        <v>123.15599999999998</v>
      </c>
      <c r="BY54" s="68">
        <v>2556.9910000000004</v>
      </c>
      <c r="BZ54" s="68">
        <v>734.01899999999989</v>
      </c>
      <c r="CA54" s="68">
        <v>25.467756097560979</v>
      </c>
      <c r="CB54" s="68">
        <v>7269.1259999999993</v>
      </c>
      <c r="CC54" s="68">
        <v>5742.0990000000011</v>
      </c>
      <c r="CD54" s="68">
        <v>2026.9180000000001</v>
      </c>
      <c r="CE54" s="68">
        <v>5861.119999999999</v>
      </c>
      <c r="CF54" s="68">
        <v>6123.4690000000001</v>
      </c>
      <c r="CG54" s="68">
        <v>3314.8830000000003</v>
      </c>
      <c r="CH54" s="68">
        <v>1.862534883720931</v>
      </c>
      <c r="CI54" s="68">
        <v>-247.733</v>
      </c>
      <c r="CJ54" s="68">
        <v>-531.94200000000023</v>
      </c>
      <c r="CK54" s="68">
        <v>406.36899999999991</v>
      </c>
      <c r="CL54" s="68">
        <v>-7957.1850000000004</v>
      </c>
      <c r="CM54" s="68">
        <v>9045.9179999999978</v>
      </c>
      <c r="CN54" s="68">
        <v>173.32199999999992</v>
      </c>
      <c r="CO54" s="68">
        <v>-2179.2870000000003</v>
      </c>
      <c r="CP54" s="68">
        <v>15696.023999999999</v>
      </c>
      <c r="CQ54" s="68">
        <v>11816.548000000001</v>
      </c>
      <c r="CR54" s="68">
        <v>311.58600000000001</v>
      </c>
      <c r="CS54" s="68">
        <v>7399.7259999999987</v>
      </c>
      <c r="CT54" s="68">
        <v>4503.6789999999992</v>
      </c>
      <c r="CU54" s="68">
        <v>3.57</v>
      </c>
      <c r="CV54" s="68">
        <v>21762.949000000001</v>
      </c>
      <c r="CW54" s="68">
        <v>0.7953157797434357</v>
      </c>
      <c r="CX54" s="68">
        <v>0.89070499930120117</v>
      </c>
      <c r="CY54" s="68">
        <v>1256.07</v>
      </c>
      <c r="CZ54" s="68">
        <v>1949.5400000000006</v>
      </c>
      <c r="DA54" s="68">
        <v>2974.0800000000013</v>
      </c>
      <c r="DB54" s="68">
        <v>3195.3219999999992</v>
      </c>
      <c r="DC54" s="68">
        <v>2885.6680000000001</v>
      </c>
      <c r="DD54" s="68">
        <v>3297.7710000000002</v>
      </c>
      <c r="DE54" s="68">
        <v>3369.0520000000006</v>
      </c>
      <c r="DF54" s="68">
        <v>3416.8890000000001</v>
      </c>
      <c r="DG54" s="68">
        <v>3414.1729999999998</v>
      </c>
      <c r="DH54" s="68">
        <v>3426.3320000000017</v>
      </c>
      <c r="DI54" s="68">
        <v>3358.2439999999983</v>
      </c>
      <c r="DJ54" s="68">
        <v>2939.2269999999999</v>
      </c>
      <c r="DK54" s="68">
        <v>-1046.9882299999997</v>
      </c>
      <c r="DL54" s="68">
        <v>13228.216000000004</v>
      </c>
      <c r="DM54" s="68">
        <v>3313.4070000000002</v>
      </c>
      <c r="DN54" s="68">
        <v>-1220.7670000000003</v>
      </c>
      <c r="DO54" s="68">
        <v>0.29772457067346564</v>
      </c>
      <c r="DP54" s="68">
        <v>9.500329268292683</v>
      </c>
      <c r="DQ54" s="68">
        <v>26.173864406779654</v>
      </c>
      <c r="DR54" s="68">
        <v>18.92783870967742</v>
      </c>
      <c r="DS54" s="68">
        <v>53548.200000000004</v>
      </c>
      <c r="DT54" s="68">
        <v>-500.68499999999995</v>
      </c>
      <c r="DU54" s="68">
        <v>8740.9290000000019</v>
      </c>
      <c r="DV54" s="68">
        <v>10568.950000000004</v>
      </c>
      <c r="DW54" s="68">
        <v>98</v>
      </c>
      <c r="DX54" s="68">
        <v>2963.1820000000007</v>
      </c>
      <c r="DY54" s="68">
        <v>755.3549999999999</v>
      </c>
      <c r="DZ54" s="68">
        <v>2206.0579999999995</v>
      </c>
      <c r="EA54" s="68">
        <v>45046.799000000006</v>
      </c>
      <c r="EB54" s="68">
        <v>5107.4399999999996</v>
      </c>
      <c r="EC54" s="68">
        <v>51409.444238908829</v>
      </c>
      <c r="ED54" s="68">
        <v>20.920999999999715</v>
      </c>
      <c r="EE54" s="68">
        <v>2039.6436000000003</v>
      </c>
      <c r="EF54" s="68">
        <v>3380.426002980947</v>
      </c>
      <c r="EG54" s="68">
        <v>5078.2599999999993</v>
      </c>
      <c r="EH54" s="68">
        <v>37756</v>
      </c>
      <c r="EI54" s="68">
        <v>4187.91</v>
      </c>
      <c r="EJ54" s="68">
        <v>4793.005000000001</v>
      </c>
      <c r="EK54" s="68">
        <v>-0.15668694721309093</v>
      </c>
      <c r="EL54" s="68">
        <v>-35463639418666.422</v>
      </c>
      <c r="EM54" s="68">
        <v>3176.8773888888886</v>
      </c>
      <c r="EN54" s="68">
        <v>3176.8773888888886</v>
      </c>
      <c r="EO54" s="68">
        <v>16305.824999999993</v>
      </c>
      <c r="EP54" s="68">
        <v>46.074599999999997</v>
      </c>
      <c r="EQ54" s="68">
        <v>162.77399999999997</v>
      </c>
      <c r="ER54" s="68">
        <v>0</v>
      </c>
      <c r="ES54" s="68">
        <v>639.93699999999956</v>
      </c>
      <c r="ET54" s="68">
        <v>1396.107</v>
      </c>
      <c r="EU54" s="68">
        <v>1550.7799999999995</v>
      </c>
      <c r="EV54" s="68">
        <v>1856.3199999999997</v>
      </c>
      <c r="EW54" s="68">
        <v>661.55</v>
      </c>
      <c r="EX54" s="68">
        <v>18</v>
      </c>
      <c r="EY54" s="68">
        <v>20</v>
      </c>
      <c r="EZ54" s="68">
        <v>19</v>
      </c>
      <c r="FA54" s="68">
        <v>7</v>
      </c>
      <c r="FB54" s="68">
        <v>2862.8609999999994</v>
      </c>
      <c r="FC54" s="68">
        <v>539.9430000000001</v>
      </c>
      <c r="FD54" s="68">
        <v>273.06299999999987</v>
      </c>
      <c r="FE54" s="68">
        <v>43780.292000000001</v>
      </c>
      <c r="FF54" s="68">
        <v>4374.1189999999988</v>
      </c>
      <c r="FG54" s="68">
        <v>93.705000000000013</v>
      </c>
      <c r="FH54" s="68">
        <v>-746.75999999999988</v>
      </c>
      <c r="FI54" s="68">
        <v>-397.40299999999996</v>
      </c>
      <c r="FJ54" s="68">
        <v>1139.6220000000001</v>
      </c>
      <c r="FK54" s="68">
        <v>164.39000000000004</v>
      </c>
      <c r="FL54" s="68">
        <v>1820.8830000000003</v>
      </c>
      <c r="FM54" s="68">
        <v>9457.1499999999978</v>
      </c>
      <c r="FP54" s="68">
        <v>4168.3130000000001</v>
      </c>
      <c r="FQ54" s="68">
        <v>4250.9709999999995</v>
      </c>
      <c r="FR54" s="68">
        <v>0</v>
      </c>
      <c r="FS54" s="68">
        <v>814.06200000000001</v>
      </c>
      <c r="FT54" s="68">
        <v>41971.008000000002</v>
      </c>
      <c r="FU54" s="68">
        <v>41797.790999999983</v>
      </c>
      <c r="FV54" s="68">
        <v>29501.052999999993</v>
      </c>
      <c r="FW54" s="68">
        <v>42716.732999999993</v>
      </c>
      <c r="FX54" s="68">
        <v>43387.952000000005</v>
      </c>
      <c r="FY54" s="68">
        <v>48902.208000000021</v>
      </c>
      <c r="FZ54" s="68">
        <v>45382.923000000017</v>
      </c>
      <c r="GA54" s="68">
        <v>15583.168</v>
      </c>
      <c r="GB54" s="68">
        <v>4627.0099999999993</v>
      </c>
      <c r="GC54" s="68">
        <v>3184.31</v>
      </c>
      <c r="GD54" s="68">
        <v>2037.9689999999998</v>
      </c>
      <c r="GE54" s="68">
        <v>46143.478999999992</v>
      </c>
      <c r="GF54" s="68">
        <v>3313.4070000000002</v>
      </c>
      <c r="GG54" s="68">
        <v>1804.2239999999995</v>
      </c>
      <c r="GH54" s="68">
        <v>53.258992805755398</v>
      </c>
      <c r="GI54" s="68">
        <v>11841.216000000002</v>
      </c>
      <c r="GJ54" s="68">
        <v>1387.0299999999997</v>
      </c>
      <c r="GK54" s="68">
        <v>1121.8700000000001</v>
      </c>
      <c r="GL54" s="68">
        <v>684.16899999999987</v>
      </c>
      <c r="GM54" s="68">
        <v>632.8420000000001</v>
      </c>
      <c r="GN54" s="68">
        <v>673.1840000000002</v>
      </c>
      <c r="GO54" s="68">
        <v>695.94299999999987</v>
      </c>
      <c r="GP54" s="68">
        <v>670.3779999999997</v>
      </c>
      <c r="GQ54" s="68">
        <v>-132.64699999999999</v>
      </c>
      <c r="GR54" s="68">
        <v>279.03200000000004</v>
      </c>
      <c r="GS54" s="68">
        <v>216.79900000000001</v>
      </c>
      <c r="GT54" s="68">
        <v>181.56800000000001</v>
      </c>
      <c r="GU54" s="68">
        <v>158.69799999999998</v>
      </c>
      <c r="GV54" s="68">
        <v>124.74900000000001</v>
      </c>
      <c r="GW54" s="68">
        <v>445.14399999999995</v>
      </c>
    </row>
    <row r="55" spans="1:205" s="68" customFormat="1" ht="10">
      <c r="A55" s="100" t="s">
        <v>146</v>
      </c>
      <c r="B55" s="68">
        <v>46</v>
      </c>
      <c r="C55" s="68">
        <v>3618577.5100000002</v>
      </c>
      <c r="D55" s="68">
        <v>970120.52370069374</v>
      </c>
      <c r="E55" s="68">
        <v>4588698.0337006934</v>
      </c>
      <c r="F55" s="68">
        <v>326249.995</v>
      </c>
      <c r="G55" s="68">
        <v>4262448.0387006924</v>
      </c>
      <c r="H55" s="68">
        <v>0.85437674820503073</v>
      </c>
      <c r="I55" s="68">
        <v>1.2788238428533345</v>
      </c>
      <c r="J55" s="68">
        <v>0.43383041819707946</v>
      </c>
      <c r="K55" s="68">
        <v>0.29165587115616853</v>
      </c>
      <c r="L55" s="68">
        <v>14.05955650070646</v>
      </c>
      <c r="M55" s="68">
        <v>85.592012351293576</v>
      </c>
      <c r="N55" s="68">
        <v>19.949293015808284</v>
      </c>
      <c r="O55" s="68">
        <v>9.3059089225041962</v>
      </c>
      <c r="P55" s="68">
        <v>1.3251935915999433</v>
      </c>
      <c r="Q55" s="68">
        <v>1.5582982373733236</v>
      </c>
      <c r="R55" s="68">
        <v>2.8249762219322423</v>
      </c>
      <c r="S55" s="68">
        <v>0.10918966348827658</v>
      </c>
      <c r="T55" s="68">
        <v>52.089354848578182</v>
      </c>
      <c r="U55" s="68">
        <v>7.4001773059421661</v>
      </c>
      <c r="V55" s="68">
        <v>1.6229723465753778</v>
      </c>
      <c r="W55" s="68">
        <v>3.4483547391615321</v>
      </c>
      <c r="X55" s="68">
        <v>0.58008065967183198</v>
      </c>
      <c r="Y55" s="68">
        <v>3.3025995446319567E-2</v>
      </c>
      <c r="Z55" s="68">
        <v>-6.1802333333333341E-2</v>
      </c>
      <c r="AA55" s="68">
        <v>0.18901176470588238</v>
      </c>
      <c r="AB55" s="68">
        <v>0.20088571428571425</v>
      </c>
      <c r="AC55" s="68">
        <v>7.3212051282051299E-2</v>
      </c>
      <c r="AD55" s="68">
        <v>0.26683333333333331</v>
      </c>
      <c r="AE55" s="68">
        <v>0.32641515151515149</v>
      </c>
      <c r="AF55" s="68">
        <v>2.2795431776921515E-2</v>
      </c>
      <c r="AG55" s="68">
        <v>6.2358360036540765E-2</v>
      </c>
      <c r="AH55" s="68">
        <v>3.9308945463407789E-2</v>
      </c>
      <c r="AI55" s="68">
        <v>0.15781983151067647</v>
      </c>
      <c r="AJ55" s="68">
        <v>0.22966977055414242</v>
      </c>
      <c r="AK55" s="68">
        <v>0.27034162790697674</v>
      </c>
      <c r="AL55" s="68">
        <v>-43558.839999999967</v>
      </c>
      <c r="AM55" s="68">
        <v>211877.60000000003</v>
      </c>
      <c r="AN55" s="68">
        <v>346216.91645986121</v>
      </c>
      <c r="AO55" s="68">
        <v>2196495</v>
      </c>
      <c r="AP55" s="68">
        <v>2896559.5</v>
      </c>
      <c r="AQ55" s="68">
        <v>355591.93999999994</v>
      </c>
      <c r="AR55" s="68">
        <v>605838.85899999994</v>
      </c>
      <c r="AS55" s="68">
        <v>223821.42839061902</v>
      </c>
      <c r="AT55" s="68">
        <v>89568.915999999983</v>
      </c>
      <c r="AU55" s="68">
        <v>16843.887999999995</v>
      </c>
      <c r="AV55" s="68">
        <v>-21880.225000000009</v>
      </c>
      <c r="AW55" s="68">
        <v>1.967957259952358</v>
      </c>
      <c r="AX55" s="68">
        <v>228857.76539061894</v>
      </c>
      <c r="AY55" s="68">
        <v>127345.02100000005</v>
      </c>
      <c r="AZ55" s="68">
        <v>1819725.94</v>
      </c>
      <c r="BA55" s="68">
        <v>2519470.5537006939</v>
      </c>
      <c r="BB55" s="68">
        <v>2127472</v>
      </c>
      <c r="BC55" s="68">
        <v>2711513.9787006937</v>
      </c>
      <c r="BD55" s="68">
        <v>-147663.69199999998</v>
      </c>
      <c r="BE55" s="68">
        <v>0.22088888888888888</v>
      </c>
      <c r="BF55" s="68">
        <v>0.55077777777777759</v>
      </c>
      <c r="BG55" s="68">
        <v>0.89608888888888927</v>
      </c>
      <c r="BH55" s="68">
        <v>1.0161818181818183</v>
      </c>
      <c r="BI55" s="68">
        <v>18.901176470588236</v>
      </c>
      <c r="BJ55" s="68">
        <v>18.054851851851854</v>
      </c>
      <c r="BK55" s="68">
        <v>12.559594594594596</v>
      </c>
      <c r="BL55" s="68">
        <v>7.3212051282051291</v>
      </c>
      <c r="BM55" s="68">
        <v>-6.1802333333333328</v>
      </c>
      <c r="BN55" s="68">
        <v>-0.98780555555555616</v>
      </c>
      <c r="BO55" s="68">
        <v>1.9607368421052633</v>
      </c>
      <c r="BP55" s="68">
        <v>20.088571428571431</v>
      </c>
      <c r="BQ55" s="68">
        <v>818.75294117647081</v>
      </c>
      <c r="BR55" s="68">
        <v>400.06199999999984</v>
      </c>
      <c r="BS55" s="68">
        <v>238628.94599999994</v>
      </c>
      <c r="BT55" s="68">
        <v>190113.72000000003</v>
      </c>
      <c r="BU55" s="68">
        <v>1.8220000000000001</v>
      </c>
      <c r="BV55" s="68">
        <v>278584.09700000001</v>
      </c>
      <c r="BW55" s="68">
        <v>9850.4700000000012</v>
      </c>
      <c r="BX55" s="68">
        <v>7880.7470000000012</v>
      </c>
      <c r="BY55" s="68">
        <v>372393.19000000006</v>
      </c>
      <c r="BZ55" s="68">
        <v>145610.62299999999</v>
      </c>
      <c r="CA55" s="68">
        <v>34.128055555555555</v>
      </c>
      <c r="CB55" s="68">
        <v>309898.53999999998</v>
      </c>
      <c r="CC55" s="68">
        <v>247217.31300000008</v>
      </c>
      <c r="CD55" s="68">
        <v>169951.70299999998</v>
      </c>
      <c r="CE55" s="68">
        <v>59828.55</v>
      </c>
      <c r="CF55" s="68">
        <v>457365.4</v>
      </c>
      <c r="CG55" s="68">
        <v>202090.18900000004</v>
      </c>
      <c r="CH55" s="68">
        <v>27.766613636363648</v>
      </c>
      <c r="CI55" s="68">
        <v>-8290.8490000000002</v>
      </c>
      <c r="CJ55" s="68">
        <v>-147269.07900000003</v>
      </c>
      <c r="CK55" s="68">
        <v>15985.398999999999</v>
      </c>
      <c r="CL55" s="68">
        <v>-342319.36499999999</v>
      </c>
      <c r="CM55" s="68">
        <v>252750.44900000002</v>
      </c>
      <c r="CN55" s="68">
        <v>13515.162999999999</v>
      </c>
      <c r="CO55" s="68">
        <v>-11270.829</v>
      </c>
      <c r="CP55" s="68">
        <v>1032938.7349999998</v>
      </c>
      <c r="CQ55" s="68">
        <v>998135.87999999989</v>
      </c>
      <c r="CR55" s="68">
        <v>132419.77499999999</v>
      </c>
      <c r="CS55" s="68">
        <v>262790.14400000003</v>
      </c>
      <c r="CT55" s="68">
        <v>56688.4</v>
      </c>
      <c r="CU55" s="68">
        <v>9465.2999999999993</v>
      </c>
      <c r="CV55" s="68">
        <v>1819725.94</v>
      </c>
      <c r="CW55" s="68">
        <v>0.76008319525407075</v>
      </c>
      <c r="CX55" s="68">
        <v>0.7788514930843603</v>
      </c>
      <c r="CY55" s="68">
        <v>-43558.839999999967</v>
      </c>
      <c r="CZ55" s="68">
        <v>290527.70500000002</v>
      </c>
      <c r="DA55" s="68">
        <v>435243.34400000004</v>
      </c>
      <c r="DB55" s="68">
        <v>400437.473</v>
      </c>
      <c r="DC55" s="68">
        <v>337893.57199999999</v>
      </c>
      <c r="DD55" s="68">
        <v>240602.57999999996</v>
      </c>
      <c r="DE55" s="68">
        <v>90530.76999999999</v>
      </c>
      <c r="DF55" s="68">
        <v>157574.21000000002</v>
      </c>
      <c r="DG55" s="68">
        <v>314361.27799999999</v>
      </c>
      <c r="DH55" s="68">
        <v>472321.571</v>
      </c>
      <c r="DI55" s="68">
        <v>384362.54200000002</v>
      </c>
      <c r="DJ55" s="68">
        <v>72318.310000000012</v>
      </c>
      <c r="DK55" s="68">
        <v>-155954.541</v>
      </c>
      <c r="DL55" s="68">
        <v>958196.14600000018</v>
      </c>
      <c r="DM55" s="68">
        <v>344820.83299999998</v>
      </c>
      <c r="DN55" s="68">
        <v>216913.93699999998</v>
      </c>
      <c r="DO55" s="68">
        <v>0.24693832503207186</v>
      </c>
      <c r="DP55" s="68">
        <v>1.6020416666666668</v>
      </c>
      <c r="DQ55" s="68">
        <v>2.5820294117647049</v>
      </c>
      <c r="DR55" s="68">
        <v>27.034162790697671</v>
      </c>
      <c r="DS55" s="68">
        <v>4406694.8999999994</v>
      </c>
      <c r="DT55" s="68">
        <v>-27622.417000000001</v>
      </c>
      <c r="DU55" s="68">
        <v>670397.68000000005</v>
      </c>
      <c r="DV55" s="68">
        <v>2416723.781</v>
      </c>
      <c r="DW55" s="68">
        <v>36</v>
      </c>
      <c r="DX55" s="68">
        <v>379882.19</v>
      </c>
      <c r="DY55" s="68">
        <v>146791.51699999999</v>
      </c>
      <c r="DZ55" s="68">
        <v>218545.7</v>
      </c>
      <c r="EA55" s="68">
        <v>3322151.1</v>
      </c>
      <c r="EB55" s="68">
        <v>606150.44900000002</v>
      </c>
      <c r="EC55" s="68">
        <v>4260652.7877006922</v>
      </c>
      <c r="ED55" s="68">
        <v>127513.74600000006</v>
      </c>
      <c r="EE55" s="68">
        <v>29312.272400000002</v>
      </c>
      <c r="EF55" s="68">
        <v>346486.98685986118</v>
      </c>
      <c r="EG55" s="68">
        <v>365442.41</v>
      </c>
      <c r="EH55" s="68">
        <v>3426120.8300000005</v>
      </c>
      <c r="EI55" s="68">
        <v>880241.46999999986</v>
      </c>
      <c r="EJ55" s="68">
        <v>601839.57999999996</v>
      </c>
      <c r="EK55" s="68">
        <v>-0.18756257915519028</v>
      </c>
      <c r="EL55" s="68">
        <v>8.8529613991425157E-2</v>
      </c>
      <c r="EM55" s="68">
        <v>215882.90600000002</v>
      </c>
      <c r="EN55" s="68">
        <v>215882.90600000002</v>
      </c>
      <c r="EO55" s="68">
        <v>1762007.8650000002</v>
      </c>
      <c r="EP55" s="68">
        <v>25.41983333333333</v>
      </c>
      <c r="EQ55" s="68">
        <v>3113.6839999999997</v>
      </c>
      <c r="ER55" s="68">
        <v>-1315.1</v>
      </c>
      <c r="ES55" s="68">
        <v>43838.653999999995</v>
      </c>
      <c r="ET55" s="68">
        <v>311555.12</v>
      </c>
      <c r="EU55" s="68">
        <v>353723.41</v>
      </c>
      <c r="EV55" s="68">
        <v>329557.0799999999</v>
      </c>
      <c r="EW55" s="68">
        <v>289449.34999999998</v>
      </c>
      <c r="EX55" s="68">
        <v>33</v>
      </c>
      <c r="EY55" s="68">
        <v>33</v>
      </c>
      <c r="EZ55" s="68">
        <v>33</v>
      </c>
      <c r="FA55" s="68">
        <v>22</v>
      </c>
      <c r="FB55" s="68">
        <v>396060.57999999996</v>
      </c>
      <c r="FC55" s="68">
        <v>12694.133999999998</v>
      </c>
      <c r="FD55" s="68">
        <v>2932.6110000000003</v>
      </c>
      <c r="FE55" s="68">
        <v>2196495</v>
      </c>
      <c r="FF55" s="68">
        <v>355591.93999999994</v>
      </c>
      <c r="FH55" s="68">
        <v>-60043.976999999999</v>
      </c>
      <c r="FI55" s="68">
        <v>-22242.474000000002</v>
      </c>
      <c r="FJ55" s="68">
        <v>65442.563000000009</v>
      </c>
      <c r="FK55" s="68">
        <v>-33360.941000000006</v>
      </c>
      <c r="FL55" s="68">
        <v>79693.939999999988</v>
      </c>
      <c r="FM55" s="68">
        <v>1957974.8199999996</v>
      </c>
      <c r="FP55" s="68">
        <v>98182.47</v>
      </c>
      <c r="FQ55" s="68">
        <v>101553.31</v>
      </c>
      <c r="FR55" s="68">
        <v>0</v>
      </c>
      <c r="FS55" s="68">
        <v>11242.09</v>
      </c>
      <c r="FT55" s="68">
        <v>3797785.6999999993</v>
      </c>
      <c r="FU55" s="68">
        <v>3492757.8000000007</v>
      </c>
      <c r="FV55" s="68">
        <v>2539734.3399999994</v>
      </c>
      <c r="FW55" s="68">
        <v>3084129.49</v>
      </c>
      <c r="FX55" s="68">
        <v>2787495.7600000007</v>
      </c>
      <c r="FY55" s="68">
        <v>3618577.5100000002</v>
      </c>
      <c r="FZ55" s="68">
        <v>2597875.58</v>
      </c>
      <c r="GA55" s="68">
        <v>943334.26000000013</v>
      </c>
      <c r="GB55" s="68">
        <v>543341.31900000002</v>
      </c>
      <c r="GC55" s="68">
        <v>289412.28700000001</v>
      </c>
      <c r="GD55" s="68">
        <v>154404.46900000004</v>
      </c>
      <c r="GE55" s="68">
        <v>2896559.5</v>
      </c>
      <c r="GF55" s="68">
        <v>344820.83299999998</v>
      </c>
      <c r="GG55" s="68">
        <v>211877.60000000003</v>
      </c>
      <c r="GH55" s="68">
        <v>55.142857142857146</v>
      </c>
      <c r="GI55" s="68">
        <v>957104.54600000009</v>
      </c>
      <c r="GJ55" s="68">
        <v>1091.7</v>
      </c>
      <c r="GK55" s="68">
        <v>1394.02</v>
      </c>
      <c r="GL55" s="68">
        <v>9898.64</v>
      </c>
      <c r="GM55" s="68">
        <v>9665.384</v>
      </c>
      <c r="GN55" s="68">
        <v>9404.5300000000007</v>
      </c>
      <c r="GO55" s="68">
        <v>9909.2400000000016</v>
      </c>
      <c r="GP55" s="68">
        <v>9024.2040000000015</v>
      </c>
      <c r="GQ55" s="68">
        <v>-1259.7589999999998</v>
      </c>
      <c r="GR55" s="68">
        <v>3999.279</v>
      </c>
      <c r="GS55" s="68">
        <v>2362.3399999999997</v>
      </c>
      <c r="GT55" s="68">
        <v>1393.7260000000001</v>
      </c>
      <c r="GU55" s="68">
        <v>1050.8619999999999</v>
      </c>
      <c r="GV55" s="68">
        <v>881.09199999999998</v>
      </c>
      <c r="GW55" s="68">
        <v>4706.2890000000007</v>
      </c>
    </row>
    <row r="56" spans="1:205" s="68" customFormat="1" ht="10">
      <c r="A56" s="100" t="s">
        <v>147</v>
      </c>
      <c r="B56" s="68">
        <v>642</v>
      </c>
      <c r="C56" s="68">
        <v>810905.49799999991</v>
      </c>
      <c r="D56" s="68">
        <v>314326.47653276363</v>
      </c>
      <c r="E56" s="68">
        <v>1125231.9745327646</v>
      </c>
      <c r="F56" s="68">
        <v>69390.276000000056</v>
      </c>
      <c r="G56" s="68">
        <v>1055841.6985327629</v>
      </c>
      <c r="H56" s="68">
        <v>1.6805263498775673</v>
      </c>
      <c r="I56" s="68">
        <v>1.4593032274293294</v>
      </c>
      <c r="J56" s="68">
        <v>0.27805148335124558</v>
      </c>
      <c r="K56" s="68">
        <v>0.54090281344467739</v>
      </c>
      <c r="L56" s="68">
        <v>528.38526775277523</v>
      </c>
      <c r="M56" s="68">
        <v>39.335600735340371</v>
      </c>
      <c r="N56" s="68">
        <v>38.595506530752807</v>
      </c>
      <c r="O56" s="68">
        <v>11.121370863577106</v>
      </c>
      <c r="P56" s="68">
        <v>1.942438561960689</v>
      </c>
      <c r="Q56" s="68">
        <v>11.774501405820876</v>
      </c>
      <c r="R56" s="68">
        <v>472.36738878248246</v>
      </c>
      <c r="S56" s="68">
        <v>0.12620117255172764</v>
      </c>
      <c r="T56" s="68">
        <v>63.00004672195449</v>
      </c>
      <c r="U56" s="68">
        <v>32.635839641073311</v>
      </c>
      <c r="V56" s="68">
        <v>6.0004151387632358</v>
      </c>
      <c r="W56" s="68">
        <v>469.940426157319</v>
      </c>
      <c r="X56" s="68">
        <v>0.51259174055193546</v>
      </c>
      <c r="Y56" s="68">
        <v>1.0685221671263158E-2</v>
      </c>
      <c r="Z56" s="68">
        <v>0.10425179487179485</v>
      </c>
      <c r="AA56" s="68">
        <v>7.6771587301587313E-2</v>
      </c>
      <c r="AB56" s="68">
        <v>0.2011156476683939</v>
      </c>
      <c r="AC56" s="68">
        <v>0.21185864306784657</v>
      </c>
      <c r="AD56" s="68">
        <v>0.41737209302325606</v>
      </c>
      <c r="AE56" s="68">
        <v>0.62735010152284254</v>
      </c>
      <c r="AF56" s="68">
        <v>-8.0537501753678055E-3</v>
      </c>
      <c r="AG56" s="68">
        <v>-3.6155575236285167E-2</v>
      </c>
      <c r="AH56" s="68">
        <v>-61.913794307917968</v>
      </c>
      <c r="AI56" s="68">
        <v>-47.362532959295244</v>
      </c>
      <c r="AJ56" s="68">
        <v>5.2689368228282352E-2</v>
      </c>
      <c r="AK56" s="68">
        <v>0.23370372460496619</v>
      </c>
      <c r="AL56" s="68">
        <v>-102303.841</v>
      </c>
      <c r="AM56" s="68">
        <v>26094.542000000009</v>
      </c>
      <c r="AN56" s="68">
        <v>46712.266093447288</v>
      </c>
      <c r="AO56" s="68">
        <v>254684.11400000015</v>
      </c>
      <c r="AP56" s="68">
        <v>371090.7899999998</v>
      </c>
      <c r="AQ56" s="68">
        <v>104319.83900000002</v>
      </c>
      <c r="AR56" s="68">
        <v>155226.19499999992</v>
      </c>
      <c r="AS56" s="68">
        <v>25822.019109777255</v>
      </c>
      <c r="AT56" s="68">
        <v>23705.034999999989</v>
      </c>
      <c r="AU56" s="68">
        <v>6197.1709999999994</v>
      </c>
      <c r="AV56" s="68">
        <v>3159.3190000000059</v>
      </c>
      <c r="AW56" s="68">
        <v>1.9211251988419755</v>
      </c>
      <c r="AX56" s="68">
        <v>16465.529109777217</v>
      </c>
      <c r="AY56" s="68">
        <v>-6966.9829999999884</v>
      </c>
      <c r="AZ56" s="68">
        <v>427033.11199999996</v>
      </c>
      <c r="BA56" s="68">
        <v>696675.6085327639</v>
      </c>
      <c r="BB56" s="68">
        <v>518332.37700000004</v>
      </c>
      <c r="BC56" s="68">
        <v>750021.85753276327</v>
      </c>
      <c r="BD56" s="68">
        <v>-18288.551539999993</v>
      </c>
      <c r="BE56" s="68">
        <v>0.10099999999999991</v>
      </c>
      <c r="BF56" s="68">
        <v>-15.978363338788874</v>
      </c>
      <c r="BG56" s="68">
        <v>5.3410196399345331</v>
      </c>
      <c r="BH56" s="68">
        <v>26.185311258278148</v>
      </c>
      <c r="BI56" s="68">
        <v>7.6771587301587285</v>
      </c>
      <c r="BJ56" s="68">
        <v>19.088358208955217</v>
      </c>
      <c r="BK56" s="68">
        <v>16.859797752808998</v>
      </c>
      <c r="BL56" s="68">
        <v>21.185864306784669</v>
      </c>
      <c r="BM56" s="68">
        <v>10.425179487179486</v>
      </c>
      <c r="BN56" s="68">
        <v>21.700731884057983</v>
      </c>
      <c r="BO56" s="68">
        <v>4.7128935185185208</v>
      </c>
      <c r="BP56" s="68">
        <v>20.111564766839404</v>
      </c>
      <c r="BQ56" s="68">
        <v>273.59204255319162</v>
      </c>
      <c r="BR56" s="68">
        <v>272.42204799999985</v>
      </c>
      <c r="BS56" s="68">
        <v>83142.093999999968</v>
      </c>
      <c r="BT56" s="68">
        <v>24844.082000000002</v>
      </c>
      <c r="BU56" s="68">
        <v>783.2170000000001</v>
      </c>
      <c r="BV56" s="68">
        <v>89049.077999999994</v>
      </c>
      <c r="BW56" s="68">
        <v>1082.8380000000002</v>
      </c>
      <c r="BX56" s="68">
        <v>2738.4170000000004</v>
      </c>
      <c r="BY56" s="68">
        <v>47475.402000000024</v>
      </c>
      <c r="BZ56" s="68">
        <v>20057.316000000013</v>
      </c>
      <c r="CA56" s="68">
        <v>30.06211851851851</v>
      </c>
      <c r="CB56" s="68">
        <v>64999.553999999975</v>
      </c>
      <c r="CC56" s="68">
        <v>13794.359999999997</v>
      </c>
      <c r="CD56" s="68">
        <v>19379.324999999997</v>
      </c>
      <c r="CE56" s="68">
        <v>13246.720000000001</v>
      </c>
      <c r="CF56" s="68">
        <v>41603.109000000004</v>
      </c>
      <c r="CG56" s="68">
        <v>69807.301000000007</v>
      </c>
      <c r="CH56" s="68">
        <v>784.30806698564436</v>
      </c>
      <c r="CI56" s="68">
        <v>-4712.2639999999992</v>
      </c>
      <c r="CJ56" s="68">
        <v>-17643.80699999999</v>
      </c>
      <c r="CK56" s="68">
        <v>7130.0899999999974</v>
      </c>
      <c r="CL56" s="68">
        <v>-114615.00100000009</v>
      </c>
      <c r="CM56" s="68">
        <v>90909.966000000029</v>
      </c>
      <c r="CN56" s="68">
        <v>8828.4029999999984</v>
      </c>
      <c r="CO56" s="68">
        <v>-7303.1860000000006</v>
      </c>
      <c r="CP56" s="68">
        <v>215884.97099999993</v>
      </c>
      <c r="CQ56" s="68">
        <v>326947.36</v>
      </c>
      <c r="CR56" s="68">
        <v>17354.487000000001</v>
      </c>
      <c r="CS56" s="68">
        <v>50614.664000000012</v>
      </c>
      <c r="CT56" s="68">
        <v>13511.995999999999</v>
      </c>
      <c r="CU56" s="68">
        <v>2625.534000000001</v>
      </c>
      <c r="CV56" s="68">
        <v>427033.11199999996</v>
      </c>
      <c r="CW56" s="68">
        <v>1.1711082112700089</v>
      </c>
      <c r="CX56" s="68">
        <v>1.2267073365753358</v>
      </c>
      <c r="CY56" s="68">
        <v>-102303.841</v>
      </c>
      <c r="CZ56" s="68">
        <v>31648.392999999975</v>
      </c>
      <c r="DA56" s="68">
        <v>111416.25300000001</v>
      </c>
      <c r="DB56" s="68">
        <v>101746.44500000005</v>
      </c>
      <c r="DC56" s="68">
        <v>96388.844999999987</v>
      </c>
      <c r="DD56" s="68">
        <v>94760.32699999999</v>
      </c>
      <c r="DE56" s="68">
        <v>-44578.960000000006</v>
      </c>
      <c r="DF56" s="68">
        <v>-20917.640000000014</v>
      </c>
      <c r="DG56" s="68">
        <v>32684.649000000045</v>
      </c>
      <c r="DH56" s="68">
        <v>79116.798000000068</v>
      </c>
      <c r="DI56" s="68">
        <v>65249.784000000021</v>
      </c>
      <c r="DJ56" s="68">
        <v>-21505.72099999999</v>
      </c>
      <c r="DK56" s="68">
        <v>-23000.815540000007</v>
      </c>
      <c r="DL56" s="68">
        <v>310527.36500000034</v>
      </c>
      <c r="DM56" s="68">
        <v>46369.722000000009</v>
      </c>
      <c r="DN56" s="68">
        <v>16738.051999999985</v>
      </c>
      <c r="DO56" s="68">
        <v>0.50734420557172799</v>
      </c>
      <c r="DP56" s="68">
        <v>4.8242461928933995</v>
      </c>
      <c r="DQ56" s="68">
        <v>13.877791505791508</v>
      </c>
      <c r="DR56" s="68">
        <v>22.854470198675504</v>
      </c>
      <c r="DS56" s="68">
        <v>1127196.0809999988</v>
      </c>
      <c r="DT56" s="68">
        <v>-15925.855999999996</v>
      </c>
      <c r="DU56" s="68">
        <v>263768.16900000011</v>
      </c>
      <c r="DV56" s="68">
        <v>790002.45099999977</v>
      </c>
      <c r="DW56" s="68">
        <v>307</v>
      </c>
      <c r="DX56" s="68">
        <v>84421.983000000007</v>
      </c>
      <c r="DY56" s="68">
        <v>23503.391</v>
      </c>
      <c r="DZ56" s="68">
        <v>60133.217999999986</v>
      </c>
      <c r="EA56" s="68">
        <v>679817.42499999993</v>
      </c>
      <c r="EB56" s="68">
        <v>160453.69899999999</v>
      </c>
      <c r="EC56" s="68">
        <v>1000200.076233251</v>
      </c>
      <c r="ED56" s="68">
        <v>7063.7370000000046</v>
      </c>
      <c r="EE56" s="68">
        <v>3040.4548000000004</v>
      </c>
      <c r="EF56" s="68">
        <v>46954.700693447288</v>
      </c>
      <c r="EG56" s="68">
        <v>105402.67700000003</v>
      </c>
      <c r="EH56" s="68">
        <v>449610.05999999994</v>
      </c>
      <c r="EI56" s="68">
        <v>246868.98399999997</v>
      </c>
      <c r="EJ56" s="68">
        <v>152718.69700000004</v>
      </c>
      <c r="EK56" s="68">
        <v>-0.34292562054580716</v>
      </c>
      <c r="EL56" s="68">
        <v>0.74802482972429674</v>
      </c>
      <c r="EM56" s="68">
        <v>50034.166330952336</v>
      </c>
      <c r="EN56" s="68">
        <v>50034.166330952336</v>
      </c>
      <c r="EO56" s="68">
        <v>651785.46500000043</v>
      </c>
      <c r="EP56" s="68">
        <v>53.718712215320934</v>
      </c>
      <c r="EQ56" s="68">
        <v>2778.6750000000006</v>
      </c>
      <c r="ER56" s="68">
        <v>-1449.46</v>
      </c>
      <c r="ES56" s="68">
        <v>10597.035999999995</v>
      </c>
      <c r="ET56" s="68">
        <v>64054.982000000004</v>
      </c>
      <c r="EU56" s="68">
        <v>97044.94899999992</v>
      </c>
      <c r="EV56" s="68">
        <v>86909.818000000028</v>
      </c>
      <c r="EW56" s="68">
        <v>83901.18</v>
      </c>
      <c r="EX56" s="68">
        <v>207</v>
      </c>
      <c r="EY56" s="68">
        <v>199</v>
      </c>
      <c r="EZ56" s="68">
        <v>161</v>
      </c>
      <c r="FA56" s="68">
        <v>92</v>
      </c>
      <c r="FB56" s="68">
        <v>41592.253000000012</v>
      </c>
      <c r="FC56" s="68">
        <v>6528.6690000000026</v>
      </c>
      <c r="FD56" s="68">
        <v>3246.8930000000028</v>
      </c>
      <c r="FE56" s="68">
        <v>254684.11400000015</v>
      </c>
      <c r="FF56" s="68">
        <v>104319.83900000002</v>
      </c>
      <c r="FG56" s="68">
        <v>65.06</v>
      </c>
      <c r="FH56" s="68">
        <v>-12061.864999999996</v>
      </c>
      <c r="FI56" s="68">
        <v>-387.45899999999972</v>
      </c>
      <c r="FJ56" s="68">
        <v>6252.1530000000012</v>
      </c>
      <c r="FK56" s="68">
        <v>-24423.542000000001</v>
      </c>
      <c r="FL56" s="68">
        <v>4945.2609999999995</v>
      </c>
      <c r="FM56" s="68">
        <v>1280447.4510000013</v>
      </c>
      <c r="FP56" s="68">
        <v>57227.324999999997</v>
      </c>
      <c r="FQ56" s="68">
        <v>51979.40700000005</v>
      </c>
      <c r="FR56" s="68">
        <v>1.3</v>
      </c>
      <c r="FS56" s="68">
        <v>8211.8809999999939</v>
      </c>
      <c r="FT56" s="68">
        <v>653361.71700000018</v>
      </c>
      <c r="FU56" s="68">
        <v>582193.6949999996</v>
      </c>
      <c r="FV56" s="68">
        <v>268067.55500000028</v>
      </c>
      <c r="FW56" s="68">
        <v>399437.67799999955</v>
      </c>
      <c r="FX56" s="68">
        <v>324103.36800000013</v>
      </c>
      <c r="FY56" s="68">
        <v>810905.49799999991</v>
      </c>
      <c r="FZ56" s="68">
        <v>319520.62900000013</v>
      </c>
      <c r="GA56" s="68">
        <v>175254.71700000012</v>
      </c>
      <c r="GB56" s="68">
        <v>128302.17000000001</v>
      </c>
      <c r="GC56" s="68">
        <v>18385.056000000041</v>
      </c>
      <c r="GD56" s="68">
        <v>299.7190000000013</v>
      </c>
      <c r="GE56" s="68">
        <v>371090.7899999998</v>
      </c>
      <c r="GF56" s="68">
        <v>46369.722000000009</v>
      </c>
      <c r="GG56" s="68">
        <v>26094.542000000009</v>
      </c>
      <c r="GH56" s="68">
        <v>27.464864864864865</v>
      </c>
      <c r="GI56" s="68">
        <v>303501.70700000005</v>
      </c>
      <c r="GJ56" s="68">
        <v>7024.7259999999951</v>
      </c>
      <c r="GK56" s="68">
        <v>6628.57</v>
      </c>
      <c r="GL56" s="68">
        <v>1047.5170000000001</v>
      </c>
      <c r="GM56" s="68">
        <v>1037.8349999999998</v>
      </c>
      <c r="GN56" s="68">
        <v>947.875</v>
      </c>
      <c r="GO56" s="68">
        <v>588.76099999999997</v>
      </c>
      <c r="GP56" s="68">
        <v>580.02899999999988</v>
      </c>
      <c r="GQ56" s="68">
        <v>-1002.3779999999999</v>
      </c>
      <c r="GR56" s="68">
        <v>2507.498</v>
      </c>
      <c r="GS56" s="68">
        <v>1786.6229999999994</v>
      </c>
      <c r="GT56" s="68">
        <v>1413.5869999999998</v>
      </c>
      <c r="GU56" s="68">
        <v>1252.5080000000003</v>
      </c>
      <c r="GV56" s="68">
        <v>992.8009999999997</v>
      </c>
      <c r="GW56" s="68">
        <v>4633.4720000000016</v>
      </c>
    </row>
    <row r="57" spans="1:205" s="68" customFormat="1" ht="10">
      <c r="A57" s="100" t="s">
        <v>148</v>
      </c>
      <c r="B57" s="68">
        <v>165</v>
      </c>
      <c r="C57" s="68">
        <v>401976.7620000001</v>
      </c>
      <c r="D57" s="68">
        <v>331412.09571667446</v>
      </c>
      <c r="E57" s="68">
        <v>733388.85771667422</v>
      </c>
      <c r="F57" s="68">
        <v>21338.561000000002</v>
      </c>
      <c r="G57" s="68">
        <v>712050.29671667435</v>
      </c>
      <c r="H57" s="68">
        <v>1.6304998629831862</v>
      </c>
      <c r="I57" s="68">
        <v>1.164684008834235</v>
      </c>
      <c r="J57" s="68">
        <v>0.31063526658141566</v>
      </c>
      <c r="K57" s="68">
        <v>0.31537611818672773</v>
      </c>
      <c r="L57" s="68">
        <v>39.752454253215674</v>
      </c>
      <c r="M57" s="68">
        <v>54.68491333903723</v>
      </c>
      <c r="N57" s="68">
        <v>65.4748389104615</v>
      </c>
      <c r="O57" s="68">
        <v>26.081524302104789</v>
      </c>
      <c r="P57" s="68">
        <v>7.8976387325230952</v>
      </c>
      <c r="Q57" s="68">
        <v>1.9557449810836713</v>
      </c>
      <c r="R57" s="68">
        <v>2.4798599160701773</v>
      </c>
      <c r="S57" s="68">
        <v>0.10093571740829527</v>
      </c>
      <c r="T57" s="68">
        <v>47.633311517969709</v>
      </c>
      <c r="U57" s="68">
        <v>18.382430196131917</v>
      </c>
      <c r="V57" s="68">
        <v>1.8570124078903512</v>
      </c>
      <c r="W57" s="68">
        <v>3.6103037372081386</v>
      </c>
      <c r="X57" s="68">
        <v>0.72342542721288317</v>
      </c>
      <c r="Y57" s="68">
        <v>0.1107494305221156</v>
      </c>
      <c r="Z57" s="68">
        <v>0.17464544303797466</v>
      </c>
      <c r="AA57" s="68">
        <v>0.10372972972972973</v>
      </c>
      <c r="AB57" s="68">
        <v>0.10321428571428569</v>
      </c>
      <c r="AC57" s="68">
        <v>0.1515217796610169</v>
      </c>
      <c r="AD57" s="68">
        <v>7.9691304347826092E-2</v>
      </c>
      <c r="AE57" s="68">
        <v>0.1115680821917808</v>
      </c>
      <c r="AF57" s="68">
        <v>2.693729149616474E-2</v>
      </c>
      <c r="AG57" s="68">
        <v>0.11890967282190015</v>
      </c>
      <c r="AH57" s="68">
        <v>-0.14371342125734213</v>
      </c>
      <c r="AI57" s="68">
        <v>-1.2219116846392941</v>
      </c>
      <c r="AJ57" s="68">
        <v>0.12535746901227049</v>
      </c>
      <c r="AK57" s="68">
        <v>0.25910275590551179</v>
      </c>
      <c r="AL57" s="68">
        <v>13492.314000000004</v>
      </c>
      <c r="AM57" s="68">
        <v>14778.314</v>
      </c>
      <c r="AN57" s="68">
        <v>33047.061056665123</v>
      </c>
      <c r="AO57" s="68">
        <v>223806.69000000009</v>
      </c>
      <c r="AP57" s="68">
        <v>265793.75900000008</v>
      </c>
      <c r="AQ57" s="68">
        <v>61177.651000000013</v>
      </c>
      <c r="AR57" s="68">
        <v>54521.762999999992</v>
      </c>
      <c r="AS57" s="68">
        <v>27549.102088877702</v>
      </c>
      <c r="AT57" s="68">
        <v>-6307.1699999999892</v>
      </c>
      <c r="AU57" s="68">
        <v>588.1940000000003</v>
      </c>
      <c r="AV57" s="68">
        <v>11941.652999999989</v>
      </c>
      <c r="AW57" s="68">
        <v>7.2792372203718676</v>
      </c>
      <c r="AX57" s="68">
        <v>15019.255088877699</v>
      </c>
      <c r="AY57" s="68">
        <v>8555.6370000000006</v>
      </c>
      <c r="AZ57" s="68">
        <v>213848.0450000001</v>
      </c>
      <c r="BA57" s="68">
        <v>462971.96271667461</v>
      </c>
      <c r="BB57" s="68">
        <v>255702.71300000002</v>
      </c>
      <c r="BC57" s="68">
        <v>507583.33871667471</v>
      </c>
      <c r="BD57" s="68">
        <v>-20789.599220000004</v>
      </c>
      <c r="BE57" s="68">
        <v>0.12429605263157888</v>
      </c>
      <c r="BF57" s="68">
        <v>0.5832105263157894</v>
      </c>
      <c r="BG57" s="68">
        <v>0.71765789473684227</v>
      </c>
      <c r="BH57" s="68">
        <v>0.78459999999999974</v>
      </c>
      <c r="BI57" s="68">
        <v>10.372972972972972</v>
      </c>
      <c r="BJ57" s="68">
        <v>8.5832941176470605</v>
      </c>
      <c r="BK57" s="68">
        <v>3.4923571428571432</v>
      </c>
      <c r="BL57" s="68">
        <v>15.152177966101696</v>
      </c>
      <c r="BM57" s="68">
        <v>17.246237499999999</v>
      </c>
      <c r="BN57" s="68">
        <v>10.468114942528734</v>
      </c>
      <c r="BO57" s="68">
        <v>13.279857142857143</v>
      </c>
      <c r="BP57" s="68">
        <v>10.321428571428569</v>
      </c>
      <c r="BQ57" s="68">
        <v>274.66526136363643</v>
      </c>
      <c r="BR57" s="68">
        <v>18.952711538461529</v>
      </c>
      <c r="BS57" s="68">
        <v>28430.835999999992</v>
      </c>
      <c r="BT57" s="68">
        <v>17010.851999999995</v>
      </c>
      <c r="BU57" s="68">
        <v>37.402000000000001</v>
      </c>
      <c r="BV57" s="68">
        <v>20399.067999999996</v>
      </c>
      <c r="BW57" s="68">
        <v>116.39000000000001</v>
      </c>
      <c r="BX57" s="68">
        <v>1057.1550000000002</v>
      </c>
      <c r="BY57" s="68">
        <v>19360.271999999994</v>
      </c>
      <c r="BZ57" s="68">
        <v>2570.1259999999993</v>
      </c>
      <c r="CA57" s="68">
        <v>22.383950000000006</v>
      </c>
      <c r="CB57" s="68">
        <v>30871.84499999999</v>
      </c>
      <c r="CC57" s="68">
        <v>12590.119999999999</v>
      </c>
      <c r="CD57" s="68">
        <v>8943.9379999999983</v>
      </c>
      <c r="CE57" s="68">
        <v>58192.908999999992</v>
      </c>
      <c r="CF57" s="68">
        <v>29625.586000000018</v>
      </c>
      <c r="CG57" s="68">
        <v>11345.790000000006</v>
      </c>
      <c r="CH57" s="68">
        <v>11.514471830985917</v>
      </c>
      <c r="CI57" s="68">
        <v>-1355.2070000000003</v>
      </c>
      <c r="CJ57" s="68">
        <v>-20382.653000000002</v>
      </c>
      <c r="CK57" s="68">
        <v>2209.6180000000004</v>
      </c>
      <c r="CL57" s="68">
        <v>-59933.216999999975</v>
      </c>
      <c r="CM57" s="68">
        <v>66240.387000000002</v>
      </c>
      <c r="CN57" s="68">
        <v>-923.37700000000007</v>
      </c>
      <c r="CO57" s="68">
        <v>-1581.7589999999996</v>
      </c>
      <c r="CP57" s="68">
        <v>72462.891999999978</v>
      </c>
      <c r="CQ57" s="68">
        <v>311914.51800000004</v>
      </c>
      <c r="CR57" s="68">
        <v>23613.654000000006</v>
      </c>
      <c r="CS57" s="68">
        <v>19792.635999999995</v>
      </c>
      <c r="CT57" s="68">
        <v>57602.315999999999</v>
      </c>
      <c r="CU57" s="68">
        <v>12161.92</v>
      </c>
      <c r="CV57" s="68">
        <v>213848.0450000001</v>
      </c>
      <c r="CW57" s="68">
        <v>0.79922000656706571</v>
      </c>
      <c r="CX57" s="68">
        <v>0.98021175995702403</v>
      </c>
      <c r="CY57" s="68">
        <v>13492.314000000004</v>
      </c>
      <c r="CZ57" s="68">
        <v>12488.717000000006</v>
      </c>
      <c r="DA57" s="68">
        <v>16444.959000000006</v>
      </c>
      <c r="DB57" s="68">
        <v>16647.882000000005</v>
      </c>
      <c r="DC57" s="68">
        <v>17022.383000000002</v>
      </c>
      <c r="DD57" s="68">
        <v>21207.059000000008</v>
      </c>
      <c r="DE57" s="68">
        <v>23249.244000000002</v>
      </c>
      <c r="DF57" s="68">
        <v>23755.773000000008</v>
      </c>
      <c r="DG57" s="68">
        <v>26858.351999999992</v>
      </c>
      <c r="DH57" s="68">
        <v>30401.813999999977</v>
      </c>
      <c r="DI57" s="68">
        <v>36969.84599999999</v>
      </c>
      <c r="DJ57" s="68">
        <v>40311.364000000001</v>
      </c>
      <c r="DK57" s="68">
        <v>-22144.806220000002</v>
      </c>
      <c r="DL57" s="68">
        <v>330445.52900000016</v>
      </c>
      <c r="DM57" s="68">
        <v>32947.706000000006</v>
      </c>
      <c r="DN57" s="68">
        <v>2248.4670000000001</v>
      </c>
      <c r="DO57" s="68">
        <v>0.28328935985226933</v>
      </c>
      <c r="DP57" s="68">
        <v>9.6674078947368454</v>
      </c>
      <c r="DQ57" s="68">
        <v>15.790182539682528</v>
      </c>
      <c r="DR57" s="68">
        <v>25.312346153846143</v>
      </c>
      <c r="DS57" s="68">
        <v>676295.60999999975</v>
      </c>
      <c r="DT57" s="68">
        <v>-13831.150999999998</v>
      </c>
      <c r="DU57" s="68">
        <v>272128.16599999991</v>
      </c>
      <c r="DV57" s="68">
        <v>425440.92800000013</v>
      </c>
      <c r="DW57" s="68">
        <v>110</v>
      </c>
      <c r="DX57" s="68">
        <v>24143.368999999992</v>
      </c>
      <c r="DY57" s="68">
        <v>4500.5500000000011</v>
      </c>
      <c r="DZ57" s="68">
        <v>18401.327999999994</v>
      </c>
      <c r="EA57" s="68">
        <v>340409.67300000001</v>
      </c>
      <c r="EB57" s="68">
        <v>54659.485000000008</v>
      </c>
      <c r="EC57" s="68">
        <v>707734.06585085311</v>
      </c>
      <c r="ED57" s="68">
        <v>8465.9190000000017</v>
      </c>
      <c r="EE57" s="68">
        <v>324.01740000000001</v>
      </c>
      <c r="EF57" s="68">
        <v>33067.029256665119</v>
      </c>
      <c r="EG57" s="68">
        <v>61294.041000000034</v>
      </c>
      <c r="EH57" s="68">
        <v>258107.93000000002</v>
      </c>
      <c r="EI57" s="68">
        <v>69066.489999999991</v>
      </c>
      <c r="EJ57" s="68">
        <v>53680.618999999992</v>
      </c>
      <c r="EK57" s="68">
        <v>-0.19515188174357492</v>
      </c>
      <c r="EL57" s="68">
        <v>0.10146487119271316</v>
      </c>
      <c r="EM57" s="68">
        <v>23967.590336507932</v>
      </c>
      <c r="EN57" s="68">
        <v>23967.590336507932</v>
      </c>
      <c r="EO57" s="68">
        <v>207899.41699999993</v>
      </c>
      <c r="EP57" s="68">
        <v>19.461463414634149</v>
      </c>
      <c r="EQ57" s="68">
        <v>809.77300000000002</v>
      </c>
      <c r="ER57" s="68">
        <v>-193.3</v>
      </c>
      <c r="ES57" s="68">
        <v>2320.3540000000007</v>
      </c>
      <c r="ET57" s="68">
        <v>21963.200000000008</v>
      </c>
      <c r="EU57" s="68">
        <v>26292.690000000002</v>
      </c>
      <c r="EV57" s="68">
        <v>29310.209999999995</v>
      </c>
      <c r="EW57" s="68">
        <v>21407.889999999996</v>
      </c>
      <c r="EX57" s="68">
        <v>76</v>
      </c>
      <c r="EY57" s="68">
        <v>78</v>
      </c>
      <c r="EZ57" s="68">
        <v>74</v>
      </c>
      <c r="FA57" s="68">
        <v>31</v>
      </c>
      <c r="FB57" s="68">
        <v>56183.687000000005</v>
      </c>
      <c r="FC57" s="68">
        <v>1159.83</v>
      </c>
      <c r="FD57" s="68">
        <v>1089.6170000000002</v>
      </c>
      <c r="FE57" s="68">
        <v>223806.69000000009</v>
      </c>
      <c r="FF57" s="68">
        <v>61177.651000000013</v>
      </c>
      <c r="FG57" s="68">
        <v>59.736999999999995</v>
      </c>
      <c r="FH57" s="68">
        <v>-3593.1210000000005</v>
      </c>
      <c r="FI57" s="68">
        <v>-3406.5660000000007</v>
      </c>
      <c r="FJ57" s="68">
        <v>6411.4929999999968</v>
      </c>
      <c r="FK57" s="68">
        <v>1876.8929999999996</v>
      </c>
      <c r="FL57" s="68">
        <v>14578.503000000004</v>
      </c>
      <c r="FM57" s="68">
        <v>325149.8</v>
      </c>
      <c r="FP57" s="68">
        <v>12303.139000000001</v>
      </c>
      <c r="FQ57" s="68">
        <v>9274.4359999999997</v>
      </c>
      <c r="FR57" s="68">
        <v>0</v>
      </c>
      <c r="FS57" s="68">
        <v>2752.1090000000004</v>
      </c>
      <c r="FT57" s="68">
        <v>404571.91799999995</v>
      </c>
      <c r="FU57" s="68">
        <v>397476.94500000024</v>
      </c>
      <c r="FV57" s="68">
        <v>235301.42899999997</v>
      </c>
      <c r="FW57" s="68">
        <v>318027.2739999998</v>
      </c>
      <c r="FX57" s="68">
        <v>283599.97800000006</v>
      </c>
      <c r="FY57" s="68">
        <v>401976.7620000001</v>
      </c>
      <c r="FZ57" s="68">
        <v>246326.25800000003</v>
      </c>
      <c r="GA57" s="68">
        <v>75126.309999999969</v>
      </c>
      <c r="GB57" s="68">
        <v>58103.500999999989</v>
      </c>
      <c r="GC57" s="68">
        <v>37228.194000000003</v>
      </c>
      <c r="GD57" s="68">
        <v>16423.979000000003</v>
      </c>
      <c r="GE57" s="68">
        <v>265793.75900000008</v>
      </c>
      <c r="GF57" s="68">
        <v>32947.706000000006</v>
      </c>
      <c r="GG57" s="68">
        <v>14778.314</v>
      </c>
      <c r="GH57" s="68">
        <v>38.662337662337663</v>
      </c>
      <c r="GI57" s="68">
        <v>327703.15100000007</v>
      </c>
      <c r="GJ57" s="68">
        <v>2728.7330000000002</v>
      </c>
      <c r="GK57" s="68">
        <v>1266.3810000000001</v>
      </c>
      <c r="GL57" s="68">
        <v>112.82600000000002</v>
      </c>
      <c r="GM57" s="68">
        <v>103.04900000000004</v>
      </c>
      <c r="GN57" s="68">
        <v>95.649000000000015</v>
      </c>
      <c r="GO57" s="68">
        <v>86.388000000000005</v>
      </c>
      <c r="GP57" s="68">
        <v>84.197000000000003</v>
      </c>
      <c r="GQ57" s="68">
        <v>-26.766999999999999</v>
      </c>
      <c r="GR57" s="68">
        <v>841.14400000000012</v>
      </c>
      <c r="GS57" s="68">
        <v>690.98599999999999</v>
      </c>
      <c r="GT57" s="68">
        <v>478.71499999999997</v>
      </c>
      <c r="GU57" s="68">
        <v>378.04300000000001</v>
      </c>
      <c r="GV57" s="68">
        <v>310.53399999999993</v>
      </c>
      <c r="GW57" s="68">
        <v>1543.307</v>
      </c>
    </row>
    <row r="58" spans="1:205" s="68" customFormat="1" ht="10">
      <c r="A58" s="100" t="s">
        <v>149</v>
      </c>
      <c r="B58" s="68">
        <v>457</v>
      </c>
      <c r="C58" s="68">
        <v>805170.00000000047</v>
      </c>
      <c r="D58" s="68">
        <v>430949.51855540462</v>
      </c>
      <c r="E58" s="68">
        <v>1236119.5185554037</v>
      </c>
      <c r="F58" s="68">
        <v>100274.23599999999</v>
      </c>
      <c r="G58" s="68">
        <v>1135845.2825554048</v>
      </c>
      <c r="H58" s="68">
        <v>2.2506735406753</v>
      </c>
      <c r="I58" s="68">
        <v>1.3590834026487482</v>
      </c>
      <c r="J58" s="68">
        <v>0.30464118685009595</v>
      </c>
      <c r="K58" s="68">
        <v>0.39636543072135894</v>
      </c>
      <c r="L58" s="68">
        <v>112.49872970316231</v>
      </c>
      <c r="M58" s="68">
        <v>85.341340960527134</v>
      </c>
      <c r="N58" s="68">
        <v>49.798342246311186</v>
      </c>
      <c r="O58" s="68">
        <v>24.074877747336455</v>
      </c>
      <c r="P58" s="68">
        <v>14.824186965649909</v>
      </c>
      <c r="Q58" s="68">
        <v>4.0772459220225512</v>
      </c>
      <c r="R58" s="68">
        <v>125.21247777010751</v>
      </c>
      <c r="S58" s="68">
        <v>0.13860486139370681</v>
      </c>
      <c r="T58" s="68">
        <v>39.037559939502572</v>
      </c>
      <c r="U58" s="68">
        <v>38.567741135059883</v>
      </c>
      <c r="V58" s="68">
        <v>4.2138087976544929</v>
      </c>
      <c r="W58" s="68">
        <v>128.6947579816495</v>
      </c>
      <c r="X58" s="68">
        <v>1.0230301733118639</v>
      </c>
      <c r="Y58" s="68">
        <v>1.207455343539021E-2</v>
      </c>
      <c r="Z58" s="68">
        <v>0.12264365853658539</v>
      </c>
      <c r="AA58" s="68">
        <v>5.5849032258064514E-2</v>
      </c>
      <c r="AB58" s="68">
        <v>1.3346193029490621E-2</v>
      </c>
      <c r="AC58" s="68">
        <v>5.6600436046511604E-2</v>
      </c>
      <c r="AD58" s="68">
        <v>0.22787906976744191</v>
      </c>
      <c r="AE58" s="68">
        <v>0.38299715846994553</v>
      </c>
      <c r="AF58" s="68">
        <v>-3.167909355160186E-2</v>
      </c>
      <c r="AG58" s="68">
        <v>-1.2161495519590875E-3</v>
      </c>
      <c r="AH58" s="68">
        <v>0.46733921025689423</v>
      </c>
      <c r="AI58" s="68">
        <v>-1.3247786593472086</v>
      </c>
      <c r="AJ58" s="68">
        <v>0.10558530274836321</v>
      </c>
      <c r="AK58" s="68">
        <v>0.23978055865921777</v>
      </c>
      <c r="AL58" s="68">
        <v>-53963.723000000005</v>
      </c>
      <c r="AM58" s="68">
        <v>41384.573999999964</v>
      </c>
      <c r="AN58" s="68">
        <v>62402.19548891898</v>
      </c>
      <c r="AO58" s="68">
        <v>1149260.370000001</v>
      </c>
      <c r="AP58" s="68">
        <v>1403180.567999999</v>
      </c>
      <c r="AQ58" s="68">
        <v>63300.844999999928</v>
      </c>
      <c r="AR58" s="68">
        <v>110962.96100000001</v>
      </c>
      <c r="AS58" s="68">
        <v>46428.930894647645</v>
      </c>
      <c r="AT58" s="68">
        <v>13801.755999999998</v>
      </c>
      <c r="AU58" s="68">
        <v>16137.214000000002</v>
      </c>
      <c r="AV58" s="68">
        <v>32820.978000000025</v>
      </c>
      <c r="AW58" s="68">
        <v>2.466824795104241</v>
      </c>
      <c r="AX58" s="68">
        <v>-2529.2611053523556</v>
      </c>
      <c r="AY58" s="68">
        <v>-21375.374</v>
      </c>
      <c r="AZ58" s="68">
        <v>469549.96899999992</v>
      </c>
      <c r="BA58" s="68">
        <v>745899.15955540549</v>
      </c>
      <c r="BB58" s="68">
        <v>571304.39199999999</v>
      </c>
      <c r="BC58" s="68">
        <v>837413.61355540459</v>
      </c>
      <c r="BD58" s="68">
        <v>-16480.792299999994</v>
      </c>
      <c r="BE58" s="68">
        <v>0.11836446469248289</v>
      </c>
      <c r="BF58" s="68">
        <v>4.7012636363636355</v>
      </c>
      <c r="BG58" s="68">
        <v>1.8432227272727275</v>
      </c>
      <c r="BH58" s="68">
        <v>2.0369303944315549</v>
      </c>
      <c r="BI58" s="68">
        <v>5.5849032258064497</v>
      </c>
      <c r="BJ58" s="68">
        <v>6.7613767123287651</v>
      </c>
      <c r="BK58" s="68">
        <v>6.7413349753694618</v>
      </c>
      <c r="BL58" s="68">
        <v>5.6600436046511717</v>
      </c>
      <c r="BM58" s="68">
        <v>12.26436585365855</v>
      </c>
      <c r="BN58" s="68">
        <v>6.8129540229885013</v>
      </c>
      <c r="BO58" s="68">
        <v>-0.2017975206611568</v>
      </c>
      <c r="BP58" s="68">
        <v>1.3346193029490618</v>
      </c>
      <c r="BQ58" s="68">
        <v>105.16596969696967</v>
      </c>
      <c r="BR58" s="68">
        <v>3071.0666380368098</v>
      </c>
      <c r="BS58" s="68">
        <v>53716.236000000026</v>
      </c>
      <c r="BT58" s="68">
        <v>72874.430000000008</v>
      </c>
      <c r="BU58" s="68">
        <v>22.247999999999998</v>
      </c>
      <c r="BV58" s="68">
        <v>41267.549000000028</v>
      </c>
      <c r="BW58" s="68">
        <v>4371.0630000000001</v>
      </c>
      <c r="BX58" s="68">
        <v>4124.5720000000001</v>
      </c>
      <c r="BY58" s="68">
        <v>51269.588999999978</v>
      </c>
      <c r="BZ58" s="68">
        <v>14232.563000000004</v>
      </c>
      <c r="CA58" s="68">
        <v>34.614100502512571</v>
      </c>
      <c r="CB58" s="68">
        <v>162969.32400000002</v>
      </c>
      <c r="CC58" s="68">
        <v>167814.33900000004</v>
      </c>
      <c r="CD58" s="68">
        <v>36757.738000000041</v>
      </c>
      <c r="CE58" s="68">
        <v>64566.060999999994</v>
      </c>
      <c r="CF58" s="68">
        <v>194736.32200000004</v>
      </c>
      <c r="CG58" s="68">
        <v>81088.784999999989</v>
      </c>
      <c r="CH58" s="68">
        <v>20.515711055276384</v>
      </c>
      <c r="CI58" s="68">
        <v>-3516.2359999999994</v>
      </c>
      <c r="CJ58" s="68">
        <v>-14463.947000000002</v>
      </c>
      <c r="CK58" s="68">
        <v>7826.4310000000005</v>
      </c>
      <c r="CL58" s="68">
        <v>-148452.96299999984</v>
      </c>
      <c r="CM58" s="68">
        <v>134651.20699999994</v>
      </c>
      <c r="CN58" s="68">
        <v>5189.3390000000127</v>
      </c>
      <c r="CO58" s="68">
        <v>-4136.799</v>
      </c>
      <c r="CP58" s="68">
        <v>182488.27299999996</v>
      </c>
      <c r="CQ58" s="68">
        <v>422783.13599999977</v>
      </c>
      <c r="CR58" s="68">
        <v>42381.875999999997</v>
      </c>
      <c r="CS58" s="68">
        <v>87912.893999999986</v>
      </c>
      <c r="CT58" s="68">
        <v>64340.526999999987</v>
      </c>
      <c r="CU58" s="68">
        <v>392.31200000000001</v>
      </c>
      <c r="CV58" s="68">
        <v>469549.96899999992</v>
      </c>
      <c r="CW58" s="68">
        <v>0.97751061312581045</v>
      </c>
      <c r="CX58" s="68">
        <v>1.0506897317723731</v>
      </c>
      <c r="CY58" s="68">
        <v>-53963.723000000005</v>
      </c>
      <c r="CZ58" s="68">
        <v>38215.712000000007</v>
      </c>
      <c r="DA58" s="68">
        <v>69443.643999999942</v>
      </c>
      <c r="DB58" s="68">
        <v>70735.876000000033</v>
      </c>
      <c r="DC58" s="68">
        <v>62414.966</v>
      </c>
      <c r="DD58" s="68">
        <v>60640.188000000024</v>
      </c>
      <c r="DE58" s="68">
        <v>58978.69099999997</v>
      </c>
      <c r="DF58" s="68">
        <v>40253.845999999969</v>
      </c>
      <c r="DG58" s="68">
        <v>61668.095000000001</v>
      </c>
      <c r="DH58" s="68">
        <v>79051.875000000029</v>
      </c>
      <c r="DI58" s="68">
        <v>67359.333999999973</v>
      </c>
      <c r="DJ58" s="68">
        <v>4021.1540000000027</v>
      </c>
      <c r="DK58" s="68">
        <v>-19997.028299999987</v>
      </c>
      <c r="DL58" s="68">
        <v>424856.60499999992</v>
      </c>
      <c r="DM58" s="68">
        <v>61420.294999999976</v>
      </c>
      <c r="DN58" s="68">
        <v>-7573.6180000000104</v>
      </c>
      <c r="DO58" s="68">
        <v>0.36575331163448283</v>
      </c>
      <c r="DP58" s="68">
        <v>6.462957692307695</v>
      </c>
      <c r="DQ58" s="68">
        <v>15.480429687500012</v>
      </c>
      <c r="DR58" s="68">
        <v>23.911264623955432</v>
      </c>
      <c r="DS58" s="68">
        <v>1430114.8879999991</v>
      </c>
      <c r="DT58" s="68">
        <v>-16758.769000000015</v>
      </c>
      <c r="DU58" s="68">
        <v>290300.59300000017</v>
      </c>
      <c r="DV58" s="68">
        <v>552959.40899999952</v>
      </c>
      <c r="DW58" s="68">
        <v>309</v>
      </c>
      <c r="DX58" s="68">
        <v>62784.908999999941</v>
      </c>
      <c r="DY58" s="68">
        <v>14474.96</v>
      </c>
      <c r="DZ58" s="68">
        <v>53618.705999999976</v>
      </c>
      <c r="EA58" s="68">
        <v>653319.29</v>
      </c>
      <c r="EB58" s="68">
        <v>113796.89300000005</v>
      </c>
      <c r="EC58" s="68">
        <v>1096998.8778454836</v>
      </c>
      <c r="ED58" s="68">
        <v>-14714.342999999997</v>
      </c>
      <c r="EE58" s="68">
        <v>13035.717599999993</v>
      </c>
      <c r="EF58" s="68">
        <v>62383.203688918984</v>
      </c>
      <c r="EG58" s="68">
        <v>67671.907999999952</v>
      </c>
      <c r="EH58" s="68">
        <v>1574099.8700000003</v>
      </c>
      <c r="EI58" s="68">
        <v>131855.236</v>
      </c>
      <c r="EJ58" s="68">
        <v>107017.51600000003</v>
      </c>
      <c r="EK58" s="68">
        <v>-0.28120048667950587</v>
      </c>
      <c r="EL58" s="68">
        <v>-1.0037411317819913</v>
      </c>
      <c r="EM58" s="68">
        <v>49025.15478333331</v>
      </c>
      <c r="EN58" s="68">
        <v>49025.15478333331</v>
      </c>
      <c r="EO58" s="68">
        <v>540855.15900000022</v>
      </c>
      <c r="EP58" s="68">
        <v>29.555951612903218</v>
      </c>
      <c r="EQ58" s="68">
        <v>2199.7669999999989</v>
      </c>
      <c r="ER58" s="68">
        <v>-358.81099999999998</v>
      </c>
      <c r="ES58" s="68">
        <v>12705.761999999999</v>
      </c>
      <c r="ET58" s="68">
        <v>30918.268000000004</v>
      </c>
      <c r="EU58" s="68">
        <v>46192.039000000004</v>
      </c>
      <c r="EV58" s="68">
        <v>54331.170000000013</v>
      </c>
      <c r="EW58" s="68">
        <v>50543.340000000004</v>
      </c>
      <c r="EX58" s="68">
        <v>182</v>
      </c>
      <c r="EY58" s="68">
        <v>176</v>
      </c>
      <c r="EZ58" s="68">
        <v>158</v>
      </c>
      <c r="FA58" s="68">
        <v>73</v>
      </c>
      <c r="FB58" s="68">
        <v>123847.39999999994</v>
      </c>
      <c r="FC58" s="68">
        <v>11966.53200000001</v>
      </c>
      <c r="FD58" s="68">
        <v>2949.5129999999995</v>
      </c>
      <c r="FE58" s="68">
        <v>1149260.370000001</v>
      </c>
      <c r="FF58" s="68">
        <v>63300.844999999928</v>
      </c>
      <c r="FG58" s="68">
        <v>75.443000000000012</v>
      </c>
      <c r="FH58" s="68">
        <v>-29271.263000000014</v>
      </c>
      <c r="FI58" s="68">
        <v>-28477.689000000002</v>
      </c>
      <c r="FJ58" s="68">
        <v>41611.73799999999</v>
      </c>
      <c r="FK58" s="68">
        <v>4072.9720000000038</v>
      </c>
      <c r="FL58" s="68">
        <v>38426.757000000012</v>
      </c>
      <c r="FM58" s="68">
        <v>438353.41300000006</v>
      </c>
      <c r="FP58" s="68">
        <v>102747.166</v>
      </c>
      <c r="FQ58" s="68">
        <v>95699.667000000045</v>
      </c>
      <c r="FR58" s="68">
        <v>0</v>
      </c>
      <c r="FS58" s="68">
        <v>11559.696999999998</v>
      </c>
      <c r="FT58" s="68">
        <v>788161.70200000005</v>
      </c>
      <c r="FU58" s="68">
        <v>724028.00399999961</v>
      </c>
      <c r="FV58" s="68">
        <v>408890.03399999981</v>
      </c>
      <c r="FW58" s="68">
        <v>638363.26299999992</v>
      </c>
      <c r="FX58" s="68">
        <v>577485.85099999967</v>
      </c>
      <c r="FY58" s="68">
        <v>805170.00000000047</v>
      </c>
      <c r="FZ58" s="68">
        <v>1273633.335</v>
      </c>
      <c r="GA58" s="68">
        <v>168805.00300000017</v>
      </c>
      <c r="GB58" s="68">
        <v>92212.28899999999</v>
      </c>
      <c r="GC58" s="68">
        <v>46014.583000000064</v>
      </c>
      <c r="GD58" s="68">
        <v>28510.028999999977</v>
      </c>
      <c r="GE58" s="68">
        <v>1403180.567999999</v>
      </c>
      <c r="GF58" s="68">
        <v>61420.294999999976</v>
      </c>
      <c r="GG58" s="68">
        <v>41384.573999999964</v>
      </c>
      <c r="GH58" s="68">
        <v>38.912621359223301</v>
      </c>
      <c r="GI58" s="68">
        <v>416131.79600000009</v>
      </c>
      <c r="GJ58" s="68">
        <v>8724.6780000000053</v>
      </c>
      <c r="GK58" s="68">
        <v>9390.52</v>
      </c>
      <c r="GL58" s="68">
        <v>4265.96</v>
      </c>
      <c r="GM58" s="68">
        <v>4311.2020000000011</v>
      </c>
      <c r="GN58" s="68">
        <v>4396.5559999999978</v>
      </c>
      <c r="GO58" s="68">
        <v>4532.7150000000011</v>
      </c>
      <c r="GP58" s="68">
        <v>4443.8410000000013</v>
      </c>
      <c r="GQ58" s="68">
        <v>-838.78300000000002</v>
      </c>
      <c r="GR58" s="68">
        <v>3945.4449999999988</v>
      </c>
      <c r="GS58" s="68">
        <v>2876.6410000000005</v>
      </c>
      <c r="GT58" s="68">
        <v>2119.5520000000001</v>
      </c>
      <c r="GU58" s="68">
        <v>1637.7119999999995</v>
      </c>
      <c r="GV58" s="68">
        <v>1124.3419999999996</v>
      </c>
      <c r="GW58" s="68">
        <v>5103.9500000000025</v>
      </c>
    </row>
    <row r="59" spans="1:205" s="68" customFormat="1" ht="10">
      <c r="A59" s="100" t="s">
        <v>150</v>
      </c>
      <c r="B59" s="68">
        <v>414</v>
      </c>
      <c r="C59" s="68">
        <v>378307.76499999984</v>
      </c>
      <c r="D59" s="68">
        <v>137169.68504848966</v>
      </c>
      <c r="E59" s="68">
        <v>515477.45004848967</v>
      </c>
      <c r="F59" s="68">
        <v>28924.756999999991</v>
      </c>
      <c r="G59" s="68">
        <v>486552.69304848957</v>
      </c>
      <c r="H59" s="68">
        <v>1.7178273269919351</v>
      </c>
      <c r="I59" s="68">
        <v>0.96137733867948505</v>
      </c>
      <c r="J59" s="68">
        <v>0.27920225412966648</v>
      </c>
      <c r="K59" s="68">
        <v>0.32656178601349489</v>
      </c>
      <c r="L59" s="68">
        <v>100.94670398997727</v>
      </c>
      <c r="M59" s="68">
        <v>52.403162865869746</v>
      </c>
      <c r="N59" s="68">
        <v>34.640762736686341</v>
      </c>
      <c r="O59" s="68">
        <v>19.059713174173861</v>
      </c>
      <c r="P59" s="68">
        <v>2.3995586189824021</v>
      </c>
      <c r="Q59" s="68">
        <v>2.5581535382458429</v>
      </c>
      <c r="R59" s="68">
        <v>2.0183184015964954</v>
      </c>
      <c r="S59" s="68">
        <v>0.10435872159637981</v>
      </c>
      <c r="T59" s="68">
        <v>47.844976124103304</v>
      </c>
      <c r="U59" s="68">
        <v>34.663412319305273</v>
      </c>
      <c r="V59" s="68">
        <v>2.2178683310429417</v>
      </c>
      <c r="W59" s="68">
        <v>2.5702887395807816</v>
      </c>
      <c r="X59" s="68">
        <v>0.46505983631380365</v>
      </c>
      <c r="Y59" s="68">
        <v>1.5754305890734753E-2</v>
      </c>
      <c r="Z59" s="68">
        <v>0.1615891532258065</v>
      </c>
      <c r="AA59" s="68">
        <v>0.13669272357723569</v>
      </c>
      <c r="AB59" s="68">
        <v>3.7343916913946659E-2</v>
      </c>
      <c r="AC59" s="68">
        <v>5.4368757763975213E-2</v>
      </c>
      <c r="AD59" s="68">
        <v>0.16809487179487176</v>
      </c>
      <c r="AE59" s="68">
        <v>0.12306173913043481</v>
      </c>
      <c r="AF59" s="68">
        <v>0.11137068544197228</v>
      </c>
      <c r="AG59" s="68">
        <v>0.10101326746280416</v>
      </c>
      <c r="AH59" s="68">
        <v>5.2792737400931919E-2</v>
      </c>
      <c r="AI59" s="68">
        <v>-5.6977114937110399E-2</v>
      </c>
      <c r="AJ59" s="68">
        <v>0.1767353569715161</v>
      </c>
      <c r="AK59" s="68">
        <v>0.16699285714285717</v>
      </c>
      <c r="AL59" s="68">
        <v>14010.900999999998</v>
      </c>
      <c r="AM59" s="68">
        <v>17120.482999999997</v>
      </c>
      <c r="AN59" s="68">
        <v>27271.473990302096</v>
      </c>
      <c r="AO59" s="68">
        <v>276353.41700000007</v>
      </c>
      <c r="AP59" s="68">
        <v>295182.66400000011</v>
      </c>
      <c r="AQ59" s="68">
        <v>40799.707000000031</v>
      </c>
      <c r="AR59" s="68">
        <v>43905.580000000009</v>
      </c>
      <c r="AS59" s="68">
        <v>21213.198023513822</v>
      </c>
      <c r="AT59" s="68">
        <v>5452.6410000000005</v>
      </c>
      <c r="AU59" s="68">
        <v>3462.7479999999978</v>
      </c>
      <c r="AV59" s="68">
        <v>19393.763999999996</v>
      </c>
      <c r="AW59" s="68">
        <v>3.4181746912819113</v>
      </c>
      <c r="AX59" s="68">
        <v>-1643.3139764861965</v>
      </c>
      <c r="AY59" s="68">
        <v>-11188.670000000009</v>
      </c>
      <c r="AZ59" s="68">
        <v>118675.247</v>
      </c>
      <c r="BA59" s="68">
        <v>180876.13604848942</v>
      </c>
      <c r="BB59" s="68">
        <v>144547.46100000001</v>
      </c>
      <c r="BC59" s="68">
        <v>204703.4700484896</v>
      </c>
      <c r="BD59" s="68">
        <v>-6230.6582100000041</v>
      </c>
      <c r="BE59" s="68">
        <v>0.10300000000000013</v>
      </c>
      <c r="BF59" s="68">
        <v>0.23448484848484843</v>
      </c>
      <c r="BG59" s="68">
        <v>0.49932575757575687</v>
      </c>
      <c r="BH59" s="68">
        <v>0.70373177083333338</v>
      </c>
      <c r="BI59" s="68">
        <v>13.66927235772358</v>
      </c>
      <c r="BJ59" s="68">
        <v>8.5043511450381715</v>
      </c>
      <c r="BK59" s="68">
        <v>5.4252685512367522</v>
      </c>
      <c r="BL59" s="68">
        <v>5.4368757763975166</v>
      </c>
      <c r="BM59" s="68">
        <v>16.158915322580643</v>
      </c>
      <c r="BN59" s="68">
        <v>14.766544117647063</v>
      </c>
      <c r="BO59" s="68">
        <v>8.8555767918088737</v>
      </c>
      <c r="BP59" s="68">
        <v>3.7343916913946575</v>
      </c>
      <c r="BQ59" s="68">
        <v>65.261375912408752</v>
      </c>
      <c r="BR59" s="68">
        <v>73.351739413680733</v>
      </c>
      <c r="BS59" s="68">
        <v>18964.334000000006</v>
      </c>
      <c r="BT59" s="68">
        <v>32086.895999999993</v>
      </c>
      <c r="BU59" s="68">
        <v>2.306</v>
      </c>
      <c r="BV59" s="68">
        <v>12529.518000000004</v>
      </c>
      <c r="BW59" s="68">
        <v>1764.8049999999998</v>
      </c>
      <c r="BX59" s="68">
        <v>751.89799999999946</v>
      </c>
      <c r="BY59" s="68">
        <v>22708.332000000017</v>
      </c>
      <c r="BZ59" s="68">
        <v>5142.3359999999993</v>
      </c>
      <c r="CA59" s="68">
        <v>30.604388535031859</v>
      </c>
      <c r="CB59" s="68">
        <v>52490.92300000001</v>
      </c>
      <c r="CC59" s="68">
        <v>40668.242999999959</v>
      </c>
      <c r="CD59" s="68">
        <v>8128.5410000000056</v>
      </c>
      <c r="CE59" s="68">
        <v>48088.919000000002</v>
      </c>
      <c r="CF59" s="68">
        <v>48335.275999999954</v>
      </c>
      <c r="CG59" s="68">
        <v>11828.909999999989</v>
      </c>
      <c r="CH59" s="68">
        <v>42.563456919060066</v>
      </c>
      <c r="CI59" s="68">
        <v>-3416.5860000000002</v>
      </c>
      <c r="CJ59" s="68">
        <v>-5904.9740000000038</v>
      </c>
      <c r="CK59" s="68">
        <v>4372.8649999999998</v>
      </c>
      <c r="CL59" s="68">
        <v>-51481.089000000036</v>
      </c>
      <c r="CM59" s="68">
        <v>46028.448000000004</v>
      </c>
      <c r="CN59" s="68">
        <v>7607.4560000000001</v>
      </c>
      <c r="CO59" s="68">
        <v>-5658.8429999999989</v>
      </c>
      <c r="CP59" s="68">
        <v>67174.148000000016</v>
      </c>
      <c r="CQ59" s="68">
        <v>131870.34500000003</v>
      </c>
      <c r="CR59" s="68">
        <v>4213.8939999999993</v>
      </c>
      <c r="CS59" s="68">
        <v>24853.028000000006</v>
      </c>
      <c r="CT59" s="68">
        <v>45932.785000000018</v>
      </c>
      <c r="CU59" s="68">
        <v>1.87</v>
      </c>
      <c r="CV59" s="68">
        <v>118675.247</v>
      </c>
      <c r="CW59" s="68">
        <v>0.61005522183986838</v>
      </c>
      <c r="CX59" s="68">
        <v>0.78888198070927562</v>
      </c>
      <c r="CY59" s="68">
        <v>14010.900999999998</v>
      </c>
      <c r="CZ59" s="68">
        <v>11623.860999999995</v>
      </c>
      <c r="DA59" s="68">
        <v>16640.231</v>
      </c>
      <c r="DB59" s="68">
        <v>16264.452000000003</v>
      </c>
      <c r="DC59" s="68">
        <v>17171.362999999994</v>
      </c>
      <c r="DD59" s="68">
        <v>18027.972000000005</v>
      </c>
      <c r="DE59" s="68">
        <v>18843.475999999999</v>
      </c>
      <c r="DF59" s="68">
        <v>20128.87</v>
      </c>
      <c r="DG59" s="68">
        <v>22099.988000000016</v>
      </c>
      <c r="DH59" s="68">
        <v>24078.850999999995</v>
      </c>
      <c r="DI59" s="68">
        <v>24158.218000000008</v>
      </c>
      <c r="DJ59" s="68">
        <v>24657.650999999998</v>
      </c>
      <c r="DK59" s="68">
        <v>-9647.2442100000026</v>
      </c>
      <c r="DL59" s="68">
        <v>136123.75000000003</v>
      </c>
      <c r="DM59" s="68">
        <v>27016.020000000015</v>
      </c>
      <c r="DN59" s="68">
        <v>-5736.0290000000023</v>
      </c>
      <c r="DO59" s="68">
        <v>0.28107576688049773</v>
      </c>
      <c r="DP59" s="68">
        <v>12.068051724137927</v>
      </c>
      <c r="DQ59" s="68">
        <v>29.065258620689658</v>
      </c>
      <c r="DR59" s="68">
        <v>16.517771739130438</v>
      </c>
      <c r="DS59" s="68">
        <v>385134.58900000004</v>
      </c>
      <c r="DT59" s="68">
        <v>-4675.9559999999992</v>
      </c>
      <c r="DU59" s="68">
        <v>104132.66900000002</v>
      </c>
      <c r="DV59" s="68">
        <v>138988.39699999997</v>
      </c>
      <c r="DW59" s="68">
        <v>269</v>
      </c>
      <c r="DX59" s="68">
        <v>23500.509000000013</v>
      </c>
      <c r="DY59" s="68">
        <v>5209.6629999999986</v>
      </c>
      <c r="DZ59" s="68">
        <v>17878.335999999992</v>
      </c>
      <c r="EA59" s="68">
        <v>357852.6069999999</v>
      </c>
      <c r="EB59" s="68">
        <v>43974.517000000014</v>
      </c>
      <c r="EC59" s="68">
        <v>483945.88524405973</v>
      </c>
      <c r="ED59" s="68">
        <v>-9269.7410000000018</v>
      </c>
      <c r="EE59" s="68">
        <v>5120.1623999999993</v>
      </c>
      <c r="EF59" s="68">
        <v>27420.594190302098</v>
      </c>
      <c r="EG59" s="68">
        <v>42564.51200000001</v>
      </c>
      <c r="EH59" s="68">
        <v>261229.26</v>
      </c>
      <c r="EI59" s="68">
        <v>42223.039999999994</v>
      </c>
      <c r="EJ59" s="68">
        <v>42715.983000000007</v>
      </c>
      <c r="EK59" s="68">
        <v>-8.6494762170331543E-2</v>
      </c>
      <c r="EL59" s="68">
        <v>0.10531490676148231</v>
      </c>
      <c r="EM59" s="68">
        <v>19258.707179365079</v>
      </c>
      <c r="EN59" s="68">
        <v>19258.707179365079</v>
      </c>
      <c r="EO59" s="68">
        <v>105924.26699999996</v>
      </c>
      <c r="EP59" s="68">
        <v>61.250918181818214</v>
      </c>
      <c r="EQ59" s="68">
        <v>868.52199999999982</v>
      </c>
      <c r="ER59" s="68">
        <v>-14.623999999999999</v>
      </c>
      <c r="ES59" s="68">
        <v>5103.4919999999975</v>
      </c>
      <c r="ET59" s="68">
        <v>16251.066000000003</v>
      </c>
      <c r="EU59" s="68">
        <v>19379.580000000005</v>
      </c>
      <c r="EV59" s="68">
        <v>20606.371999999992</v>
      </c>
      <c r="EW59" s="68">
        <v>10722.579999999998</v>
      </c>
      <c r="EX59" s="68">
        <v>93</v>
      </c>
      <c r="EY59" s="68">
        <v>92</v>
      </c>
      <c r="EZ59" s="68">
        <v>78</v>
      </c>
      <c r="FA59" s="68">
        <v>32</v>
      </c>
      <c r="FB59" s="68">
        <v>9901.9390000000021</v>
      </c>
      <c r="FC59" s="68">
        <v>1954.3279999999997</v>
      </c>
      <c r="FD59" s="68">
        <v>2037.4589999999994</v>
      </c>
      <c r="FE59" s="68">
        <v>276353.41700000007</v>
      </c>
      <c r="FF59" s="68">
        <v>40799.707000000031</v>
      </c>
      <c r="FG59" s="68">
        <v>653.8839999999999</v>
      </c>
      <c r="FH59" s="68">
        <v>-6094.7930000000033</v>
      </c>
      <c r="FI59" s="68">
        <v>-3980.3990000000013</v>
      </c>
      <c r="FJ59" s="68">
        <v>6612.4439999999986</v>
      </c>
      <c r="FK59" s="68">
        <v>3943.4010000000021</v>
      </c>
      <c r="FL59" s="68">
        <v>11933.633000000007</v>
      </c>
      <c r="FM59" s="68">
        <v>132122.66999999998</v>
      </c>
      <c r="FP59" s="68">
        <v>15031.644000000002</v>
      </c>
      <c r="FQ59" s="68">
        <v>15579.639000000001</v>
      </c>
      <c r="FR59" s="68">
        <v>0</v>
      </c>
      <c r="FS59" s="68">
        <v>4293.95</v>
      </c>
      <c r="FT59" s="68">
        <v>251682.89800000013</v>
      </c>
      <c r="FU59" s="68">
        <v>251520.53899999999</v>
      </c>
      <c r="FV59" s="68">
        <v>183244.28399999999</v>
      </c>
      <c r="FW59" s="68">
        <v>259231.96199999997</v>
      </c>
      <c r="FX59" s="68">
        <v>274119.56899999996</v>
      </c>
      <c r="FY59" s="68">
        <v>378307.76499999984</v>
      </c>
      <c r="FZ59" s="68">
        <v>286411.52800000017</v>
      </c>
      <c r="GA59" s="68">
        <v>66195.257999999987</v>
      </c>
      <c r="GB59" s="68">
        <v>42035.665000000001</v>
      </c>
      <c r="GC59" s="68">
        <v>26551.339000000018</v>
      </c>
      <c r="GD59" s="68">
        <v>14606.144000000006</v>
      </c>
      <c r="GE59" s="68">
        <v>295182.66400000011</v>
      </c>
      <c r="GF59" s="68">
        <v>27016.020000000015</v>
      </c>
      <c r="GG59" s="68">
        <v>17120.482999999997</v>
      </c>
      <c r="GH59" s="68">
        <v>45.868556701030926</v>
      </c>
      <c r="GI59" s="68">
        <v>132498.97000000006</v>
      </c>
      <c r="GJ59" s="68">
        <v>3614.9900000000002</v>
      </c>
      <c r="GK59" s="68">
        <v>3556.3700000000003</v>
      </c>
      <c r="GL59" s="68">
        <v>1717.3199999999997</v>
      </c>
      <c r="GM59" s="68">
        <v>1679.6079999999999</v>
      </c>
      <c r="GN59" s="68">
        <v>1661.1080000000002</v>
      </c>
      <c r="GO59" s="68">
        <v>1546.4670000000001</v>
      </c>
      <c r="GP59" s="68">
        <v>1473.921</v>
      </c>
      <c r="GQ59" s="68">
        <v>-45.17499999999999</v>
      </c>
      <c r="GR59" s="68">
        <v>1189.597</v>
      </c>
      <c r="GS59" s="68">
        <v>953.88199999999983</v>
      </c>
      <c r="GT59" s="68">
        <v>736.57499999999993</v>
      </c>
      <c r="GU59" s="68">
        <v>545.87499999999989</v>
      </c>
      <c r="GV59" s="68">
        <v>417.36499999999995</v>
      </c>
      <c r="GW59" s="68">
        <v>1454.23</v>
      </c>
    </row>
    <row r="60" spans="1:205" s="68" customFormat="1" ht="10">
      <c r="A60" s="100" t="s">
        <v>151</v>
      </c>
      <c r="B60" s="68">
        <v>272</v>
      </c>
      <c r="C60" s="68">
        <v>228446.61399999991</v>
      </c>
      <c r="D60" s="68">
        <v>115949.35417582859</v>
      </c>
      <c r="E60" s="68">
        <v>344395.96817582852</v>
      </c>
      <c r="F60" s="68">
        <v>30719.201000000008</v>
      </c>
      <c r="G60" s="68">
        <v>313676.76717582892</v>
      </c>
      <c r="H60" s="68">
        <v>2.0000379214373907</v>
      </c>
      <c r="I60" s="68">
        <v>1.1206472813656296</v>
      </c>
      <c r="J60" s="68">
        <v>0.30198914015884215</v>
      </c>
      <c r="K60" s="68">
        <v>0.34689310183239469</v>
      </c>
      <c r="L60" s="68">
        <v>21.109315258709803</v>
      </c>
      <c r="M60" s="68">
        <v>46.152191133856647</v>
      </c>
      <c r="N60" s="68">
        <v>24.794068924986615</v>
      </c>
      <c r="O60" s="68">
        <v>14.432190176789719</v>
      </c>
      <c r="P60" s="68">
        <v>7.815481198485835</v>
      </c>
      <c r="Q60" s="68">
        <v>4.5665026457084732</v>
      </c>
      <c r="R60" s="68">
        <v>5.0788674145481805</v>
      </c>
      <c r="S60" s="68">
        <v>9.2981372598889833E-2</v>
      </c>
      <c r="T60" s="68">
        <v>38.055448435222623</v>
      </c>
      <c r="U60" s="68">
        <v>23.348774305750272</v>
      </c>
      <c r="V60" s="68">
        <v>2.0268044647157764</v>
      </c>
      <c r="W60" s="68">
        <v>4.2062237561211955</v>
      </c>
      <c r="X60" s="68">
        <v>0.32325808305098985</v>
      </c>
      <c r="Y60" s="68">
        <v>1.5132556644754129E-2</v>
      </c>
      <c r="Z60" s="68">
        <v>6.2954203821656063E-2</v>
      </c>
      <c r="AA60" s="68">
        <v>0.16594166666666657</v>
      </c>
      <c r="AB60" s="68">
        <v>1.041431111111113E-2</v>
      </c>
      <c r="AC60" s="68">
        <v>5.4721549295774601E-2</v>
      </c>
      <c r="AD60" s="68">
        <v>0.15255416666666669</v>
      </c>
      <c r="AE60" s="68">
        <v>0.14699443037974685</v>
      </c>
      <c r="AF60" s="68">
        <v>0.1411462962550401</v>
      </c>
      <c r="AG60" s="68">
        <v>9.2917277858954136E-2</v>
      </c>
      <c r="AH60" s="68">
        <v>-1.1774628954535071</v>
      </c>
      <c r="AI60" s="68">
        <v>-0.37760056959439448</v>
      </c>
      <c r="AJ60" s="68">
        <v>0.14104913766133662</v>
      </c>
      <c r="AK60" s="68">
        <v>0.17158940860215049</v>
      </c>
      <c r="AL60" s="68">
        <v>7791.6709999999975</v>
      </c>
      <c r="AM60" s="68">
        <v>22659.003000000004</v>
      </c>
      <c r="AN60" s="68">
        <v>31522.347164834286</v>
      </c>
      <c r="AO60" s="68">
        <v>195427.10800000001</v>
      </c>
      <c r="AP60" s="68">
        <v>222388.65999999997</v>
      </c>
      <c r="AQ60" s="68">
        <v>29423.78200000001</v>
      </c>
      <c r="AR60" s="68">
        <v>44160.068000000028</v>
      </c>
      <c r="AS60" s="68">
        <v>24903.760869144706</v>
      </c>
      <c r="AT60" s="68">
        <v>-335.78800000000098</v>
      </c>
      <c r="AU60" s="68">
        <v>946.19499999999971</v>
      </c>
      <c r="AV60" s="68">
        <v>13540.837999999992</v>
      </c>
      <c r="AW60" s="68">
        <v>1.7185471344695058</v>
      </c>
      <c r="AX60" s="68">
        <v>10416.727869144706</v>
      </c>
      <c r="AY60" s="68">
        <v>8507.7579999999998</v>
      </c>
      <c r="AZ60" s="68">
        <v>134538.93699999992</v>
      </c>
      <c r="BA60" s="68">
        <v>214731.51117582867</v>
      </c>
      <c r="BB60" s="68">
        <v>168258.99499999976</v>
      </c>
      <c r="BC60" s="68">
        <v>245112.74917582842</v>
      </c>
      <c r="BD60" s="68">
        <v>-5385.7083399999992</v>
      </c>
      <c r="BE60" s="68">
        <v>0.12115969581749053</v>
      </c>
      <c r="BF60" s="68">
        <v>0.43741444866920165</v>
      </c>
      <c r="BG60" s="68">
        <v>1.6317832699619772</v>
      </c>
      <c r="BH60" s="68">
        <v>1.2986705426356591</v>
      </c>
      <c r="BI60" s="68">
        <v>16.59416666666667</v>
      </c>
      <c r="BJ60" s="68">
        <v>13.247107594936704</v>
      </c>
      <c r="BK60" s="68">
        <v>9.2208103448275924</v>
      </c>
      <c r="BL60" s="68">
        <v>5.472154929577469</v>
      </c>
      <c r="BM60" s="68">
        <v>6.2954203821656058</v>
      </c>
      <c r="BN60" s="68">
        <v>5.7804137931034463</v>
      </c>
      <c r="BO60" s="68">
        <v>6.5114869109947664</v>
      </c>
      <c r="BP60" s="68">
        <v>1.0414311111111103</v>
      </c>
      <c r="BQ60" s="68">
        <v>157.72078873239431</v>
      </c>
      <c r="BR60" s="68">
        <v>159.29972254335266</v>
      </c>
      <c r="BS60" s="68">
        <v>16635.561999999987</v>
      </c>
      <c r="BT60" s="68">
        <v>26597.392999999978</v>
      </c>
      <c r="BU60" s="68">
        <v>76.462000000000003</v>
      </c>
      <c r="BV60" s="68">
        <v>10492.906000000008</v>
      </c>
      <c r="BW60" s="68">
        <v>1568.5239999999994</v>
      </c>
      <c r="BX60" s="68">
        <v>745.41499999999951</v>
      </c>
      <c r="BY60" s="68">
        <v>29802.069000000014</v>
      </c>
      <c r="BZ60" s="68">
        <v>6543.1780000000044</v>
      </c>
      <c r="CA60" s="68">
        <v>25.900420118343213</v>
      </c>
      <c r="CB60" s="68">
        <v>34685.766000000018</v>
      </c>
      <c r="CC60" s="68">
        <v>37889.308999999979</v>
      </c>
      <c r="CD60" s="68">
        <v>7004.3629999999976</v>
      </c>
      <c r="CE60" s="68">
        <v>8376.3989999999994</v>
      </c>
      <c r="CF60" s="68">
        <v>26807.017000000007</v>
      </c>
      <c r="CG60" s="68">
        <v>11534.316000000004</v>
      </c>
      <c r="CH60" s="68">
        <v>19.325100806451587</v>
      </c>
      <c r="CI60" s="68">
        <v>-2967.6759999999999</v>
      </c>
      <c r="CJ60" s="68">
        <v>-4985.8809999999985</v>
      </c>
      <c r="CK60" s="68">
        <v>1374.3319999999999</v>
      </c>
      <c r="CL60" s="68">
        <v>-45569.723000000005</v>
      </c>
      <c r="CM60" s="68">
        <v>45905.510999999984</v>
      </c>
      <c r="CN60" s="68">
        <v>-1004.0419999999999</v>
      </c>
      <c r="CO60" s="68">
        <v>-1646.3850000000002</v>
      </c>
      <c r="CP60" s="68">
        <v>66941.651000000027</v>
      </c>
      <c r="CQ60" s="68">
        <v>112130.07900000004</v>
      </c>
      <c r="CR60" s="68">
        <v>5462.2250000000013</v>
      </c>
      <c r="CS60" s="68">
        <v>25031.362000000008</v>
      </c>
      <c r="CT60" s="68">
        <v>7969.0600000000059</v>
      </c>
      <c r="CU60" s="68">
        <v>670.25299999999993</v>
      </c>
      <c r="CV60" s="68">
        <v>134538.93699999992</v>
      </c>
      <c r="CW60" s="68">
        <v>0.81810830526511624</v>
      </c>
      <c r="CX60" s="68">
        <v>0.98844547935423466</v>
      </c>
      <c r="CY60" s="68">
        <v>7791.6709999999975</v>
      </c>
      <c r="CZ60" s="68">
        <v>14388.631000000003</v>
      </c>
      <c r="DA60" s="68">
        <v>10876.141000000003</v>
      </c>
      <c r="DB60" s="68">
        <v>10555.726999999999</v>
      </c>
      <c r="DC60" s="68">
        <v>11127.848000000002</v>
      </c>
      <c r="DD60" s="68">
        <v>11424.111000000004</v>
      </c>
      <c r="DE60" s="68">
        <v>12912.859999999997</v>
      </c>
      <c r="DF60" s="68">
        <v>12934.396999999994</v>
      </c>
      <c r="DG60" s="68">
        <v>18463.254999999983</v>
      </c>
      <c r="DH60" s="68">
        <v>22344.238999999994</v>
      </c>
      <c r="DI60" s="68">
        <v>15723.443000000001</v>
      </c>
      <c r="DJ60" s="68">
        <v>16569.321999999989</v>
      </c>
      <c r="DK60" s="68">
        <v>-8353.3843400000005</v>
      </c>
      <c r="DL60" s="68">
        <v>115576.43000000001</v>
      </c>
      <c r="DM60" s="68">
        <v>31489.800000000017</v>
      </c>
      <c r="DN60" s="68">
        <v>8171.9700000000121</v>
      </c>
      <c r="DO60" s="68">
        <v>0.28535354069030661</v>
      </c>
      <c r="DP60" s="68">
        <v>6.5425945945945925</v>
      </c>
      <c r="DQ60" s="68">
        <v>22.337216814159298</v>
      </c>
      <c r="DR60" s="68">
        <v>16.976398936170202</v>
      </c>
      <c r="DS60" s="68">
        <v>355928.60300000012</v>
      </c>
      <c r="DT60" s="68">
        <v>-3822.1430000000005</v>
      </c>
      <c r="DU60" s="68">
        <v>74423.038</v>
      </c>
      <c r="DV60" s="68">
        <v>181359.18999999989</v>
      </c>
      <c r="DW60" s="68">
        <v>187</v>
      </c>
      <c r="DX60" s="68">
        <v>30943.254000000015</v>
      </c>
      <c r="DY60" s="68">
        <v>6629.5050000000028</v>
      </c>
      <c r="DZ60" s="68">
        <v>23817.348000000002</v>
      </c>
      <c r="EA60" s="68">
        <v>219031.50299999988</v>
      </c>
      <c r="EB60" s="68">
        <v>44256.901000000027</v>
      </c>
      <c r="EC60" s="68">
        <v>309204.4014564972</v>
      </c>
      <c r="ED60" s="68">
        <v>7735.4849999999988</v>
      </c>
      <c r="EE60" s="68">
        <v>4391.4520000000002</v>
      </c>
      <c r="EF60" s="68">
        <v>31756.559564834286</v>
      </c>
      <c r="EG60" s="68">
        <v>30992.30599999999</v>
      </c>
      <c r="EH60" s="68">
        <v>197622.1</v>
      </c>
      <c r="EI60" s="68">
        <v>36239.97800000001</v>
      </c>
      <c r="EJ60" s="68">
        <v>44006.774000000034</v>
      </c>
      <c r="EK60" s="68">
        <v>-0.12423262718405975</v>
      </c>
      <c r="EL60" s="68">
        <v>3.9596518028293191E-2</v>
      </c>
      <c r="EM60" s="68">
        <v>13749.327369047622</v>
      </c>
      <c r="EN60" s="68">
        <v>13749.327369047622</v>
      </c>
      <c r="EO60" s="68">
        <v>195813.35499999992</v>
      </c>
      <c r="EP60" s="68">
        <v>68.603895927601783</v>
      </c>
      <c r="EQ60" s="68">
        <v>249.05100000000002</v>
      </c>
      <c r="ER60" s="68">
        <v>-296.43</v>
      </c>
      <c r="ES60" s="68">
        <v>5013.0610000000024</v>
      </c>
      <c r="ET60" s="68">
        <v>20856.26100000001</v>
      </c>
      <c r="EU60" s="68">
        <v>16420.93</v>
      </c>
      <c r="EV60" s="68">
        <v>15727.019999999995</v>
      </c>
      <c r="EW60" s="68">
        <v>7178.2900000000009</v>
      </c>
      <c r="EX60" s="68">
        <v>75</v>
      </c>
      <c r="EY60" s="68">
        <v>75</v>
      </c>
      <c r="EZ60" s="68">
        <v>71</v>
      </c>
      <c r="FA60" s="68">
        <v>23</v>
      </c>
      <c r="FB60" s="68">
        <v>18548.821999999996</v>
      </c>
      <c r="FC60" s="68">
        <v>381.95800000000014</v>
      </c>
      <c r="FD60" s="68">
        <v>1216.3279999999993</v>
      </c>
      <c r="FE60" s="68">
        <v>195427.10800000001</v>
      </c>
      <c r="FF60" s="68">
        <v>29423.78200000001</v>
      </c>
      <c r="FG60" s="68">
        <v>20.375</v>
      </c>
      <c r="FH60" s="68">
        <v>-2075.137999999999</v>
      </c>
      <c r="FI60" s="68">
        <v>-1958.6899999999998</v>
      </c>
      <c r="FJ60" s="68">
        <v>3087.6329999999998</v>
      </c>
      <c r="FK60" s="68">
        <v>3451.4060000000013</v>
      </c>
      <c r="FL60" s="68">
        <v>25016.738000000001</v>
      </c>
      <c r="FM60" s="68">
        <v>149870.11799999999</v>
      </c>
      <c r="FP60" s="68">
        <v>2914.3240000000001</v>
      </c>
      <c r="FQ60" s="68">
        <v>3039.2609999999991</v>
      </c>
      <c r="FR60" s="68">
        <v>0</v>
      </c>
      <c r="FS60" s="68">
        <v>314.029</v>
      </c>
      <c r="FT60" s="68">
        <v>168601.03799999994</v>
      </c>
      <c r="FU60" s="68">
        <v>160894.00399999984</v>
      </c>
      <c r="FV60" s="68">
        <v>116571.26999999996</v>
      </c>
      <c r="FW60" s="68">
        <v>168558.43799999994</v>
      </c>
      <c r="FX60" s="68">
        <v>162077.08100000006</v>
      </c>
      <c r="FY60" s="68">
        <v>228446.61399999991</v>
      </c>
      <c r="FZ60" s="68">
        <v>213744.77100000001</v>
      </c>
      <c r="GA60" s="68">
        <v>63487.720000000016</v>
      </c>
      <c r="GB60" s="68">
        <v>40754.549999999959</v>
      </c>
      <c r="GC60" s="68">
        <v>28181.624000000003</v>
      </c>
      <c r="GD60" s="68">
        <v>20138.624999999982</v>
      </c>
      <c r="GE60" s="68">
        <v>222388.65999999997</v>
      </c>
      <c r="GF60" s="68">
        <v>31489.800000000017</v>
      </c>
      <c r="GG60" s="68">
        <v>22659.003000000004</v>
      </c>
      <c r="GH60" s="68">
        <v>52.992094861660078</v>
      </c>
      <c r="GI60" s="68">
        <v>115345.62000000002</v>
      </c>
      <c r="GJ60" s="68">
        <v>230.863</v>
      </c>
      <c r="GK60" s="68">
        <v>210.98999999999998</v>
      </c>
      <c r="GL60" s="68">
        <v>1496.3209999999997</v>
      </c>
      <c r="GM60" s="68">
        <v>1390.7389999999998</v>
      </c>
      <c r="GN60" s="68">
        <v>1356.3089999999993</v>
      </c>
      <c r="GO60" s="68">
        <v>1244.5210000000006</v>
      </c>
      <c r="GP60" s="68">
        <v>1183.6679999999999</v>
      </c>
      <c r="GQ60" s="68">
        <v>-99.956999999999979</v>
      </c>
      <c r="GR60" s="68">
        <v>153.29400000000001</v>
      </c>
      <c r="GS60" s="68">
        <v>69.040999999999997</v>
      </c>
      <c r="GT60" s="68">
        <v>46.094999999999999</v>
      </c>
      <c r="GU60" s="68">
        <v>32.96</v>
      </c>
      <c r="GV60" s="68">
        <v>26.044999999999998</v>
      </c>
      <c r="GW60" s="68">
        <v>383.88599999999997</v>
      </c>
    </row>
    <row r="61" spans="1:205" s="68" customFormat="1" ht="10">
      <c r="A61" s="100" t="s">
        <v>152</v>
      </c>
      <c r="B61" s="68">
        <v>541</v>
      </c>
      <c r="C61" s="68">
        <v>2437099.3049999992</v>
      </c>
      <c r="D61" s="68">
        <v>2172136.2540245</v>
      </c>
      <c r="E61" s="68">
        <v>4609235.5590244988</v>
      </c>
      <c r="F61" s="68">
        <v>226893.41399999996</v>
      </c>
      <c r="G61" s="68">
        <v>4382342.1450244961</v>
      </c>
      <c r="H61" s="68">
        <v>1.3816919067717037</v>
      </c>
      <c r="I61" s="68">
        <v>0.85057057788650969</v>
      </c>
      <c r="J61" s="68">
        <v>0.32583936487497461</v>
      </c>
      <c r="K61" s="68">
        <v>0.29129524402802037</v>
      </c>
      <c r="L61" s="68">
        <v>157.06786130350443</v>
      </c>
      <c r="M61" s="68">
        <v>2078.1000508223851</v>
      </c>
      <c r="N61" s="68">
        <v>50.313815674327508</v>
      </c>
      <c r="O61" s="68">
        <v>19.112217253632757</v>
      </c>
      <c r="P61" s="68">
        <v>5.1678117597855442</v>
      </c>
      <c r="Q61" s="68">
        <v>2.5134843710053465</v>
      </c>
      <c r="R61" s="68">
        <v>136.06894491627273</v>
      </c>
      <c r="S61" s="68">
        <v>9.7684459455664757E-2</v>
      </c>
      <c r="T61" s="68">
        <v>41.726577075830917</v>
      </c>
      <c r="U61" s="68">
        <v>20.080625192942289</v>
      </c>
      <c r="V61" s="68">
        <v>2.1612618549029308</v>
      </c>
      <c r="W61" s="68">
        <v>147.64744831489503</v>
      </c>
      <c r="X61" s="68">
        <v>1.3912811246602022</v>
      </c>
      <c r="Y61" s="68">
        <v>4.4036504206971958E-2</v>
      </c>
      <c r="Z61" s="68">
        <v>0.10127696629213494</v>
      </c>
      <c r="AA61" s="68">
        <v>7.0346055045871547E-2</v>
      </c>
      <c r="AB61" s="68">
        <v>7.4049402985074717E-2</v>
      </c>
      <c r="AC61" s="68">
        <v>7.4076877828054305E-2</v>
      </c>
      <c r="AD61" s="68">
        <v>9.3809406779661042E-2</v>
      </c>
      <c r="AE61" s="68">
        <v>0.11450191056910579</v>
      </c>
      <c r="AF61" s="68">
        <v>9.484634537998253E-2</v>
      </c>
      <c r="AG61" s="68">
        <v>0.10026689933086096</v>
      </c>
      <c r="AH61" s="68">
        <v>-4.5307309591770435E-2</v>
      </c>
      <c r="AI61" s="68">
        <v>-0.38840623669336305</v>
      </c>
      <c r="AJ61" s="68">
        <v>0.16292302235535111</v>
      </c>
      <c r="AK61" s="68">
        <v>0.19271792792792786</v>
      </c>
      <c r="AL61" s="68">
        <v>108239.86999999991</v>
      </c>
      <c r="AM61" s="68">
        <v>113236.03899999995</v>
      </c>
      <c r="AN61" s="68">
        <v>218025.2337951001</v>
      </c>
      <c r="AO61" s="68">
        <v>1744868.0159999987</v>
      </c>
      <c r="AP61" s="68">
        <v>1936144.3949999982</v>
      </c>
      <c r="AQ61" s="68">
        <v>416285.03499999963</v>
      </c>
      <c r="AR61" s="68">
        <v>406999.91200000019</v>
      </c>
      <c r="AS61" s="68">
        <v>170186.12153367174</v>
      </c>
      <c r="AT61" s="68">
        <v>-100847.92800000001</v>
      </c>
      <c r="AU61" s="68">
        <v>13996.823999999995</v>
      </c>
      <c r="AV61" s="68">
        <v>226533.14599999992</v>
      </c>
      <c r="AW61" s="68">
        <v>4.6107176418772067</v>
      </c>
      <c r="AX61" s="68">
        <v>-70343.848466328316</v>
      </c>
      <c r="AY61" s="68">
        <v>-26446.002999999975</v>
      </c>
      <c r="AZ61" s="68">
        <v>1440596.1269999985</v>
      </c>
      <c r="BA61" s="68">
        <v>3160559.7360244999</v>
      </c>
      <c r="BB61" s="68">
        <v>1793056.6039999998</v>
      </c>
      <c r="BC61" s="68">
        <v>3576880.8700244995</v>
      </c>
      <c r="BD61" s="68">
        <v>-93001.600079999873</v>
      </c>
      <c r="BE61" s="68">
        <v>0.13924758220502911</v>
      </c>
      <c r="BF61" s="68">
        <v>0.23103094777562824</v>
      </c>
      <c r="BG61" s="68">
        <v>0.31911025145067695</v>
      </c>
      <c r="BH61" s="68">
        <v>0.56100976562499938</v>
      </c>
      <c r="BI61" s="68">
        <v>7.0346055045871525</v>
      </c>
      <c r="BJ61" s="68">
        <v>4.7817560321715789</v>
      </c>
      <c r="BK61" s="68">
        <v>5.9324056122448852</v>
      </c>
      <c r="BL61" s="68">
        <v>7.4076877828054402</v>
      </c>
      <c r="BM61" s="68">
        <v>10.09932773109243</v>
      </c>
      <c r="BN61" s="68">
        <v>5.6055154639175262</v>
      </c>
      <c r="BO61" s="68">
        <v>6.3569566265060224</v>
      </c>
      <c r="BP61" s="68">
        <v>7.4049402985074675</v>
      </c>
      <c r="BQ61" s="68">
        <v>47.541419786096206</v>
      </c>
      <c r="BR61" s="68">
        <v>29.944595744680875</v>
      </c>
      <c r="BS61" s="68">
        <v>318958.94299999997</v>
      </c>
      <c r="BT61" s="68">
        <v>118981.59699999988</v>
      </c>
      <c r="BU61" s="68">
        <v>82.228999999999999</v>
      </c>
      <c r="BV61" s="68">
        <v>169876.1829999999</v>
      </c>
      <c r="BW61" s="68">
        <v>4989.4479999999994</v>
      </c>
      <c r="BX61" s="68">
        <v>14969.743000000011</v>
      </c>
      <c r="BY61" s="68">
        <v>153069.48100000003</v>
      </c>
      <c r="BZ61" s="68">
        <v>32448.382999999965</v>
      </c>
      <c r="CA61" s="68">
        <v>34.159297927461147</v>
      </c>
      <c r="CB61" s="68">
        <v>315771.73199999979</v>
      </c>
      <c r="CC61" s="68">
        <v>119043.54000000001</v>
      </c>
      <c r="CD61" s="68">
        <v>407068.92100000009</v>
      </c>
      <c r="CE61" s="68">
        <v>161418.57400000002</v>
      </c>
      <c r="CF61" s="68">
        <v>266264.40000000049</v>
      </c>
      <c r="CG61" s="68">
        <v>567435.91499999992</v>
      </c>
      <c r="CH61" s="68">
        <v>24.546663983903414</v>
      </c>
      <c r="CI61" s="68">
        <v>-5429.0960000000032</v>
      </c>
      <c r="CJ61" s="68">
        <v>-87310.95199999999</v>
      </c>
      <c r="CK61" s="68">
        <v>33746.466000000015</v>
      </c>
      <c r="CL61" s="68">
        <v>-587647.06200000015</v>
      </c>
      <c r="CM61" s="68">
        <v>688494.98999999953</v>
      </c>
      <c r="CN61" s="68">
        <v>2908.497999999985</v>
      </c>
      <c r="CO61" s="68">
        <v>-18235.295999999998</v>
      </c>
      <c r="CP61" s="68">
        <v>492619.53199999977</v>
      </c>
      <c r="CQ61" s="68">
        <v>2060658.8060000001</v>
      </c>
      <c r="CR61" s="68">
        <v>182243.58699999994</v>
      </c>
      <c r="CS61" s="68">
        <v>197422.5389999999</v>
      </c>
      <c r="CT61" s="68">
        <v>155617.43100000007</v>
      </c>
      <c r="CU61" s="68">
        <v>6497.6919999999982</v>
      </c>
      <c r="CV61" s="68">
        <v>1440596.1269999985</v>
      </c>
      <c r="CW61" s="68">
        <v>0.57066219906786597</v>
      </c>
      <c r="CX61" s="68">
        <v>0.77391037092676018</v>
      </c>
      <c r="CY61" s="68">
        <v>108239.86999999991</v>
      </c>
      <c r="CZ61" s="68">
        <v>90391.758000000016</v>
      </c>
      <c r="DA61" s="68">
        <v>171445.69000000006</v>
      </c>
      <c r="DB61" s="68">
        <v>170821.44200000001</v>
      </c>
      <c r="DC61" s="68">
        <v>185242.3249999999</v>
      </c>
      <c r="DD61" s="68">
        <v>192448.58900000024</v>
      </c>
      <c r="DE61" s="68">
        <v>201182.92100000006</v>
      </c>
      <c r="DF61" s="68">
        <v>197353.11099999995</v>
      </c>
      <c r="DG61" s="68">
        <v>199347.87500000006</v>
      </c>
      <c r="DH61" s="68">
        <v>189126.50000000003</v>
      </c>
      <c r="DI61" s="68">
        <v>221546.42499999993</v>
      </c>
      <c r="DJ61" s="68">
        <v>230601.78000000009</v>
      </c>
      <c r="DK61" s="68">
        <v>-98430.696079999878</v>
      </c>
      <c r="DL61" s="68">
        <v>2165665.5529999989</v>
      </c>
      <c r="DM61" s="68">
        <v>218263.31300000002</v>
      </c>
      <c r="DN61" s="68">
        <v>-127293.93100000001</v>
      </c>
      <c r="DO61" s="68">
        <v>0.21939735279878639</v>
      </c>
      <c r="DP61" s="68">
        <v>4.243956097560976</v>
      </c>
      <c r="DQ61" s="68">
        <v>9.4778851540616191</v>
      </c>
      <c r="DR61" s="68">
        <v>19.05718485523386</v>
      </c>
      <c r="DS61" s="68">
        <v>5928843.5509999981</v>
      </c>
      <c r="DT61" s="68">
        <v>-68708.003999999972</v>
      </c>
      <c r="DU61" s="68">
        <v>1684969.9250000003</v>
      </c>
      <c r="DV61" s="68">
        <v>3425206.6840000004</v>
      </c>
      <c r="DW61" s="68">
        <v>374</v>
      </c>
      <c r="DX61" s="68">
        <v>173899.76500000007</v>
      </c>
      <c r="DY61" s="68">
        <v>36625.350999999959</v>
      </c>
      <c r="DZ61" s="68">
        <v>131530.32899999997</v>
      </c>
      <c r="EA61" s="68">
        <v>2194641.4629999991</v>
      </c>
      <c r="EB61" s="68">
        <v>414586.31900000019</v>
      </c>
      <c r="EC61" s="68">
        <v>4306109.2296214337</v>
      </c>
      <c r="ED61" s="68">
        <v>-16189.634</v>
      </c>
      <c r="EE61" s="68">
        <v>14686.847199999995</v>
      </c>
      <c r="EF61" s="68">
        <v>218291.38279510019</v>
      </c>
      <c r="EG61" s="68">
        <v>421274.4829999996</v>
      </c>
      <c r="EH61" s="68">
        <v>1732281.0669999984</v>
      </c>
      <c r="EI61" s="68">
        <v>417007.46100000001</v>
      </c>
      <c r="EJ61" s="68">
        <v>403730.04499999993</v>
      </c>
      <c r="EK61" s="68">
        <v>-8.1681967133091254E-2</v>
      </c>
      <c r="EL61" s="68">
        <v>1.481136065464325E-2</v>
      </c>
      <c r="EM61" s="68">
        <v>190040.79900238095</v>
      </c>
      <c r="EN61" s="68">
        <v>190040.79900238095</v>
      </c>
      <c r="EO61" s="68">
        <v>2336302.7249999992</v>
      </c>
      <c r="EP61" s="68">
        <v>55.351139433551232</v>
      </c>
      <c r="EQ61" s="68">
        <v>1603.3920000000003</v>
      </c>
      <c r="ER61" s="68">
        <v>-726.05000000000007</v>
      </c>
      <c r="ES61" s="68">
        <v>37616.336000000054</v>
      </c>
      <c r="ET61" s="68">
        <v>118429.86600000001</v>
      </c>
      <c r="EU61" s="68">
        <v>130835.13799999998</v>
      </c>
      <c r="EV61" s="68">
        <v>140373.57599999988</v>
      </c>
      <c r="EW61" s="68">
        <v>120022.92499999994</v>
      </c>
      <c r="EX61" s="68">
        <v>228</v>
      </c>
      <c r="EY61" s="68">
        <v>224</v>
      </c>
      <c r="EZ61" s="68">
        <v>215</v>
      </c>
      <c r="FA61" s="68">
        <v>120</v>
      </c>
      <c r="FB61" s="68">
        <v>393565.98499999958</v>
      </c>
      <c r="FC61" s="68">
        <v>8598.376000000002</v>
      </c>
      <c r="FD61" s="68">
        <v>6846.9790000000039</v>
      </c>
      <c r="FE61" s="68">
        <v>1744868.0159999987</v>
      </c>
      <c r="FF61" s="68">
        <v>416285.03499999963</v>
      </c>
      <c r="FG61" s="68">
        <v>262.74299999999999</v>
      </c>
      <c r="FH61" s="68">
        <v>-37447.368999999955</v>
      </c>
      <c r="FI61" s="68">
        <v>-8488.0589999999866</v>
      </c>
      <c r="FJ61" s="68">
        <v>31938.603999999992</v>
      </c>
      <c r="FK61" s="68">
        <v>-2625.6370000000261</v>
      </c>
      <c r="FL61" s="68">
        <v>201587.83000000007</v>
      </c>
      <c r="FM61" s="68">
        <v>2435848.2149999989</v>
      </c>
      <c r="FP61" s="68">
        <v>72247.838999999934</v>
      </c>
      <c r="FQ61" s="68">
        <v>68788.727999999988</v>
      </c>
      <c r="FR61" s="68">
        <v>0</v>
      </c>
      <c r="FS61" s="68">
        <v>15895.953000000003</v>
      </c>
      <c r="FT61" s="68">
        <v>2058949.6980000001</v>
      </c>
      <c r="FU61" s="68">
        <v>2134907.683000003</v>
      </c>
      <c r="FV61" s="68">
        <v>1542386.1940000008</v>
      </c>
      <c r="FW61" s="68">
        <v>1930256.6830000025</v>
      </c>
      <c r="FX61" s="68">
        <v>1924794.3729999997</v>
      </c>
      <c r="FY61" s="68">
        <v>2437099.3049999992</v>
      </c>
      <c r="FZ61" s="68">
        <v>1845695.2090000007</v>
      </c>
      <c r="GA61" s="68">
        <v>496137.0819999997</v>
      </c>
      <c r="GB61" s="68">
        <v>415687.79799999954</v>
      </c>
      <c r="GC61" s="68">
        <v>230095.25099999979</v>
      </c>
      <c r="GD61" s="68">
        <v>116461.21900000006</v>
      </c>
      <c r="GE61" s="68">
        <v>1936144.3949999982</v>
      </c>
      <c r="GF61" s="68">
        <v>218263.31300000002</v>
      </c>
      <c r="GG61" s="68">
        <v>113236.03899999995</v>
      </c>
      <c r="GH61" s="68">
        <v>44.319755600814666</v>
      </c>
      <c r="GI61" s="68">
        <v>2154596.5229999991</v>
      </c>
      <c r="GJ61" s="68">
        <v>11068.827000000001</v>
      </c>
      <c r="GK61" s="68">
        <v>11815.618999999997</v>
      </c>
      <c r="GL61" s="68">
        <v>4955.8770000000022</v>
      </c>
      <c r="GM61" s="68">
        <v>4771.4720000000025</v>
      </c>
      <c r="GN61" s="68">
        <v>4821.0190000000011</v>
      </c>
      <c r="GO61" s="68">
        <v>4707.0340000000015</v>
      </c>
      <c r="GP61" s="68">
        <v>4361.092999999998</v>
      </c>
      <c r="GQ61" s="68">
        <v>-1678.4949999999999</v>
      </c>
      <c r="GR61" s="68">
        <v>3269.8670000000006</v>
      </c>
      <c r="GS61" s="68">
        <v>2391.2439999999997</v>
      </c>
      <c r="GT61" s="68">
        <v>1905.2220000000007</v>
      </c>
      <c r="GU61" s="68">
        <v>1592.8230000000003</v>
      </c>
      <c r="GV61" s="68">
        <v>1393.6170000000004</v>
      </c>
      <c r="GW61" s="68">
        <v>9791.137999999999</v>
      </c>
    </row>
    <row r="62" spans="1:205" s="68" customFormat="1" ht="10">
      <c r="A62" s="100" t="s">
        <v>153</v>
      </c>
      <c r="B62" s="68">
        <v>947</v>
      </c>
      <c r="C62" s="68">
        <v>552173.20599999954</v>
      </c>
      <c r="D62" s="68">
        <v>81058.918172684062</v>
      </c>
      <c r="E62" s="68">
        <v>633232.12417268299</v>
      </c>
      <c r="F62" s="68">
        <v>56265.864999999991</v>
      </c>
      <c r="G62" s="68">
        <v>576966.25917268358</v>
      </c>
      <c r="H62" s="68">
        <v>0.61496607769338052</v>
      </c>
      <c r="I62" s="68">
        <v>0.9980982211172692</v>
      </c>
      <c r="J62" s="68">
        <v>0.23815853082001454</v>
      </c>
      <c r="K62" s="68">
        <v>0.47482983984824417</v>
      </c>
      <c r="L62" s="68">
        <v>187.79608301971973</v>
      </c>
      <c r="M62" s="68">
        <v>85.484543026453167</v>
      </c>
      <c r="N62" s="68">
        <v>73.345984378275134</v>
      </c>
      <c r="O62" s="68">
        <v>17.120357742881371</v>
      </c>
      <c r="P62" s="68">
        <v>23.808009439886774</v>
      </c>
      <c r="Q62" s="68">
        <v>12.001016375668696</v>
      </c>
      <c r="R62" s="68">
        <v>743.5078483333034</v>
      </c>
      <c r="S62" s="68">
        <v>0.12629053903378434</v>
      </c>
      <c r="T62" s="68">
        <v>36.620173159724835</v>
      </c>
      <c r="U62" s="68">
        <v>78.337836849615258</v>
      </c>
      <c r="V62" s="68">
        <v>26.968747457777678</v>
      </c>
      <c r="W62" s="68">
        <v>746.15403901867637</v>
      </c>
      <c r="X62" s="68">
        <v>0.25928414721682042</v>
      </c>
      <c r="Y62" s="68">
        <v>6.342189029419347E-3</v>
      </c>
      <c r="Z62" s="68">
        <v>0.59244391891891879</v>
      </c>
      <c r="AA62" s="68">
        <v>0.32331714285714297</v>
      </c>
      <c r="AB62" s="68">
        <v>1.9163697907949804</v>
      </c>
      <c r="AC62" s="68">
        <v>0.25201703349282306</v>
      </c>
      <c r="AD62" s="68">
        <v>9.8324193548387104E-2</v>
      </c>
      <c r="AE62" s="68">
        <v>1.0437304724409455</v>
      </c>
      <c r="AF62" s="68">
        <v>-0.27468719789482632</v>
      </c>
      <c r="AG62" s="68">
        <v>-0.3194504958241916</v>
      </c>
      <c r="AH62" s="68">
        <v>-64.954653940060979</v>
      </c>
      <c r="AI62" s="68">
        <v>-62.843407913072859</v>
      </c>
      <c r="AJ62" s="68">
        <v>4.209805890790777E-2</v>
      </c>
      <c r="AK62" s="68">
        <v>0.14755158218125947</v>
      </c>
      <c r="AL62" s="68">
        <v>28150.591999999979</v>
      </c>
      <c r="AM62" s="68">
        <v>36133.900999999983</v>
      </c>
      <c r="AN62" s="68">
        <v>57603.782165463119</v>
      </c>
      <c r="AO62" s="68">
        <v>207034.92999999988</v>
      </c>
      <c r="AP62" s="68">
        <v>230592.59300000005</v>
      </c>
      <c r="AQ62" s="68">
        <v>70667.351999999883</v>
      </c>
      <c r="AR62" s="68">
        <v>81463.363000000012</v>
      </c>
      <c r="AS62" s="68">
        <v>41452.033438811421</v>
      </c>
      <c r="AT62" s="68">
        <v>4867.5329999999985</v>
      </c>
      <c r="AU62" s="68">
        <v>4120.1049999999996</v>
      </c>
      <c r="AV62" s="68">
        <v>27923.493000000002</v>
      </c>
      <c r="AW62" s="68">
        <v>1.8214919240457625</v>
      </c>
      <c r="AX62" s="68">
        <v>9408.4354388114243</v>
      </c>
      <c r="AY62" s="68">
        <v>-777.23000000000911</v>
      </c>
      <c r="AZ62" s="68">
        <v>212085.7270000001</v>
      </c>
      <c r="BA62" s="68">
        <v>240035.59417268401</v>
      </c>
      <c r="BB62" s="68">
        <v>279546.17100000003</v>
      </c>
      <c r="BC62" s="68">
        <v>294072.22017268417</v>
      </c>
      <c r="BD62" s="68">
        <v>-13229.636100000003</v>
      </c>
      <c r="BE62" s="68">
        <v>7.1408665105386362E-2</v>
      </c>
      <c r="BF62" s="68">
        <v>1.4426955503512888</v>
      </c>
      <c r="BG62" s="68">
        <v>0.9148747072599549</v>
      </c>
      <c r="BH62" s="68">
        <v>0.64195662949194743</v>
      </c>
      <c r="BI62" s="68">
        <v>32.331714285714284</v>
      </c>
      <c r="BJ62" s="68">
        <v>32.980023255813947</v>
      </c>
      <c r="BK62" s="68">
        <v>18.856586206896548</v>
      </c>
      <c r="BL62" s="68">
        <v>25.201703349282287</v>
      </c>
      <c r="BM62" s="68">
        <v>59.244391891891908</v>
      </c>
      <c r="BN62" s="68">
        <v>65.494558823529403</v>
      </c>
      <c r="BO62" s="68">
        <v>34.881369230769231</v>
      </c>
      <c r="BP62" s="68">
        <v>191.63697907949776</v>
      </c>
      <c r="BQ62" s="68">
        <v>254.03797979797974</v>
      </c>
      <c r="BR62" s="68">
        <v>235.61575590551178</v>
      </c>
      <c r="BS62" s="68">
        <v>35792.991000000024</v>
      </c>
      <c r="BT62" s="68">
        <v>12232.687999999989</v>
      </c>
      <c r="BU62" s="68">
        <v>488.13699999999983</v>
      </c>
      <c r="BV62" s="68">
        <v>15580.591000000002</v>
      </c>
      <c r="BW62" s="68">
        <v>716.16400000000021</v>
      </c>
      <c r="BX62" s="68">
        <v>1270.93</v>
      </c>
      <c r="BY62" s="68">
        <v>56100.303999999946</v>
      </c>
      <c r="BZ62" s="68">
        <v>16365.834000000001</v>
      </c>
      <c r="CA62" s="68">
        <v>52.32672727272729</v>
      </c>
      <c r="CB62" s="68">
        <v>9061.4850000000042</v>
      </c>
      <c r="CC62" s="68">
        <v>39346.028000000006</v>
      </c>
      <c r="CD62" s="68">
        <v>7675.3480000000036</v>
      </c>
      <c r="CE62" s="68">
        <v>10267.004000000003</v>
      </c>
      <c r="CF62" s="68">
        <v>17343.028000000017</v>
      </c>
      <c r="CG62" s="68">
        <v>11890.342000000002</v>
      </c>
      <c r="CH62" s="68">
        <v>2582.4484042553163</v>
      </c>
      <c r="CI62" s="68">
        <v>-2441.954999999999</v>
      </c>
      <c r="CJ62" s="68">
        <v>-12892.858000000002</v>
      </c>
      <c r="CK62" s="68">
        <v>8637.8780000000042</v>
      </c>
      <c r="CL62" s="68">
        <v>-40870.62799999999</v>
      </c>
      <c r="CM62" s="68">
        <v>36003.095000000023</v>
      </c>
      <c r="CN62" s="68">
        <v>655.05900000000031</v>
      </c>
      <c r="CO62" s="68">
        <v>-2956.8919999999994</v>
      </c>
      <c r="CP62" s="68">
        <v>83900.016000000018</v>
      </c>
      <c r="CQ62" s="68">
        <v>83115.400999999969</v>
      </c>
      <c r="CR62" s="68">
        <v>17049.465999999997</v>
      </c>
      <c r="CS62" s="68">
        <v>45216.763000000035</v>
      </c>
      <c r="CT62" s="68">
        <v>10304.809000000003</v>
      </c>
      <c r="CU62" s="68">
        <v>20.388999999999999</v>
      </c>
      <c r="CV62" s="68">
        <v>212085.7270000001</v>
      </c>
      <c r="CW62" s="68">
        <v>1.0587638374162309</v>
      </c>
      <c r="CX62" s="68">
        <v>1.1078492047032324</v>
      </c>
      <c r="CY62" s="68">
        <v>28150.591999999979</v>
      </c>
      <c r="CZ62" s="68">
        <v>-1150.6030000000046</v>
      </c>
      <c r="DA62" s="68">
        <v>34480.982999999964</v>
      </c>
      <c r="DB62" s="68">
        <v>29591.286999999978</v>
      </c>
      <c r="DC62" s="68">
        <v>8208.0630000000001</v>
      </c>
      <c r="DD62" s="68">
        <v>5160.3830000000016</v>
      </c>
      <c r="DE62" s="68">
        <v>2010.2429999999965</v>
      </c>
      <c r="DF62" s="68">
        <v>17892.18300000003</v>
      </c>
      <c r="DG62" s="68">
        <v>18276.310999999991</v>
      </c>
      <c r="DH62" s="68">
        <v>12207.195000000003</v>
      </c>
      <c r="DI62" s="68">
        <v>22748.465</v>
      </c>
      <c r="DJ62" s="68">
        <v>46904.228000000003</v>
      </c>
      <c r="DK62" s="68">
        <v>-15671.591100000007</v>
      </c>
      <c r="DL62" s="68">
        <v>80699.332999999955</v>
      </c>
      <c r="DM62" s="68">
        <v>57597.840999999964</v>
      </c>
      <c r="DN62" s="68">
        <v>4090.3029999999994</v>
      </c>
      <c r="DO62" s="68">
        <v>0.51152642318556052</v>
      </c>
      <c r="DP62" s="68">
        <v>3.8121772151898705</v>
      </c>
      <c r="DQ62" s="68">
        <v>14.269805970149251</v>
      </c>
      <c r="DR62" s="68">
        <v>14.62040791476408</v>
      </c>
      <c r="DS62" s="68">
        <v>456456.23700000037</v>
      </c>
      <c r="DT62" s="68">
        <v>-4110.7579999999934</v>
      </c>
      <c r="DU62" s="68">
        <v>55794.58999999996</v>
      </c>
      <c r="DV62" s="68">
        <v>259014.08800000005</v>
      </c>
      <c r="DW62" s="68">
        <v>198</v>
      </c>
      <c r="DX62" s="68">
        <v>61425.513999999981</v>
      </c>
      <c r="DY62" s="68">
        <v>16386.097999999998</v>
      </c>
      <c r="DZ62" s="68">
        <v>42227.133999999991</v>
      </c>
      <c r="EA62" s="68">
        <v>475250.69399999984</v>
      </c>
      <c r="EB62" s="68">
        <v>84130.715000000011</v>
      </c>
      <c r="EC62" s="68">
        <v>525996.11270783318</v>
      </c>
      <c r="ED62" s="68">
        <v>6131.2450000000026</v>
      </c>
      <c r="EE62" s="68">
        <v>2025.3555999999999</v>
      </c>
      <c r="EF62" s="68">
        <v>57701.365165463103</v>
      </c>
      <c r="EG62" s="68">
        <v>71383.515999999901</v>
      </c>
      <c r="EH62" s="68">
        <v>235803.41799999992</v>
      </c>
      <c r="EI62" s="68">
        <v>86018.373999999982</v>
      </c>
      <c r="EJ62" s="68">
        <v>81353.784000000029</v>
      </c>
      <c r="EK62" s="68">
        <v>-0.14613698091396871</v>
      </c>
      <c r="EL62" s="68">
        <v>3.0318077688189029</v>
      </c>
      <c r="EM62" s="68">
        <v>19859.104392063491</v>
      </c>
      <c r="EN62" s="68">
        <v>19859.104392063491</v>
      </c>
      <c r="EO62" s="68">
        <v>171084.50399999999</v>
      </c>
      <c r="EP62" s="68">
        <v>155.42162276422764</v>
      </c>
      <c r="EQ62" s="68">
        <v>1657.2969999999989</v>
      </c>
      <c r="ER62" s="68">
        <v>-81.97</v>
      </c>
      <c r="ES62" s="68">
        <v>14173.429000000002</v>
      </c>
      <c r="ET62" s="68">
        <v>36307.156999999985</v>
      </c>
      <c r="EU62" s="68">
        <v>38854.992000000006</v>
      </c>
      <c r="EV62" s="68">
        <v>40122.552000000003</v>
      </c>
      <c r="EW62" s="68">
        <v>26726.695</v>
      </c>
      <c r="EX62" s="68">
        <v>203</v>
      </c>
      <c r="EY62" s="68">
        <v>200</v>
      </c>
      <c r="EZ62" s="68">
        <v>174</v>
      </c>
      <c r="FA62" s="68">
        <v>119</v>
      </c>
      <c r="FB62" s="68">
        <v>24344.529999999995</v>
      </c>
      <c r="FC62" s="68">
        <v>1483.4369999999997</v>
      </c>
      <c r="FD62" s="68">
        <v>1198.4039999999973</v>
      </c>
      <c r="FE62" s="68">
        <v>207034.92999999988</v>
      </c>
      <c r="FF62" s="68">
        <v>70667.351999999883</v>
      </c>
      <c r="FG62" s="68">
        <v>135.92699999999996</v>
      </c>
      <c r="FH62" s="68">
        <v>-2289.0869999999986</v>
      </c>
      <c r="FI62" s="68">
        <v>-4611.2560000000003</v>
      </c>
      <c r="FJ62" s="68">
        <v>2780.2379999999966</v>
      </c>
      <c r="FK62" s="68">
        <v>2310.8409999999985</v>
      </c>
      <c r="FL62" s="68">
        <v>12224.792999999998</v>
      </c>
      <c r="FM62" s="68">
        <v>227047.44099999979</v>
      </c>
      <c r="FP62" s="68">
        <v>11169.953999999998</v>
      </c>
      <c r="FQ62" s="68">
        <v>11868.448999999991</v>
      </c>
      <c r="FR62" s="68">
        <v>6.01</v>
      </c>
      <c r="FS62" s="68">
        <v>66.288000000000011</v>
      </c>
      <c r="FT62" s="68">
        <v>410523.58700000012</v>
      </c>
      <c r="FU62" s="68">
        <v>408095.61100000044</v>
      </c>
      <c r="FV62" s="68">
        <v>291143.67099999962</v>
      </c>
      <c r="FW62" s="68">
        <v>606072.82699999982</v>
      </c>
      <c r="FX62" s="68">
        <v>547390.84700000007</v>
      </c>
      <c r="FY62" s="68">
        <v>552173.20599999954</v>
      </c>
      <c r="FZ62" s="68">
        <v>223112.38599999997</v>
      </c>
      <c r="GA62" s="68">
        <v>81378.527999999962</v>
      </c>
      <c r="GB62" s="68">
        <v>79077.159000000029</v>
      </c>
      <c r="GC62" s="68">
        <v>55922.862999999976</v>
      </c>
      <c r="GD62" s="68">
        <v>34442.417999999983</v>
      </c>
      <c r="GE62" s="68">
        <v>230592.59300000005</v>
      </c>
      <c r="GF62" s="68">
        <v>57597.840999999964</v>
      </c>
      <c r="GG62" s="68">
        <v>36133.900999999983</v>
      </c>
      <c r="GH62" s="68">
        <v>20.715189873417721</v>
      </c>
      <c r="GI62" s="68">
        <v>80540.728999999905</v>
      </c>
      <c r="GJ62" s="68">
        <v>158.43099999999998</v>
      </c>
      <c r="GK62" s="68">
        <v>182.55499999999998</v>
      </c>
      <c r="GL62" s="68">
        <v>688.22</v>
      </c>
      <c r="GM62" s="68">
        <v>652.99300000000005</v>
      </c>
      <c r="GN62" s="68">
        <v>632.7890000000001</v>
      </c>
      <c r="GO62" s="68">
        <v>568.52100000000007</v>
      </c>
      <c r="GP62" s="68">
        <v>550.38200000000006</v>
      </c>
      <c r="GQ62" s="68">
        <v>-268.52300000000002</v>
      </c>
      <c r="GR62" s="68">
        <v>109.57900000000002</v>
      </c>
      <c r="GS62" s="68">
        <v>91.490000000000009</v>
      </c>
      <c r="GT62" s="68">
        <v>85.86</v>
      </c>
      <c r="GU62" s="68">
        <v>80.472000000000008</v>
      </c>
      <c r="GV62" s="68">
        <v>69.461999999999975</v>
      </c>
      <c r="GW62" s="68">
        <v>162.43600000000001</v>
      </c>
    </row>
    <row r="63" spans="1:205" s="68" customFormat="1" ht="10">
      <c r="A63" s="100" t="s">
        <v>440</v>
      </c>
      <c r="B63" s="68">
        <v>337</v>
      </c>
      <c r="C63" s="68">
        <v>166241.53800000006</v>
      </c>
      <c r="D63" s="68">
        <v>43239.292367899478</v>
      </c>
      <c r="E63" s="68">
        <v>209480.83036789959</v>
      </c>
      <c r="F63" s="68">
        <v>35215.791000000027</v>
      </c>
      <c r="G63" s="68">
        <v>174265.0393678995</v>
      </c>
      <c r="H63" s="68">
        <v>1.8111788724308493</v>
      </c>
      <c r="I63" s="68">
        <v>0.93265741787579681</v>
      </c>
      <c r="J63" s="68">
        <v>0.28793454584908973</v>
      </c>
      <c r="K63" s="68">
        <v>0.35951850896380338</v>
      </c>
      <c r="L63" s="68">
        <v>129.48879353834258</v>
      </c>
      <c r="M63" s="68">
        <v>170.97958358217011</v>
      </c>
      <c r="N63" s="68">
        <v>40.221088735025418</v>
      </c>
      <c r="O63" s="68">
        <v>32.643296188546486</v>
      </c>
      <c r="P63" s="68">
        <v>4.2571238623837235</v>
      </c>
      <c r="Q63" s="68">
        <v>2.7959618583985493</v>
      </c>
      <c r="R63" s="68">
        <v>4.5789328573250003</v>
      </c>
      <c r="S63" s="68">
        <v>0.20728065816675129</v>
      </c>
      <c r="T63" s="68">
        <v>55.247622568668639</v>
      </c>
      <c r="U63" s="68">
        <v>28.400269112528832</v>
      </c>
      <c r="V63" s="68">
        <v>12.214934831909174</v>
      </c>
      <c r="W63" s="68">
        <v>5.6635949233699225</v>
      </c>
      <c r="X63" s="68">
        <v>0.41685524664780643</v>
      </c>
      <c r="Y63" s="68">
        <v>1.8634530730925629E-2</v>
      </c>
      <c r="Z63" s="68">
        <v>0.16909097560975614</v>
      </c>
      <c r="AA63" s="68">
        <v>0.11251599999999999</v>
      </c>
      <c r="AB63" s="68">
        <v>-1.9871276595744736E-3</v>
      </c>
      <c r="AC63" s="68">
        <v>-1.9352941176470524E-4</v>
      </c>
      <c r="AD63" s="68">
        <v>0.12510952380952381</v>
      </c>
      <c r="AE63" s="68">
        <v>9.8323624999999998E-2</v>
      </c>
      <c r="AF63" s="68">
        <v>7.7716957585127852E-2</v>
      </c>
      <c r="AG63" s="68">
        <v>9.9149213106378586E-2</v>
      </c>
      <c r="AH63" s="68">
        <v>0.27633134615759219</v>
      </c>
      <c r="AI63" s="68">
        <v>9.2099262213501953E-3</v>
      </c>
      <c r="AJ63" s="68">
        <v>0.13447521146816901</v>
      </c>
      <c r="AK63" s="68">
        <v>0.17934702586206894</v>
      </c>
      <c r="AL63" s="68">
        <v>4645.88</v>
      </c>
      <c r="AM63" s="68">
        <v>14723.946999999995</v>
      </c>
      <c r="AN63" s="68">
        <v>8566.2229264201032</v>
      </c>
      <c r="AO63" s="68">
        <v>126159.09300000005</v>
      </c>
      <c r="AP63" s="68">
        <v>129737.492</v>
      </c>
      <c r="AQ63" s="68">
        <v>11889.757000000007</v>
      </c>
      <c r="AR63" s="68">
        <v>14330.716999999995</v>
      </c>
      <c r="AS63" s="68">
        <v>6738.1245875880859</v>
      </c>
      <c r="AT63" s="68">
        <v>1557.0050000000006</v>
      </c>
      <c r="AU63" s="68">
        <v>-1208.4060000000013</v>
      </c>
      <c r="AV63" s="68">
        <v>4843.8129999999992</v>
      </c>
      <c r="AW63" s="68">
        <v>0.63716297320395121</v>
      </c>
      <c r="AX63" s="68">
        <v>3102.7175875880826</v>
      </c>
      <c r="AY63" s="68">
        <v>9531.534999999998</v>
      </c>
      <c r="AZ63" s="68">
        <v>90573.641000000018</v>
      </c>
      <c r="BA63" s="68">
        <v>85141.861367899488</v>
      </c>
      <c r="BB63" s="68">
        <v>115896.93899999995</v>
      </c>
      <c r="BC63" s="68">
        <v>101921.01836789944</v>
      </c>
      <c r="BD63" s="68">
        <v>-2765.195048</v>
      </c>
      <c r="BE63" s="68">
        <v>0.10475796178343953</v>
      </c>
      <c r="BF63" s="68">
        <v>1.1223598726114652</v>
      </c>
      <c r="BG63" s="68">
        <v>0.61925796178343961</v>
      </c>
      <c r="BH63" s="68">
        <v>1.0022154340836011</v>
      </c>
      <c r="BI63" s="68">
        <v>11.251599999999996</v>
      </c>
      <c r="BJ63" s="68">
        <v>3.9277848837209302</v>
      </c>
      <c r="BK63" s="68">
        <v>1.6924462365591375</v>
      </c>
      <c r="BL63" s="68">
        <v>-1.9352941176470611E-2</v>
      </c>
      <c r="BM63" s="68">
        <v>16.909097560975614</v>
      </c>
      <c r="BN63" s="68">
        <v>9.9537336956521703</v>
      </c>
      <c r="BO63" s="68">
        <v>4.4992524271844667</v>
      </c>
      <c r="BP63" s="68">
        <v>-0.19871276595744675</v>
      </c>
      <c r="BQ63" s="68">
        <v>361.77015584415602</v>
      </c>
      <c r="BR63" s="68">
        <v>233.93753333333339</v>
      </c>
      <c r="BS63" s="68">
        <v>3986.1600000000008</v>
      </c>
      <c r="BT63" s="68">
        <v>30048.328000000005</v>
      </c>
      <c r="BU63" s="68">
        <v>1.153</v>
      </c>
      <c r="BV63" s="68">
        <v>4847.0829999999978</v>
      </c>
      <c r="BW63" s="68">
        <v>1488.9459999999999</v>
      </c>
      <c r="BX63" s="68">
        <v>1171.9950000000001</v>
      </c>
      <c r="BY63" s="68">
        <v>7494.9380000000001</v>
      </c>
      <c r="BZ63" s="68">
        <v>1945.8470000000004</v>
      </c>
      <c r="CA63" s="68">
        <v>65.167707920792068</v>
      </c>
      <c r="CB63" s="68">
        <v>24744.346000000009</v>
      </c>
      <c r="CC63" s="68">
        <v>12050.570999999998</v>
      </c>
      <c r="CD63" s="68">
        <v>7207.6330000000044</v>
      </c>
      <c r="CE63" s="68">
        <v>21999.421999999999</v>
      </c>
      <c r="CF63" s="68">
        <v>19204.330000000009</v>
      </c>
      <c r="CG63" s="68">
        <v>10918.435000000007</v>
      </c>
      <c r="CH63" s="68">
        <v>6.7545270270270281</v>
      </c>
      <c r="CI63" s="68">
        <v>-718.93000000000006</v>
      </c>
      <c r="CJ63" s="68">
        <v>-2263.3800000000006</v>
      </c>
      <c r="CK63" s="68">
        <v>1505.8829999999998</v>
      </c>
      <c r="CL63" s="68">
        <v>-19452.949000000001</v>
      </c>
      <c r="CM63" s="68">
        <v>17895.944000000003</v>
      </c>
      <c r="CN63" s="68">
        <v>248.82600000000079</v>
      </c>
      <c r="CO63" s="68">
        <v>-4630.5910000000013</v>
      </c>
      <c r="CP63" s="68">
        <v>46681.366999999977</v>
      </c>
      <c r="CQ63" s="68">
        <v>43611.563999999977</v>
      </c>
      <c r="CR63" s="68">
        <v>6123.7329999999984</v>
      </c>
      <c r="CS63" s="68">
        <v>30325.600999999991</v>
      </c>
      <c r="CT63" s="68">
        <v>19435.845000000005</v>
      </c>
      <c r="CU63" s="68">
        <v>9.4269999999999996</v>
      </c>
      <c r="CV63" s="68">
        <v>90573.641000000018</v>
      </c>
      <c r="CW63" s="68">
        <v>0.80323884588243888</v>
      </c>
      <c r="CX63" s="68">
        <v>0.91324026483027876</v>
      </c>
      <c r="CY63" s="68">
        <v>4645.88</v>
      </c>
      <c r="CZ63" s="68">
        <v>3528.6200000000003</v>
      </c>
      <c r="DA63" s="68">
        <v>9277.0539999999983</v>
      </c>
      <c r="DB63" s="68">
        <v>9022.4469999999983</v>
      </c>
      <c r="DC63" s="68">
        <v>8858.0049999999992</v>
      </c>
      <c r="DD63" s="68">
        <v>7993.8870000000015</v>
      </c>
      <c r="DE63" s="68">
        <v>7776.4199999999983</v>
      </c>
      <c r="DF63" s="68">
        <v>7455.3369999999986</v>
      </c>
      <c r="DG63" s="68">
        <v>8671.9499999999989</v>
      </c>
      <c r="DH63" s="68">
        <v>8248.7530000000024</v>
      </c>
      <c r="DI63" s="68">
        <v>8235.4009999999944</v>
      </c>
      <c r="DJ63" s="68">
        <v>6564.6310000000012</v>
      </c>
      <c r="DK63" s="68">
        <v>-3484.1250480000008</v>
      </c>
      <c r="DL63" s="68">
        <v>42384.55000000001</v>
      </c>
      <c r="DM63" s="68">
        <v>8530.8229999999985</v>
      </c>
      <c r="DN63" s="68">
        <v>11088.540000000008</v>
      </c>
      <c r="DO63" s="68">
        <v>0.27407123703856845</v>
      </c>
      <c r="DP63" s="68">
        <v>11.355289156626499</v>
      </c>
      <c r="DQ63" s="68">
        <v>25.533737037037042</v>
      </c>
      <c r="DR63" s="68">
        <v>17.857729613733913</v>
      </c>
      <c r="DS63" s="68">
        <v>215535.41400000008</v>
      </c>
      <c r="DT63" s="68">
        <v>-1493.0079999999998</v>
      </c>
      <c r="DU63" s="68">
        <v>26728.901999999995</v>
      </c>
      <c r="DV63" s="68">
        <v>37298.464999999997</v>
      </c>
      <c r="DW63" s="68">
        <v>239</v>
      </c>
      <c r="DX63" s="68">
        <v>9773.8829999999962</v>
      </c>
      <c r="DY63" s="68">
        <v>2017.1000000000001</v>
      </c>
      <c r="DZ63" s="68">
        <v>16860.739000000005</v>
      </c>
      <c r="EA63" s="68">
        <v>142002.03900000002</v>
      </c>
      <c r="EB63" s="68">
        <v>14708.224999999997</v>
      </c>
      <c r="EC63" s="68">
        <v>167365.04429839482</v>
      </c>
      <c r="ED63" s="68">
        <v>10190.622000000003</v>
      </c>
      <c r="EE63" s="68">
        <v>4391.7997999999989</v>
      </c>
      <c r="EF63" s="68">
        <v>8626.0155264201021</v>
      </c>
      <c r="EG63" s="68">
        <v>13378.703</v>
      </c>
      <c r="EH63" s="68">
        <v>101956.93000000002</v>
      </c>
      <c r="EI63" s="68">
        <v>13759.232</v>
      </c>
      <c r="EJ63" s="68">
        <v>13648.838000000003</v>
      </c>
      <c r="EK63" s="68">
        <v>-0.13784093873694941</v>
      </c>
      <c r="EL63" s="68">
        <v>0.13092015092488052</v>
      </c>
      <c r="EM63" s="68">
        <v>7313.0567321428607</v>
      </c>
      <c r="EN63" s="68">
        <v>7313.0567321428607</v>
      </c>
      <c r="EO63" s="68">
        <v>78490.635999999999</v>
      </c>
      <c r="EP63" s="68">
        <v>65.71303041825098</v>
      </c>
      <c r="EQ63" s="68">
        <v>508.34499999999997</v>
      </c>
      <c r="ER63" s="68">
        <v>-36.1</v>
      </c>
      <c r="ES63" s="68">
        <v>2414.2369999999996</v>
      </c>
      <c r="ET63" s="68">
        <v>4150.6950000000006</v>
      </c>
      <c r="EU63" s="68">
        <v>5101.9309999999996</v>
      </c>
      <c r="EV63" s="68">
        <v>5481.853000000001</v>
      </c>
      <c r="EW63" s="68">
        <v>3556.655999999999</v>
      </c>
      <c r="EX63" s="68">
        <v>68</v>
      </c>
      <c r="EY63" s="68">
        <v>70</v>
      </c>
      <c r="EZ63" s="68">
        <v>63</v>
      </c>
      <c r="FA63" s="68">
        <v>31</v>
      </c>
      <c r="FB63" s="68">
        <v>32156.300000000007</v>
      </c>
      <c r="FC63" s="68">
        <v>1301.1289999999997</v>
      </c>
      <c r="FD63" s="68">
        <v>1762.355</v>
      </c>
      <c r="FE63" s="68">
        <v>126159.09300000005</v>
      </c>
      <c r="FF63" s="68">
        <v>11889.757000000007</v>
      </c>
      <c r="FG63" s="68">
        <v>42.115000000000009</v>
      </c>
      <c r="FH63" s="68">
        <v>-454.64200000000011</v>
      </c>
      <c r="FI63" s="68">
        <v>358.19000000000011</v>
      </c>
      <c r="FJ63" s="68">
        <v>1304.8580000000006</v>
      </c>
      <c r="FK63" s="68">
        <v>-3292.2960000000016</v>
      </c>
      <c r="FL63" s="68">
        <v>3194.1539999999991</v>
      </c>
      <c r="FM63" s="68">
        <v>17473.871999999999</v>
      </c>
      <c r="FP63" s="68">
        <v>13004.644000000002</v>
      </c>
      <c r="FQ63" s="68">
        <v>10242.828</v>
      </c>
      <c r="FR63" s="68">
        <v>0</v>
      </c>
      <c r="FS63" s="68">
        <v>2160.4529999999995</v>
      </c>
      <c r="FT63" s="68">
        <v>136478.215</v>
      </c>
      <c r="FU63" s="68">
        <v>133801.88100000002</v>
      </c>
      <c r="FV63" s="68">
        <v>96810.207000000009</v>
      </c>
      <c r="FW63" s="68">
        <v>130795.57600000018</v>
      </c>
      <c r="FX63" s="68">
        <v>123795.54600000003</v>
      </c>
      <c r="FY63" s="68">
        <v>166241.53800000006</v>
      </c>
      <c r="FZ63" s="68">
        <v>127690.03399999999</v>
      </c>
      <c r="GA63" s="68">
        <v>45314.509000000013</v>
      </c>
      <c r="GB63" s="68">
        <v>12933.704999999993</v>
      </c>
      <c r="GC63" s="68">
        <v>7832.1539999999968</v>
      </c>
      <c r="GD63" s="68">
        <v>12947.278000000013</v>
      </c>
      <c r="GE63" s="68">
        <v>129737.492</v>
      </c>
      <c r="GF63" s="68">
        <v>8530.8229999999985</v>
      </c>
      <c r="GG63" s="68">
        <v>14723.946999999995</v>
      </c>
      <c r="GH63" s="68">
        <v>52.166123778501628</v>
      </c>
      <c r="GI63" s="68">
        <v>40006.897000000004</v>
      </c>
      <c r="GJ63" s="68">
        <v>2377.7280000000001</v>
      </c>
      <c r="GK63" s="68">
        <v>2523.8770000000004</v>
      </c>
      <c r="GL63" s="68">
        <v>1464.8010000000002</v>
      </c>
      <c r="GM63" s="68">
        <v>1436.9300000000007</v>
      </c>
      <c r="GN63" s="68">
        <v>1466.4670000000003</v>
      </c>
      <c r="GO63" s="68">
        <v>1411.3410000000003</v>
      </c>
      <c r="GP63" s="68">
        <v>1366.2280000000003</v>
      </c>
      <c r="GQ63" s="68">
        <v>-632.84200000000021</v>
      </c>
      <c r="GR63" s="68">
        <v>681.87900000000013</v>
      </c>
      <c r="GS63" s="68">
        <v>534.14400000000012</v>
      </c>
      <c r="GT63" s="68">
        <v>449.18900000000008</v>
      </c>
      <c r="GU63" s="68">
        <v>351.88799999999998</v>
      </c>
      <c r="GV63" s="68">
        <v>297.36499999999995</v>
      </c>
      <c r="GW63" s="68">
        <v>1426.8029999999999</v>
      </c>
    </row>
    <row r="64" spans="1:205" s="68" customFormat="1" ht="10">
      <c r="A64" s="100" t="s">
        <v>154</v>
      </c>
      <c r="B64" s="68">
        <v>812</v>
      </c>
      <c r="C64" s="68">
        <v>2467775.492999997</v>
      </c>
      <c r="D64" s="68">
        <v>1409681.7904687962</v>
      </c>
      <c r="E64" s="68">
        <v>3877457.2834687983</v>
      </c>
      <c r="F64" s="68">
        <v>89149.096999999922</v>
      </c>
      <c r="G64" s="68">
        <v>3788308.1864687945</v>
      </c>
      <c r="H64" s="68">
        <v>1.37329610957005</v>
      </c>
      <c r="I64" s="68">
        <v>1.0655405607637354</v>
      </c>
      <c r="J64" s="68">
        <v>0.47322425748978625</v>
      </c>
      <c r="K64" s="68">
        <v>0.19695583859169807</v>
      </c>
      <c r="L64" s="68">
        <v>20.031160251530746</v>
      </c>
      <c r="M64" s="68">
        <v>102.24056107215702</v>
      </c>
      <c r="N64" s="68">
        <v>126.29069908292132</v>
      </c>
      <c r="O64" s="68">
        <v>42.953067951349915</v>
      </c>
      <c r="P64" s="68">
        <v>19.925163588519244</v>
      </c>
      <c r="Q64" s="68">
        <v>1.5596418738324453</v>
      </c>
      <c r="R64" s="68">
        <v>60.510227961222419</v>
      </c>
      <c r="S64" s="68">
        <v>4.4428115508714755E-2</v>
      </c>
      <c r="T64" s="68">
        <v>804.07696291885463</v>
      </c>
      <c r="U64" s="68">
        <v>413.91714303457786</v>
      </c>
      <c r="V64" s="68">
        <v>1.3291731793161827</v>
      </c>
      <c r="W64" s="68">
        <v>74.406544118502865</v>
      </c>
      <c r="X64" s="68">
        <v>4.1222532390046362</v>
      </c>
      <c r="Y64" s="68">
        <v>4.0030494825238079E-2</v>
      </c>
      <c r="Z64" s="68">
        <v>0.11195523178807951</v>
      </c>
      <c r="AA64" s="68">
        <v>0.12450077519379851</v>
      </c>
      <c r="AB64" s="68">
        <v>6.0862571428571439E-2</v>
      </c>
      <c r="AC64" s="68">
        <v>8.0910734767025053E-2</v>
      </c>
      <c r="AD64" s="68">
        <v>9.6870603448275833E-2</v>
      </c>
      <c r="AE64" s="68">
        <v>0.11989675496688733</v>
      </c>
      <c r="AF64" s="68">
        <v>8.2154133570067886E-2</v>
      </c>
      <c r="AG64" s="68">
        <v>5.2860116036936737E-2</v>
      </c>
      <c r="AH64" s="68">
        <v>-0.78749183296677816</v>
      </c>
      <c r="AI64" s="68">
        <v>0.37701346248672885</v>
      </c>
      <c r="AJ64" s="68">
        <v>2.6947931998019752E-2</v>
      </c>
      <c r="AK64" s="68">
        <v>0.44689522696011014</v>
      </c>
      <c r="AL64" s="68">
        <v>7637.6960000000045</v>
      </c>
      <c r="AM64" s="68">
        <v>73503.453000000052</v>
      </c>
      <c r="AN64" s="68">
        <v>81264.846906240578</v>
      </c>
      <c r="AO64" s="68">
        <v>250221.61999999991</v>
      </c>
      <c r="AP64" s="68">
        <v>281019.31099999987</v>
      </c>
      <c r="AQ64" s="68">
        <v>111522.90899999985</v>
      </c>
      <c r="AR64" s="68">
        <v>127173.935</v>
      </c>
      <c r="AS64" s="68">
        <v>75831.743111963646</v>
      </c>
      <c r="AT64" s="68">
        <v>-36080.813000000344</v>
      </c>
      <c r="AU64" s="68">
        <v>-283.12399999999974</v>
      </c>
      <c r="AV64" s="68">
        <v>20595.57599999999</v>
      </c>
      <c r="AW64" s="68">
        <v>3.617835224066114</v>
      </c>
      <c r="AX64" s="68">
        <v>55519.291111963728</v>
      </c>
      <c r="AY64" s="68">
        <v>89271.814000000304</v>
      </c>
      <c r="AZ64" s="68">
        <v>1077872.7479999999</v>
      </c>
      <c r="BA64" s="68">
        <v>2308347.0004687984</v>
      </c>
      <c r="BB64" s="68">
        <v>1274006.17</v>
      </c>
      <c r="BC64" s="68">
        <v>2535826.0364687988</v>
      </c>
      <c r="BD64" s="68">
        <v>-69768.554799999984</v>
      </c>
      <c r="BE64" s="68">
        <v>0.26765322580645207</v>
      </c>
      <c r="BF64" s="68">
        <v>3.5767069892473122</v>
      </c>
      <c r="BG64" s="68">
        <v>1.3664838709677416</v>
      </c>
      <c r="BH64" s="68">
        <v>0.67965247252747285</v>
      </c>
      <c r="BI64" s="68">
        <v>12.450077519379848</v>
      </c>
      <c r="BJ64" s="68">
        <v>6.2402159827213808</v>
      </c>
      <c r="BK64" s="68">
        <v>6.5022377049180324</v>
      </c>
      <c r="BL64" s="68">
        <v>8.0910734767025083</v>
      </c>
      <c r="BM64" s="68">
        <v>11.195523178807944</v>
      </c>
      <c r="BN64" s="68">
        <v>6.6574641509433921</v>
      </c>
      <c r="BO64" s="68">
        <v>6.4503365384615376</v>
      </c>
      <c r="BP64" s="68">
        <v>6.0862571428571401</v>
      </c>
      <c r="BQ64" s="68">
        <v>159.52344394618828</v>
      </c>
      <c r="BR64" s="68">
        <v>39.353890202702708</v>
      </c>
      <c r="BS64" s="68">
        <v>24461.00800000002</v>
      </c>
      <c r="BT64" s="68">
        <v>24567.72500000002</v>
      </c>
      <c r="BU64" s="68">
        <v>158.59800000000007</v>
      </c>
      <c r="BV64" s="68">
        <v>35989.64999999998</v>
      </c>
      <c r="BW64" s="68">
        <v>33.313000000000002</v>
      </c>
      <c r="BX64" s="68">
        <v>3471.3660000000018</v>
      </c>
      <c r="BY64" s="68">
        <v>78949.286000000051</v>
      </c>
      <c r="BZ64" s="68">
        <v>4615.9460000000008</v>
      </c>
      <c r="CA64" s="68">
        <v>10.189464539007092</v>
      </c>
      <c r="CB64" s="68">
        <v>202417.66200000004</v>
      </c>
      <c r="CC64" s="68">
        <v>7524.713999999999</v>
      </c>
      <c r="CD64" s="68">
        <v>72535.65300000002</v>
      </c>
      <c r="CE64" s="68">
        <v>58712.827000000005</v>
      </c>
      <c r="CF64" s="68">
        <v>35532.221000000027</v>
      </c>
      <c r="CG64" s="68">
        <v>37261.750000000015</v>
      </c>
      <c r="CH64" s="68">
        <v>65.122813218390831</v>
      </c>
      <c r="CI64" s="68">
        <v>-4778.3899999999967</v>
      </c>
      <c r="CJ64" s="68">
        <v>-59949.609999999993</v>
      </c>
      <c r="CK64" s="68">
        <v>75667.504999999976</v>
      </c>
      <c r="CL64" s="68">
        <v>-5384818.6180000044</v>
      </c>
      <c r="CM64" s="68">
        <v>5420899.4309999989</v>
      </c>
      <c r="CN64" s="68">
        <v>-81363.950000000157</v>
      </c>
      <c r="CO64" s="68">
        <v>-40015.246999999988</v>
      </c>
      <c r="CP64" s="68">
        <v>172185.74599999987</v>
      </c>
      <c r="CQ64" s="68">
        <v>1334944.0150000001</v>
      </c>
      <c r="CR64" s="68">
        <v>63829.987000000008</v>
      </c>
      <c r="CS64" s="68">
        <v>94921.779000000068</v>
      </c>
      <c r="CT64" s="68">
        <v>53227.321000000004</v>
      </c>
      <c r="CU64" s="68">
        <v>23955.712</v>
      </c>
      <c r="CV64" s="68">
        <v>1077872.7479999999</v>
      </c>
      <c r="CW64" s="68">
        <v>0.50847377419159512</v>
      </c>
      <c r="CX64" s="68">
        <v>0.80075982974276294</v>
      </c>
      <c r="CY64" s="68">
        <v>7637.6960000000045</v>
      </c>
      <c r="CZ64" s="68">
        <v>78662.65599999993</v>
      </c>
      <c r="DA64" s="68">
        <v>43903.528000000035</v>
      </c>
      <c r="DB64" s="68">
        <v>48740.922000000006</v>
      </c>
      <c r="DC64" s="68">
        <v>53988.273999999998</v>
      </c>
      <c r="DD64" s="68">
        <v>59384.665999999961</v>
      </c>
      <c r="DE64" s="68">
        <v>65124.99899999996</v>
      </c>
      <c r="DF64" s="68">
        <v>71907.73400000004</v>
      </c>
      <c r="DG64" s="68">
        <v>79756.935999999987</v>
      </c>
      <c r="DH64" s="68">
        <v>88055.06500000009</v>
      </c>
      <c r="DI64" s="68">
        <v>90777.526000000056</v>
      </c>
      <c r="DJ64" s="68">
        <v>76570.724000000046</v>
      </c>
      <c r="DK64" s="68">
        <v>-74546.944800000041</v>
      </c>
      <c r="DL64" s="68">
        <v>1392838.5550000013</v>
      </c>
      <c r="DM64" s="68">
        <v>87822.709000000046</v>
      </c>
      <c r="DN64" s="68">
        <v>53191.001000000018</v>
      </c>
      <c r="DO64" s="68">
        <v>0.23920701412951273</v>
      </c>
      <c r="DP64" s="68">
        <v>1.7124289276807971</v>
      </c>
      <c r="DQ64" s="68">
        <v>6.5613122807017552</v>
      </c>
      <c r="DR64" s="68">
        <v>44.566917695473293</v>
      </c>
      <c r="DS64" s="68">
        <v>2870807.7340000016</v>
      </c>
      <c r="DT64" s="68">
        <v>-32860.649999999965</v>
      </c>
      <c r="DU64" s="68">
        <v>1098989.7679999999</v>
      </c>
      <c r="DV64" s="68">
        <v>1871485.4569999992</v>
      </c>
      <c r="DW64" s="68">
        <v>361</v>
      </c>
      <c r="DX64" s="68">
        <v>99884.251999999964</v>
      </c>
      <c r="DY64" s="68">
        <v>5789.2940000000008</v>
      </c>
      <c r="DZ64" s="68">
        <v>91228.340000000113</v>
      </c>
      <c r="EA64" s="68">
        <v>2255491.1209999984</v>
      </c>
      <c r="EB64" s="68">
        <v>127317.86700000001</v>
      </c>
      <c r="EC64" s="68">
        <v>3328918.2779754438</v>
      </c>
      <c r="ED64" s="68">
        <v>92131.466000000335</v>
      </c>
      <c r="EE64" s="68">
        <v>78.212600000000009</v>
      </c>
      <c r="EF64" s="68">
        <v>81277.990306240565</v>
      </c>
      <c r="EG64" s="68">
        <v>111556.22199999985</v>
      </c>
      <c r="EH64" s="68">
        <v>259121.05999999988</v>
      </c>
      <c r="EI64" s="68">
        <v>141080.19900000002</v>
      </c>
      <c r="EJ64" s="68">
        <v>123059.21600000001</v>
      </c>
      <c r="EK64" s="68">
        <v>-0.18945918733145906</v>
      </c>
      <c r="EL64" s="68">
        <v>4.7674142312404681E-2</v>
      </c>
      <c r="EM64" s="68">
        <v>59324.226716666672</v>
      </c>
      <c r="EN64" s="68">
        <v>59324.226716666672</v>
      </c>
      <c r="EO64" s="68">
        <v>950105.22800000047</v>
      </c>
      <c r="EP64" s="68">
        <v>28.185907467532463</v>
      </c>
      <c r="EQ64" s="68">
        <v>4098.4429999999993</v>
      </c>
      <c r="ER64" s="68">
        <v>-119.11800000000002</v>
      </c>
      <c r="ES64" s="68">
        <v>5967.8250000000044</v>
      </c>
      <c r="ET64" s="68">
        <v>56396.035000000025</v>
      </c>
      <c r="EU64" s="68">
        <v>63115.313000000002</v>
      </c>
      <c r="EV64" s="68">
        <v>68875.095999999961</v>
      </c>
      <c r="EW64" s="68">
        <v>44998.28</v>
      </c>
      <c r="EX64" s="68">
        <v>383</v>
      </c>
      <c r="EY64" s="68">
        <v>414</v>
      </c>
      <c r="EZ64" s="68">
        <v>380</v>
      </c>
      <c r="FA64" s="68">
        <v>192</v>
      </c>
      <c r="FB64" s="68">
        <v>147327.03700000004</v>
      </c>
      <c r="FC64" s="68">
        <v>5440.8129999999974</v>
      </c>
      <c r="FD64" s="68">
        <v>8013.0819999999994</v>
      </c>
      <c r="FE64" s="68">
        <v>250221.61999999991</v>
      </c>
      <c r="FF64" s="68">
        <v>111522.90899999985</v>
      </c>
      <c r="FG64" s="68">
        <v>32.790999999999997</v>
      </c>
      <c r="FH64" s="68">
        <v>-811.78100000000074</v>
      </c>
      <c r="FI64" s="68">
        <v>462.83099999999945</v>
      </c>
      <c r="FJ64" s="68">
        <v>632.07399999999961</v>
      </c>
      <c r="FK64" s="68">
        <v>3433.7860000000023</v>
      </c>
      <c r="FL64" s="68">
        <v>48607.227999999988</v>
      </c>
      <c r="FM64" s="68">
        <v>1542002.8279999995</v>
      </c>
      <c r="FP64" s="68">
        <v>41106.391999999985</v>
      </c>
      <c r="FQ64" s="68">
        <v>43041.506000000001</v>
      </c>
      <c r="FR64" s="68">
        <v>148.67000000000002</v>
      </c>
      <c r="FS64" s="68">
        <v>36157.026000000034</v>
      </c>
      <c r="FT64" s="68">
        <v>1963446.0959999997</v>
      </c>
      <c r="FU64" s="68">
        <v>2077229.1220000002</v>
      </c>
      <c r="FV64" s="68">
        <v>1256980.3609999991</v>
      </c>
      <c r="FW64" s="68">
        <v>1692610.4769999993</v>
      </c>
      <c r="FX64" s="68">
        <v>1602922.4500000002</v>
      </c>
      <c r="FY64" s="68">
        <v>2467775.492999997</v>
      </c>
      <c r="FZ64" s="68">
        <v>266609.38200000004</v>
      </c>
      <c r="GA64" s="68">
        <v>165898.80499999982</v>
      </c>
      <c r="GB64" s="68">
        <v>117008.69700000004</v>
      </c>
      <c r="GC64" s="68">
        <v>82670.822000000058</v>
      </c>
      <c r="GD64" s="68">
        <v>51241.116999999991</v>
      </c>
      <c r="GE64" s="68">
        <v>281019.31099999987</v>
      </c>
      <c r="GF64" s="68">
        <v>87822.709000000046</v>
      </c>
      <c r="GG64" s="68">
        <v>73503.453000000052</v>
      </c>
      <c r="GH64" s="68">
        <v>22.588126159554729</v>
      </c>
      <c r="GI64" s="68">
        <v>1356318.8850000019</v>
      </c>
      <c r="GJ64" s="68">
        <v>36519.977000000028</v>
      </c>
      <c r="GK64" s="68">
        <v>33639.073000000004</v>
      </c>
      <c r="GL64" s="68">
        <v>25.821999999999999</v>
      </c>
      <c r="GM64" s="68">
        <v>22.641999999999999</v>
      </c>
      <c r="GN64" s="68">
        <v>17.899999999999999</v>
      </c>
      <c r="GO64" s="68">
        <v>17.483999999999998</v>
      </c>
      <c r="GP64" s="68">
        <v>16.999999999999996</v>
      </c>
      <c r="GQ64" s="68">
        <v>-1792.4159999999999</v>
      </c>
      <c r="GR64" s="68">
        <v>4114.7189999999982</v>
      </c>
      <c r="GS64" s="68">
        <v>3878.686000000002</v>
      </c>
      <c r="GT64" s="68">
        <v>3702.8200000000015</v>
      </c>
      <c r="GU64" s="68">
        <v>3516.8509999999997</v>
      </c>
      <c r="GV64" s="68">
        <v>3291.2609999999991</v>
      </c>
      <c r="GW64" s="68">
        <v>46785.658999999985</v>
      </c>
    </row>
    <row r="65" spans="1:205" s="68" customFormat="1" ht="10">
      <c r="A65" s="100" t="s">
        <v>155</v>
      </c>
      <c r="B65" s="68">
        <v>893</v>
      </c>
      <c r="C65" s="68">
        <v>728199.75900000159</v>
      </c>
      <c r="D65" s="68">
        <v>1494043.1013721791</v>
      </c>
      <c r="E65" s="68">
        <v>2222242.8603721829</v>
      </c>
      <c r="F65" s="68">
        <v>512517.02399999963</v>
      </c>
      <c r="G65" s="68">
        <v>1709725.836372179</v>
      </c>
      <c r="H65" s="68">
        <v>1.0668881563738981</v>
      </c>
      <c r="I65" s="68">
        <v>0.99962799907070832</v>
      </c>
      <c r="J65" s="68">
        <v>0.26052248561271074</v>
      </c>
      <c r="K65" s="68">
        <v>0.3490367454315253</v>
      </c>
      <c r="L65" s="68">
        <v>77.221815626337673</v>
      </c>
      <c r="M65" s="68">
        <v>99.295020761735771</v>
      </c>
      <c r="N65" s="68">
        <v>68.130522633238598</v>
      </c>
      <c r="O65" s="68">
        <v>25.276840525960733</v>
      </c>
      <c r="P65" s="68">
        <v>3.0271454481912858</v>
      </c>
      <c r="Q65" s="68">
        <v>1.8757281803550634</v>
      </c>
      <c r="R65" s="68">
        <v>29.528800947971273</v>
      </c>
      <c r="S65" s="68">
        <v>0.13170859681061178</v>
      </c>
      <c r="T65" s="68">
        <v>263.8287654277849</v>
      </c>
      <c r="U65" s="68">
        <v>186.84016153658803</v>
      </c>
      <c r="V65" s="68">
        <v>1.6403110620002543</v>
      </c>
      <c r="W65" s="68">
        <v>34.389387873980375</v>
      </c>
      <c r="X65" s="68">
        <v>1.0233480197398168</v>
      </c>
      <c r="Y65" s="68">
        <v>4.7751300647351586E-2</v>
      </c>
      <c r="Z65" s="68">
        <v>5.8821143497757848E-2</v>
      </c>
      <c r="AA65" s="68">
        <v>0.11090506265664152</v>
      </c>
      <c r="AB65" s="68">
        <v>0.36919626822157448</v>
      </c>
      <c r="AC65" s="68">
        <v>8.4930974440894452E-2</v>
      </c>
      <c r="AD65" s="68">
        <v>0.13587835616438354</v>
      </c>
      <c r="AE65" s="68">
        <v>0.39423131428571423</v>
      </c>
      <c r="AF65" s="68">
        <v>5.0633829618011682E-2</v>
      </c>
      <c r="AG65" s="68">
        <v>4.9716114896196269E-2</v>
      </c>
      <c r="AH65" s="68">
        <v>-5.2653347173845537E-3</v>
      </c>
      <c r="AI65" s="68">
        <v>-0.44860292258387446</v>
      </c>
      <c r="AJ65" s="68">
        <v>0.17115671118652617</v>
      </c>
      <c r="AK65" s="68">
        <v>9.2621799027552701E-2</v>
      </c>
      <c r="AL65" s="68">
        <v>94489.65399999998</v>
      </c>
      <c r="AM65" s="68">
        <v>102050.70499999999</v>
      </c>
      <c r="AN65" s="68">
        <v>166167.73332556401</v>
      </c>
      <c r="AO65" s="68">
        <v>1060927.1320000018</v>
      </c>
      <c r="AP65" s="68">
        <v>1185754.5110000006</v>
      </c>
      <c r="AQ65" s="68">
        <v>176185.87500000023</v>
      </c>
      <c r="AR65" s="68">
        <v>176307.12000000043</v>
      </c>
      <c r="AS65" s="68">
        <v>111167.67593044795</v>
      </c>
      <c r="AT65" s="68">
        <v>-15658.124000000014</v>
      </c>
      <c r="AU65" s="68">
        <v>43100.168999999951</v>
      </c>
      <c r="AV65" s="68">
        <v>36346.863999999987</v>
      </c>
      <c r="AW65" s="68">
        <v>50.986272892706772</v>
      </c>
      <c r="AX65" s="68">
        <v>31720.642930447972</v>
      </c>
      <c r="AY65" s="68">
        <v>38261.796000000031</v>
      </c>
      <c r="AZ65" s="68">
        <v>861094.90399999858</v>
      </c>
      <c r="BA65" s="68">
        <v>1772087.121372181</v>
      </c>
      <c r="BB65" s="68">
        <v>1407221.5899999982</v>
      </c>
      <c r="BC65" s="68">
        <v>2373266.8503721827</v>
      </c>
      <c r="BD65" s="68">
        <v>-60910.963629999984</v>
      </c>
      <c r="BE65" s="68">
        <v>8.8454016298021146E-2</v>
      </c>
      <c r="BF65" s="68">
        <v>0.11822067363530804</v>
      </c>
      <c r="BG65" s="68">
        <v>0.45158885017421557</v>
      </c>
      <c r="BH65" s="68">
        <v>0.49673786407766951</v>
      </c>
      <c r="BI65" s="68">
        <v>11.090506265664157</v>
      </c>
      <c r="BJ65" s="68">
        <v>9.4712938271604887</v>
      </c>
      <c r="BK65" s="68">
        <v>9.9766199524940671</v>
      </c>
      <c r="BL65" s="68">
        <v>8.4795518341307812</v>
      </c>
      <c r="BM65" s="68">
        <v>5.8821143497757804</v>
      </c>
      <c r="BN65" s="68">
        <v>7.0395831485587577</v>
      </c>
      <c r="BO65" s="68">
        <v>6.8569612068965453</v>
      </c>
      <c r="BP65" s="68">
        <v>36.91962682215744</v>
      </c>
      <c r="BQ65" s="68">
        <v>597.91981974248938</v>
      </c>
      <c r="BR65" s="68">
        <v>200.86471314741041</v>
      </c>
      <c r="BS65" s="68">
        <v>31748.636000000006</v>
      </c>
      <c r="BT65" s="68">
        <v>90899.871000000072</v>
      </c>
      <c r="BU65" s="68">
        <v>1.49</v>
      </c>
      <c r="BV65" s="68">
        <v>9897.4380000000328</v>
      </c>
      <c r="BW65" s="68">
        <v>1576.5569999999996</v>
      </c>
      <c r="BX65" s="68">
        <v>25882.610000000015</v>
      </c>
      <c r="BY65" s="68">
        <v>197388.11399999959</v>
      </c>
      <c r="BZ65" s="68">
        <v>68526.869999999952</v>
      </c>
      <c r="CA65" s="68">
        <v>104.84768253968259</v>
      </c>
      <c r="CB65" s="68">
        <v>175575.58299999966</v>
      </c>
      <c r="CC65" s="68">
        <v>2749282.8619999993</v>
      </c>
      <c r="CD65" s="68">
        <v>345495.7300000001</v>
      </c>
      <c r="CE65" s="68">
        <v>15480.816999999994</v>
      </c>
      <c r="CF65" s="68">
        <v>582488.64700000023</v>
      </c>
      <c r="CG65" s="68">
        <v>546926.71199999982</v>
      </c>
      <c r="CH65" s="68">
        <v>85.098513478818901</v>
      </c>
      <c r="CI65" s="68">
        <v>-12113.902999999998</v>
      </c>
      <c r="CJ65" s="68">
        <v>-60202.326999999976</v>
      </c>
      <c r="CK65" s="68">
        <v>17469.537000000004</v>
      </c>
      <c r="CL65" s="68">
        <v>-805060.07799999986</v>
      </c>
      <c r="CM65" s="68">
        <v>820718.20199999958</v>
      </c>
      <c r="CN65" s="68">
        <v>-87459.063999999882</v>
      </c>
      <c r="CO65" s="68">
        <v>-6637.2460000000001</v>
      </c>
      <c r="CP65" s="68">
        <v>281025.5410000002</v>
      </c>
      <c r="CQ65" s="68">
        <v>1385447.0460000043</v>
      </c>
      <c r="CR65" s="68">
        <v>276473.62900000013</v>
      </c>
      <c r="CS65" s="68">
        <v>464332.48200000054</v>
      </c>
      <c r="CT65" s="68">
        <v>14341.077000000007</v>
      </c>
      <c r="CU65" s="68">
        <v>2083.8270000000011</v>
      </c>
      <c r="CV65" s="68">
        <v>861094.90399999858</v>
      </c>
      <c r="CW65" s="68">
        <v>0.9261344255631504</v>
      </c>
      <c r="CX65" s="68">
        <v>0.91779351497887518</v>
      </c>
      <c r="CY65" s="68">
        <v>94489.65399999998</v>
      </c>
      <c r="CZ65" s="68">
        <v>103501.69900000015</v>
      </c>
      <c r="DA65" s="68">
        <v>48336.621999999959</v>
      </c>
      <c r="DB65" s="68">
        <v>57200.694999999985</v>
      </c>
      <c r="DC65" s="68">
        <v>68434.25699999994</v>
      </c>
      <c r="DD65" s="68">
        <v>72125.994999999893</v>
      </c>
      <c r="DE65" s="68">
        <v>71132.711999999956</v>
      </c>
      <c r="DF65" s="68">
        <v>84281.762999999919</v>
      </c>
      <c r="DG65" s="68">
        <v>126289.58200000002</v>
      </c>
      <c r="DH65" s="68">
        <v>163013.71799999994</v>
      </c>
      <c r="DI65" s="68">
        <v>173685.06199999974</v>
      </c>
      <c r="DJ65" s="68">
        <v>164965.58399999994</v>
      </c>
      <c r="DK65" s="68">
        <v>-73024.866630000004</v>
      </c>
      <c r="DL65" s="68">
        <v>1491952.5579999979</v>
      </c>
      <c r="DM65" s="68">
        <v>166262.20800000013</v>
      </c>
      <c r="DN65" s="68">
        <v>22603.671999999988</v>
      </c>
      <c r="DO65" s="68">
        <v>0.27273025739397344</v>
      </c>
      <c r="DP65" s="68">
        <v>14.658000000000005</v>
      </c>
      <c r="DQ65" s="68">
        <v>29.93084980237154</v>
      </c>
      <c r="DR65" s="68">
        <v>9.1582772435897386</v>
      </c>
      <c r="DS65" s="68">
        <v>5627488.8250000114</v>
      </c>
      <c r="DT65" s="68">
        <v>-30879.551000000043</v>
      </c>
      <c r="DU65" s="68">
        <v>997727.96200000029</v>
      </c>
      <c r="DV65" s="68">
        <v>249696.35900000014</v>
      </c>
      <c r="DW65" s="68">
        <v>572</v>
      </c>
      <c r="DX65" s="68">
        <v>206705.77699999957</v>
      </c>
      <c r="DY65" s="68">
        <v>68053.881999999954</v>
      </c>
      <c r="DZ65" s="68">
        <v>111572.18399999998</v>
      </c>
      <c r="EA65" s="68">
        <v>647735.87200000102</v>
      </c>
      <c r="EB65" s="68">
        <v>180180.38700000037</v>
      </c>
      <c r="EC65" s="68">
        <v>1611431.7226613772</v>
      </c>
      <c r="ED65" s="68">
        <v>40249.634999999973</v>
      </c>
      <c r="EE65" s="68">
        <v>4164.3149999999987</v>
      </c>
      <c r="EF65" s="68">
        <v>166610.16312556397</v>
      </c>
      <c r="EG65" s="68">
        <v>177762.43200000018</v>
      </c>
      <c r="EH65" s="68">
        <v>1137870.3389999988</v>
      </c>
      <c r="EI65" s="68">
        <v>201885.06699999984</v>
      </c>
      <c r="EJ65" s="68">
        <v>175957.30400000044</v>
      </c>
      <c r="EK65" s="68">
        <v>-0.1254278206379722</v>
      </c>
      <c r="EL65" s="68">
        <v>5.1258791180314463E-2</v>
      </c>
      <c r="EM65" s="68">
        <v>91595.550230158799</v>
      </c>
      <c r="EN65" s="68">
        <v>91595.550230158799</v>
      </c>
      <c r="EO65" s="68">
        <v>437255.71200000023</v>
      </c>
      <c r="EP65" s="68">
        <v>67.648994236311196</v>
      </c>
      <c r="EQ65" s="68">
        <v>561.88300000000015</v>
      </c>
      <c r="ER65" s="68">
        <v>-430.82999999999993</v>
      </c>
      <c r="ES65" s="68">
        <v>100939.07500000003</v>
      </c>
      <c r="ET65" s="68">
        <v>88955.385000000009</v>
      </c>
      <c r="EU65" s="68">
        <v>100738.14599999994</v>
      </c>
      <c r="EV65" s="68">
        <v>108456.85</v>
      </c>
      <c r="EW65" s="68">
        <v>39505.44999999999</v>
      </c>
      <c r="EX65" s="68">
        <v>182</v>
      </c>
      <c r="EY65" s="68">
        <v>184</v>
      </c>
      <c r="EZ65" s="68">
        <v>169</v>
      </c>
      <c r="FA65" s="68">
        <v>55</v>
      </c>
      <c r="FB65" s="68">
        <v>384589.81199999934</v>
      </c>
      <c r="FC65" s="68">
        <v>12361.289000000004</v>
      </c>
      <c r="FD65" s="68">
        <v>2694.7310000000089</v>
      </c>
      <c r="FE65" s="68">
        <v>1060927.1320000018</v>
      </c>
      <c r="FF65" s="68">
        <v>176185.87500000023</v>
      </c>
      <c r="FG65" s="68">
        <v>16.741000000000003</v>
      </c>
      <c r="FH65" s="68">
        <v>-43393.25499999991</v>
      </c>
      <c r="FI65" s="68">
        <v>-186599.65399999998</v>
      </c>
      <c r="FJ65" s="68">
        <v>186892.73999999955</v>
      </c>
      <c r="FK65" s="68">
        <v>44237.170000000013</v>
      </c>
      <c r="FL65" s="68">
        <v>112292.97700000006</v>
      </c>
      <c r="FM65" s="68">
        <v>55018.471999999951</v>
      </c>
      <c r="FN65" s="68">
        <v>872.6</v>
      </c>
      <c r="FO65" s="68">
        <v>6916.4</v>
      </c>
      <c r="FP65" s="68">
        <v>52432.205999999926</v>
      </c>
      <c r="FQ65" s="68">
        <v>98891.166000000041</v>
      </c>
      <c r="FR65" s="68">
        <v>1.0009999999999999</v>
      </c>
      <c r="FS65" s="68">
        <v>345.32899999999995</v>
      </c>
      <c r="FT65" s="68">
        <v>862826.90699999931</v>
      </c>
      <c r="FU65" s="68">
        <v>822688.67900000024</v>
      </c>
      <c r="FV65" s="68">
        <v>653471.32900000026</v>
      </c>
      <c r="FW65" s="68">
        <v>772709.60899999924</v>
      </c>
      <c r="FX65" s="68">
        <v>726770.58000000019</v>
      </c>
      <c r="FY65" s="68">
        <v>728199.75900000159</v>
      </c>
      <c r="FZ65" s="68">
        <v>1138575.5229999977</v>
      </c>
      <c r="GA65" s="68">
        <v>278284.74400000041</v>
      </c>
      <c r="GB65" s="68">
        <v>175990.70900000009</v>
      </c>
      <c r="GC65" s="68">
        <v>166599.06900000016</v>
      </c>
      <c r="GD65" s="68">
        <v>98715.325999999986</v>
      </c>
      <c r="GE65" s="68">
        <v>1185754.5110000006</v>
      </c>
      <c r="GF65" s="68">
        <v>166262.20800000013</v>
      </c>
      <c r="GG65" s="68">
        <v>102050.70499999999</v>
      </c>
      <c r="GH65" s="68">
        <v>31.067985166872681</v>
      </c>
      <c r="GI65" s="68">
        <v>1491821.6479999977</v>
      </c>
      <c r="GJ65" s="68">
        <v>130.96299999999997</v>
      </c>
      <c r="GK65" s="68">
        <v>86.542000000000002</v>
      </c>
      <c r="GL65" s="68">
        <v>1438.1669999999997</v>
      </c>
      <c r="GM65" s="68">
        <v>1308.047</v>
      </c>
      <c r="GN65" s="68">
        <v>1172.6609999999996</v>
      </c>
      <c r="GO65" s="68">
        <v>916.65899999999999</v>
      </c>
      <c r="GP65" s="68">
        <v>835.1020000000002</v>
      </c>
      <c r="GQ65" s="68">
        <v>-299.35099999999994</v>
      </c>
      <c r="GR65" s="68">
        <v>349.81599999999997</v>
      </c>
      <c r="GS65" s="68">
        <v>238.10000000000005</v>
      </c>
      <c r="GT65" s="68">
        <v>204.69200000000004</v>
      </c>
      <c r="GU65" s="68">
        <v>80.991000000000028</v>
      </c>
      <c r="GV65" s="68">
        <v>68.209000000000003</v>
      </c>
      <c r="GW65" s="68">
        <v>1723.8130000000003</v>
      </c>
    </row>
    <row r="66" spans="1:205" s="68" customFormat="1" ht="10">
      <c r="A66" s="100" t="s">
        <v>368</v>
      </c>
      <c r="B66" s="68">
        <v>344</v>
      </c>
      <c r="C66" s="68">
        <v>395305.28899999999</v>
      </c>
      <c r="D66" s="68">
        <v>450747.09949410945</v>
      </c>
      <c r="E66" s="68">
        <v>846052.38849410973</v>
      </c>
      <c r="F66" s="68">
        <v>75965.721999999936</v>
      </c>
      <c r="G66" s="68">
        <v>770086.66649411002</v>
      </c>
      <c r="H66" s="68">
        <v>1.2268255209365535</v>
      </c>
      <c r="I66" s="68">
        <v>1.030256203698114</v>
      </c>
      <c r="J66" s="68">
        <v>0.32469060779413289</v>
      </c>
      <c r="K66" s="68">
        <v>0.29576434774311994</v>
      </c>
      <c r="L66" s="68">
        <v>70.51051732474447</v>
      </c>
      <c r="M66" s="68">
        <v>84.117470114092697</v>
      </c>
      <c r="N66" s="68">
        <v>69.440151424643645</v>
      </c>
      <c r="O66" s="68">
        <v>19.374119128184329</v>
      </c>
      <c r="P66" s="68">
        <v>8.1772337531002872</v>
      </c>
      <c r="Q66" s="68">
        <v>1.3069061435157416</v>
      </c>
      <c r="R66" s="68">
        <v>55.633155262466325</v>
      </c>
      <c r="S66" s="68">
        <v>0.11282053093241867</v>
      </c>
      <c r="T66" s="68">
        <v>114.83341634407238</v>
      </c>
      <c r="U66" s="68">
        <v>69.314647249023849</v>
      </c>
      <c r="V66" s="68">
        <v>3.8441133176503515</v>
      </c>
      <c r="W66" s="68">
        <v>65.898929122419091</v>
      </c>
      <c r="X66" s="68">
        <v>0.96252052323754944</v>
      </c>
      <c r="Y66" s="68">
        <v>2.4055951393850233E-2</v>
      </c>
      <c r="Z66" s="68">
        <v>6.6966210526315739E-2</v>
      </c>
      <c r="AA66" s="68">
        <v>8.0138172043010741E-2</v>
      </c>
      <c r="AB66" s="68">
        <v>1.8340847457627124E-2</v>
      </c>
      <c r="AC66" s="68">
        <v>7.3106206896551673E-2</v>
      </c>
      <c r="AD66" s="68">
        <v>0.10199999999999999</v>
      </c>
      <c r="AE66" s="68">
        <v>0.22643013698630141</v>
      </c>
      <c r="AF66" s="68">
        <v>6.7424376073689216E-2</v>
      </c>
      <c r="AG66" s="68">
        <v>2.7061756990580933E-2</v>
      </c>
      <c r="AH66" s="68">
        <v>3.4806197249205915</v>
      </c>
      <c r="AI66" s="68">
        <v>-0.61269664901244869</v>
      </c>
      <c r="AJ66" s="68">
        <v>0.13903447481115122</v>
      </c>
      <c r="AK66" s="68">
        <v>0.14034011406844107</v>
      </c>
      <c r="AL66" s="68">
        <v>13828.396000000013</v>
      </c>
      <c r="AM66" s="68">
        <v>17666.873999999982</v>
      </c>
      <c r="AN66" s="68">
        <v>36151.761101178061</v>
      </c>
      <c r="AO66" s="68">
        <v>229396.05900000018</v>
      </c>
      <c r="AP66" s="68">
        <v>237720.72099999999</v>
      </c>
      <c r="AQ66" s="68">
        <v>43708.135000000017</v>
      </c>
      <c r="AR66" s="68">
        <v>52479.280000000006</v>
      </c>
      <c r="AS66" s="68">
        <v>25338.477539438325</v>
      </c>
      <c r="AT66" s="68">
        <v>1618.2980000000005</v>
      </c>
      <c r="AU66" s="68">
        <v>10186.56900000001</v>
      </c>
      <c r="AV66" s="68">
        <v>20382.462999999992</v>
      </c>
      <c r="AW66" s="68">
        <v>1.0936529067449534</v>
      </c>
      <c r="AX66" s="68">
        <v>-5230.5544605616906</v>
      </c>
      <c r="AY66" s="68">
        <v>-14520.455999999998</v>
      </c>
      <c r="AZ66" s="68">
        <v>461297.84400000004</v>
      </c>
      <c r="BA66" s="68">
        <v>821299.28749410983</v>
      </c>
      <c r="BB66" s="68">
        <v>556593.65799999936</v>
      </c>
      <c r="BC66" s="68">
        <v>925570.53149410989</v>
      </c>
      <c r="BD66" s="68">
        <v>-13528.847970000012</v>
      </c>
      <c r="BE66" s="68">
        <v>0.14154761904761912</v>
      </c>
      <c r="BF66" s="68">
        <v>0.28769642857142852</v>
      </c>
      <c r="BG66" s="68">
        <v>0.5455208333333339</v>
      </c>
      <c r="BH66" s="68">
        <v>0.63419637462235623</v>
      </c>
      <c r="BI66" s="68">
        <v>8.0138172043010751</v>
      </c>
      <c r="BJ66" s="68">
        <v>3.1476042780748661</v>
      </c>
      <c r="BK66" s="68">
        <v>3.6305567010309279</v>
      </c>
      <c r="BL66" s="68">
        <v>7.2854982817869471</v>
      </c>
      <c r="BM66" s="68">
        <v>6.696621052631575</v>
      </c>
      <c r="BN66" s="68">
        <v>5.2060974358974379</v>
      </c>
      <c r="BO66" s="68">
        <v>2.6052944162436527</v>
      </c>
      <c r="BP66" s="68">
        <v>1.8340847457627114</v>
      </c>
      <c r="BQ66" s="68">
        <v>321.19794535519145</v>
      </c>
      <c r="BR66" s="68">
        <v>100.98730653266331</v>
      </c>
      <c r="BS66" s="68">
        <v>17925.531999999992</v>
      </c>
      <c r="BT66" s="68">
        <v>28403.177000000007</v>
      </c>
      <c r="BU66" s="68">
        <v>1.6999999999999998E-2</v>
      </c>
      <c r="BV66" s="68">
        <v>4967.1450000000004</v>
      </c>
      <c r="BW66" s="68">
        <v>280.01199999999989</v>
      </c>
      <c r="BX66" s="68">
        <v>4332.9770000000035</v>
      </c>
      <c r="BY66" s="68">
        <v>30947.069999999992</v>
      </c>
      <c r="BZ66" s="68">
        <v>12171.195000000003</v>
      </c>
      <c r="CA66" s="68">
        <v>64.527456410256406</v>
      </c>
      <c r="CB66" s="68">
        <v>66919.72600000001</v>
      </c>
      <c r="CC66" s="68">
        <v>251107.93099999989</v>
      </c>
      <c r="CD66" s="68">
        <v>34663.739000000001</v>
      </c>
      <c r="CE66" s="68">
        <v>5804.5039999999981</v>
      </c>
      <c r="CF66" s="68">
        <v>37952.053000000029</v>
      </c>
      <c r="CG66" s="68">
        <v>67563.383999999947</v>
      </c>
      <c r="CH66" s="68">
        <v>3250.6074375000012</v>
      </c>
      <c r="CI66" s="68">
        <v>-2176.6690000000003</v>
      </c>
      <c r="CJ66" s="68">
        <v>-10592.458000000006</v>
      </c>
      <c r="CK66" s="68">
        <v>6550.8240000000005</v>
      </c>
      <c r="CL66" s="68">
        <v>-128101.22899999996</v>
      </c>
      <c r="CM66" s="68">
        <v>126482.93099999994</v>
      </c>
      <c r="CN66" s="68">
        <v>-10635.970999999998</v>
      </c>
      <c r="CO66" s="68">
        <v>-3370.8149999999991</v>
      </c>
      <c r="CP66" s="68">
        <v>70079.054999999949</v>
      </c>
      <c r="CQ66" s="68">
        <v>404356.26600000012</v>
      </c>
      <c r="CR66" s="68">
        <v>51440.771999999968</v>
      </c>
      <c r="CS66" s="68">
        <v>78302.775999999998</v>
      </c>
      <c r="CT66" s="68">
        <v>5133.9609999999993</v>
      </c>
      <c r="CU66" s="68">
        <v>795.67000000000007</v>
      </c>
      <c r="CV66" s="68">
        <v>461297.84400000004</v>
      </c>
      <c r="CW66" s="68">
        <v>0.85831362171331915</v>
      </c>
      <c r="CX66" s="68">
        <v>0.91869209560952692</v>
      </c>
      <c r="CY66" s="68">
        <v>13828.396000000013</v>
      </c>
      <c r="CZ66" s="68">
        <v>36996.56700000001</v>
      </c>
      <c r="DA66" s="68">
        <v>25280.358000000011</v>
      </c>
      <c r="DB66" s="68">
        <v>26970.197000000011</v>
      </c>
      <c r="DC66" s="68">
        <v>27649.977000000006</v>
      </c>
      <c r="DD66" s="68">
        <v>28889.92100000002</v>
      </c>
      <c r="DE66" s="68">
        <v>30191.411999999997</v>
      </c>
      <c r="DF66" s="68">
        <v>34575.010999999962</v>
      </c>
      <c r="DG66" s="68">
        <v>38855.584000000017</v>
      </c>
      <c r="DH66" s="68">
        <v>41014.611999999986</v>
      </c>
      <c r="DI66" s="68">
        <v>43100.775000000001</v>
      </c>
      <c r="DJ66" s="68">
        <v>38259.074000000015</v>
      </c>
      <c r="DK66" s="68">
        <v>-15705.516970000011</v>
      </c>
      <c r="DL66" s="68">
        <v>412538.2449999997</v>
      </c>
      <c r="DM66" s="68">
        <v>36351.822000000022</v>
      </c>
      <c r="DN66" s="68">
        <v>-12902.158000000005</v>
      </c>
      <c r="DO66" s="68">
        <v>0.24606295988272234</v>
      </c>
      <c r="DP66" s="68">
        <v>11.865030534351146</v>
      </c>
      <c r="DQ66" s="68">
        <v>20.512580152671752</v>
      </c>
      <c r="DR66" s="68">
        <v>13.92809433962265</v>
      </c>
      <c r="DS66" s="68">
        <v>1231936.7980000002</v>
      </c>
      <c r="DT66" s="68">
        <v>-10571.393999999998</v>
      </c>
      <c r="DU66" s="68">
        <v>298706.86499999987</v>
      </c>
      <c r="DV66" s="68">
        <v>280988.50800000003</v>
      </c>
      <c r="DW66" s="68">
        <v>219</v>
      </c>
      <c r="DX66" s="68">
        <v>40833.535999999971</v>
      </c>
      <c r="DY66" s="68">
        <v>12360.328000000001</v>
      </c>
      <c r="DZ66" s="68">
        <v>27158.935000000009</v>
      </c>
      <c r="EA66" s="68">
        <v>327994.04900000017</v>
      </c>
      <c r="EB66" s="68">
        <v>53944.742999999995</v>
      </c>
      <c r="EC66" s="68">
        <v>682447.15361328784</v>
      </c>
      <c r="ED66" s="68">
        <v>-15139.275999999994</v>
      </c>
      <c r="EE66" s="68">
        <v>983.77239999999995</v>
      </c>
      <c r="EF66" s="68">
        <v>36066.859101178059</v>
      </c>
      <c r="EG66" s="68">
        <v>43988.147000000019</v>
      </c>
      <c r="EH66" s="68">
        <v>196401.42000000004</v>
      </c>
      <c r="EI66" s="68">
        <v>43584.789999999994</v>
      </c>
      <c r="EJ66" s="68">
        <v>45007.291999999994</v>
      </c>
      <c r="EK66" s="68">
        <v>-0.10516004892911676</v>
      </c>
      <c r="EL66" s="68">
        <v>4.5193304363095446E-2</v>
      </c>
      <c r="EM66" s="68">
        <v>32400.194724603178</v>
      </c>
      <c r="EN66" s="68">
        <v>32400.194724603178</v>
      </c>
      <c r="EO66" s="68">
        <v>462778.58799999999</v>
      </c>
      <c r="EP66" s="68">
        <v>38.216279069767452</v>
      </c>
      <c r="EQ66" s="68">
        <v>82.042000000000016</v>
      </c>
      <c r="ER66" s="68">
        <v>-428.61</v>
      </c>
      <c r="ES66" s="68">
        <v>14135.203000000005</v>
      </c>
      <c r="ET66" s="68">
        <v>11965.629999999997</v>
      </c>
      <c r="EU66" s="68">
        <v>14710.348000000002</v>
      </c>
      <c r="EV66" s="68">
        <v>16161.351999999999</v>
      </c>
      <c r="EW66" s="68">
        <v>9054.1379999999972</v>
      </c>
      <c r="EX66" s="68">
        <v>53</v>
      </c>
      <c r="EY66" s="68">
        <v>55</v>
      </c>
      <c r="EZ66" s="68">
        <v>48</v>
      </c>
      <c r="FA66" s="68">
        <v>14</v>
      </c>
      <c r="FB66" s="68">
        <v>167534.60500000007</v>
      </c>
      <c r="FC66" s="68">
        <v>731.89599999999984</v>
      </c>
      <c r="FD66" s="68">
        <v>985.79700000000048</v>
      </c>
      <c r="FE66" s="68">
        <v>229396.05900000018</v>
      </c>
      <c r="FF66" s="68">
        <v>43708.135000000017</v>
      </c>
      <c r="FG66" s="68">
        <v>204.59100000000007</v>
      </c>
      <c r="FH66" s="68">
        <v>-5238.0199999999941</v>
      </c>
      <c r="FI66" s="68">
        <v>-7216.684000000002</v>
      </c>
      <c r="FJ66" s="68">
        <v>2268.1350000000007</v>
      </c>
      <c r="FK66" s="68">
        <v>9211.6640000000025</v>
      </c>
      <c r="FL66" s="68">
        <v>41307.04800000001</v>
      </c>
      <c r="FM66" s="68">
        <v>46063.119000000013</v>
      </c>
      <c r="FP66" s="68">
        <v>5876.1319999999996</v>
      </c>
      <c r="FQ66" s="68">
        <v>5686.7169999999987</v>
      </c>
      <c r="FR66" s="68">
        <v>0</v>
      </c>
      <c r="FS66" s="68">
        <v>305.51800000000003</v>
      </c>
      <c r="FT66" s="68">
        <v>405742.85999999981</v>
      </c>
      <c r="FU66" s="68">
        <v>399462.59799999988</v>
      </c>
      <c r="FV66" s="68">
        <v>287242.07700000028</v>
      </c>
      <c r="FW66" s="68">
        <v>347811.17199999996</v>
      </c>
      <c r="FX66" s="68">
        <v>338152.23600000009</v>
      </c>
      <c r="FY66" s="68">
        <v>395305.28899999999</v>
      </c>
      <c r="FZ66" s="68">
        <v>233358.94299999994</v>
      </c>
      <c r="GA66" s="68">
        <v>67717.609000000011</v>
      </c>
      <c r="GB66" s="68">
        <v>43196.945</v>
      </c>
      <c r="GC66" s="68">
        <v>34628.643000000011</v>
      </c>
      <c r="GD66" s="68">
        <v>14702.093000000006</v>
      </c>
      <c r="GE66" s="68">
        <v>237720.72099999999</v>
      </c>
      <c r="GF66" s="68">
        <v>36351.822000000022</v>
      </c>
      <c r="GG66" s="68">
        <v>17666.873999999982</v>
      </c>
      <c r="GH66" s="68">
        <v>38.871710526315788</v>
      </c>
      <c r="GI66" s="68">
        <v>412386.85499999975</v>
      </c>
      <c r="GJ66" s="68">
        <v>151.43099999999998</v>
      </c>
      <c r="GK66" s="68">
        <v>74.010000000000005</v>
      </c>
      <c r="GL66" s="68">
        <v>343.245</v>
      </c>
      <c r="GM66" s="68">
        <v>278.82399999999996</v>
      </c>
      <c r="GN66" s="68">
        <v>475.80900000000003</v>
      </c>
      <c r="GO66" s="68">
        <v>357.73200000000008</v>
      </c>
      <c r="GP66" s="68">
        <v>368.96</v>
      </c>
      <c r="GQ66" s="68">
        <v>-239.69200000000004</v>
      </c>
      <c r="GR66" s="68">
        <v>7471.9880000000012</v>
      </c>
      <c r="GS66" s="68">
        <v>114.86699999999999</v>
      </c>
      <c r="GT66" s="68">
        <v>101.85599999999999</v>
      </c>
      <c r="GU66" s="68">
        <v>41.698999999999998</v>
      </c>
      <c r="GV66" s="68">
        <v>39.926999999999992</v>
      </c>
      <c r="GW66" s="68">
        <v>38651.640000000007</v>
      </c>
    </row>
    <row r="67" spans="1:205" s="68" customFormat="1" ht="10">
      <c r="A67" s="100" t="s">
        <v>156</v>
      </c>
      <c r="B67" s="68">
        <v>739</v>
      </c>
      <c r="C67" s="68">
        <v>804569.43199999945</v>
      </c>
      <c r="D67" s="68">
        <v>587529.33303135808</v>
      </c>
      <c r="E67" s="68">
        <v>1392098.7650313592</v>
      </c>
      <c r="F67" s="68">
        <v>94242.585999999996</v>
      </c>
      <c r="G67" s="68">
        <v>1297856.179031356</v>
      </c>
      <c r="H67" s="68">
        <v>0.90341439824345293</v>
      </c>
      <c r="I67" s="68">
        <v>0.89802623507809409</v>
      </c>
      <c r="J67" s="68">
        <v>0.30268048238084133</v>
      </c>
      <c r="K67" s="68">
        <v>0.30972720277813959</v>
      </c>
      <c r="L67" s="68">
        <v>110.34453922918424</v>
      </c>
      <c r="M67" s="68">
        <v>101.87482489257202</v>
      </c>
      <c r="N67" s="68">
        <v>33.156962642911878</v>
      </c>
      <c r="O67" s="68">
        <v>28.60829640874416</v>
      </c>
      <c r="P67" s="68">
        <v>2.6703131175297994</v>
      </c>
      <c r="Q67" s="68">
        <v>3.2050405720305233</v>
      </c>
      <c r="R67" s="68">
        <v>39.734314212978823</v>
      </c>
      <c r="S67" s="68">
        <v>0.12009442949731688</v>
      </c>
      <c r="T67" s="68">
        <v>114.19905764053333</v>
      </c>
      <c r="U67" s="68">
        <v>81.558587658404164</v>
      </c>
      <c r="V67" s="68">
        <v>6.190064418562228</v>
      </c>
      <c r="W67" s="68">
        <v>53.602664221427425</v>
      </c>
      <c r="X67" s="68">
        <v>0.39736258784428402</v>
      </c>
      <c r="Y67" s="68">
        <v>1.5995071646785076E-2</v>
      </c>
      <c r="Z67" s="68">
        <v>0.11871680672268917</v>
      </c>
      <c r="AA67" s="68">
        <v>0.11849254658385094</v>
      </c>
      <c r="AB67" s="68">
        <v>0.13272704331450094</v>
      </c>
      <c r="AC67" s="68">
        <v>7.1725042372881409E-2</v>
      </c>
      <c r="AD67" s="68">
        <v>0.21387988764044952</v>
      </c>
      <c r="AE67" s="68">
        <v>0.24766588832487299</v>
      </c>
      <c r="AF67" s="68">
        <v>9.3806814027358978E-2</v>
      </c>
      <c r="AG67" s="68">
        <v>9.4222021664417843E-2</v>
      </c>
      <c r="AH67" s="68">
        <v>-9.8514858104624306E-2</v>
      </c>
      <c r="AI67" s="68">
        <v>-0.58716687862601302</v>
      </c>
      <c r="AJ67" s="68">
        <v>0.13994369284956834</v>
      </c>
      <c r="AK67" s="68">
        <v>0.19349911275415879</v>
      </c>
      <c r="AL67" s="68">
        <v>18731.748999999982</v>
      </c>
      <c r="AM67" s="68">
        <v>40677.104000000079</v>
      </c>
      <c r="AN67" s="68">
        <v>40824.556993728307</v>
      </c>
      <c r="AO67" s="68">
        <v>202495.25100000002</v>
      </c>
      <c r="AP67" s="68">
        <v>228809.27799999996</v>
      </c>
      <c r="AQ67" s="68">
        <v>45188.65700000005</v>
      </c>
      <c r="AR67" s="68">
        <v>55642.589999999975</v>
      </c>
      <c r="AS67" s="68">
        <v>30284.978413894965</v>
      </c>
      <c r="AT67" s="68">
        <v>-49480.088000000025</v>
      </c>
      <c r="AU67" s="68">
        <v>16837.660000000003</v>
      </c>
      <c r="AV67" s="68">
        <v>17231.066999999999</v>
      </c>
      <c r="AW67" s="68">
        <v>-5.1934313459378663</v>
      </c>
      <c r="AX67" s="68">
        <v>-3783.7485861050363</v>
      </c>
      <c r="AY67" s="68">
        <v>56088.465000000004</v>
      </c>
      <c r="AZ67" s="68">
        <v>555127.79499999934</v>
      </c>
      <c r="BA67" s="68">
        <v>963357.96903135837</v>
      </c>
      <c r="BB67" s="68">
        <v>684979.58099999954</v>
      </c>
      <c r="BC67" s="68">
        <v>1136303.2460313586</v>
      </c>
      <c r="BD67" s="68">
        <v>-13057.138799999997</v>
      </c>
      <c r="BE67" s="68">
        <v>0.12193562874251496</v>
      </c>
      <c r="BF67" s="68">
        <v>2.2314715568862278</v>
      </c>
      <c r="BG67" s="68">
        <v>0.71993562874251527</v>
      </c>
      <c r="BH67" s="68">
        <v>-509.5687298578199</v>
      </c>
      <c r="BI67" s="68">
        <v>11.849254658385096</v>
      </c>
      <c r="BJ67" s="68">
        <v>7.8870523255813918</v>
      </c>
      <c r="BK67" s="68">
        <v>8.1267275541795616</v>
      </c>
      <c r="BL67" s="68">
        <v>7.1725042372881349</v>
      </c>
      <c r="BM67" s="68">
        <v>11.871680672268903</v>
      </c>
      <c r="BN67" s="68">
        <v>6.8573452685421996</v>
      </c>
      <c r="BO67" s="68">
        <v>7.4617393617021275</v>
      </c>
      <c r="BP67" s="68">
        <v>13.272704331450107</v>
      </c>
      <c r="BQ67" s="68">
        <v>146.06223989898976</v>
      </c>
      <c r="BR67" s="68">
        <v>62.574109649122818</v>
      </c>
      <c r="BS67" s="68">
        <v>7544.7080000000051</v>
      </c>
      <c r="BT67" s="68">
        <v>51665.48799999999</v>
      </c>
      <c r="BU67" s="68">
        <v>30.018000000000004</v>
      </c>
      <c r="BV67" s="68">
        <v>5817.1120000000046</v>
      </c>
      <c r="BW67" s="68">
        <v>1282.1670000000001</v>
      </c>
      <c r="BX67" s="68">
        <v>2026.838999999999</v>
      </c>
      <c r="BY67" s="68">
        <v>58418.425999999985</v>
      </c>
      <c r="BZ67" s="68">
        <v>17355.283999999956</v>
      </c>
      <c r="CA67" s="68">
        <v>26.945702819956598</v>
      </c>
      <c r="CB67" s="68">
        <v>37167.335000000014</v>
      </c>
      <c r="CC67" s="68">
        <v>55151.163999999982</v>
      </c>
      <c r="CD67" s="68">
        <v>45971.613999999994</v>
      </c>
      <c r="CE67" s="68">
        <v>41963.08199999998</v>
      </c>
      <c r="CF67" s="68">
        <v>22290.570999999996</v>
      </c>
      <c r="CG67" s="68">
        <v>54752.739000000001</v>
      </c>
      <c r="CH67" s="68">
        <v>60.508598347107494</v>
      </c>
      <c r="CI67" s="68">
        <v>-4187.8580000000038</v>
      </c>
      <c r="CJ67" s="68">
        <v>-11646.258999999996</v>
      </c>
      <c r="CK67" s="68">
        <v>23100.773000000008</v>
      </c>
      <c r="CL67" s="68">
        <v>-131444.23699999991</v>
      </c>
      <c r="CM67" s="68">
        <v>180924.3250000001</v>
      </c>
      <c r="CN67" s="68">
        <v>-39276.348000000056</v>
      </c>
      <c r="CO67" s="68">
        <v>-14302.456999999997</v>
      </c>
      <c r="CP67" s="68">
        <v>101386.67000000001</v>
      </c>
      <c r="CQ67" s="68">
        <v>467042.18199999991</v>
      </c>
      <c r="CR67" s="68">
        <v>39630.685000000041</v>
      </c>
      <c r="CS67" s="68">
        <v>65766.960999999996</v>
      </c>
      <c r="CT67" s="68">
        <v>29818.074000000001</v>
      </c>
      <c r="CU67" s="68">
        <v>2095.5059999999999</v>
      </c>
      <c r="CV67" s="68">
        <v>555127.79499999934</v>
      </c>
      <c r="CW67" s="68">
        <v>0.77188616640589669</v>
      </c>
      <c r="CX67" s="68">
        <v>0.97907323322185902</v>
      </c>
      <c r="CY67" s="68">
        <v>18731.748999999982</v>
      </c>
      <c r="CZ67" s="68">
        <v>46114.623000000014</v>
      </c>
      <c r="DA67" s="68">
        <v>22139.385999999995</v>
      </c>
      <c r="DB67" s="68">
        <v>25991.12899999999</v>
      </c>
      <c r="DC67" s="68">
        <v>28456.97600000001</v>
      </c>
      <c r="DD67" s="68">
        <v>30474.285</v>
      </c>
      <c r="DE67" s="68">
        <v>29235.917999999998</v>
      </c>
      <c r="DF67" s="68">
        <v>32134.656999999945</v>
      </c>
      <c r="DG67" s="68">
        <v>37738.043999999973</v>
      </c>
      <c r="DH67" s="68">
        <v>38348.678000000029</v>
      </c>
      <c r="DI67" s="68">
        <v>39150.507000000034</v>
      </c>
      <c r="DJ67" s="68">
        <v>38730.499999999898</v>
      </c>
      <c r="DK67" s="68">
        <v>-17244.996800000012</v>
      </c>
      <c r="DL67" s="68">
        <v>572737.24099999946</v>
      </c>
      <c r="DM67" s="68">
        <v>41772.851000000024</v>
      </c>
      <c r="DN67" s="68">
        <v>6608.3769999999995</v>
      </c>
      <c r="DO67" s="68">
        <v>0.26335774156083375</v>
      </c>
      <c r="DP67" s="68">
        <v>9.3909999999999965</v>
      </c>
      <c r="DQ67" s="68">
        <v>22.680055555555555</v>
      </c>
      <c r="DR67" s="68">
        <v>19.172714285714285</v>
      </c>
      <c r="DS67" s="68">
        <v>1483891.1840000015</v>
      </c>
      <c r="DT67" s="68">
        <v>-12324.755000000003</v>
      </c>
      <c r="DU67" s="68">
        <v>429216.68500000006</v>
      </c>
      <c r="DV67" s="68">
        <v>740456.60800000001</v>
      </c>
      <c r="DW67" s="68">
        <v>497</v>
      </c>
      <c r="DX67" s="68">
        <v>71865.863000000056</v>
      </c>
      <c r="DY67" s="68">
        <v>16972.009999999962</v>
      </c>
      <c r="DZ67" s="68">
        <v>54199.460000000065</v>
      </c>
      <c r="EA67" s="68">
        <v>685429.91299999983</v>
      </c>
      <c r="EB67" s="68">
        <v>56838.619999999966</v>
      </c>
      <c r="EC67" s="68">
        <v>1228158.7213236911</v>
      </c>
      <c r="ED67" s="68">
        <v>54505.756000000001</v>
      </c>
      <c r="EE67" s="68">
        <v>3355.7908000000007</v>
      </c>
      <c r="EF67" s="68">
        <v>41176.478193728297</v>
      </c>
      <c r="EG67" s="68">
        <v>46470.82400000003</v>
      </c>
      <c r="EH67" s="68">
        <v>229048.07000000004</v>
      </c>
      <c r="EI67" s="68">
        <v>51392.260999999999</v>
      </c>
      <c r="EJ67" s="68">
        <v>48678.954999999987</v>
      </c>
      <c r="EK67" s="68">
        <v>-8.3780026397096224E-2</v>
      </c>
      <c r="EL67" s="68">
        <v>5.6532100418002391E-2</v>
      </c>
      <c r="EM67" s="68">
        <v>29537.576834920674</v>
      </c>
      <c r="EN67" s="68">
        <v>29537.576834920674</v>
      </c>
      <c r="EO67" s="68">
        <v>357400.37899999984</v>
      </c>
      <c r="EP67" s="68">
        <v>87.448070707070698</v>
      </c>
      <c r="EQ67" s="68">
        <v>2783.9779999999987</v>
      </c>
      <c r="ER67" s="68">
        <v>-92.009999999999991</v>
      </c>
      <c r="ES67" s="68">
        <v>6930.6690000000053</v>
      </c>
      <c r="ET67" s="68">
        <v>27350.969999999994</v>
      </c>
      <c r="EU67" s="68">
        <v>32631.987000000016</v>
      </c>
      <c r="EV67" s="68">
        <v>38488.659999999989</v>
      </c>
      <c r="EW67" s="68">
        <v>20099.34</v>
      </c>
      <c r="EX67" s="68">
        <v>201</v>
      </c>
      <c r="EY67" s="68">
        <v>201</v>
      </c>
      <c r="EZ67" s="68">
        <v>191</v>
      </c>
      <c r="FA67" s="68">
        <v>74</v>
      </c>
      <c r="FB67" s="68">
        <v>74570.205000000031</v>
      </c>
      <c r="FC67" s="68">
        <v>5251.7060000000029</v>
      </c>
      <c r="FD67" s="68">
        <v>1400.993999999997</v>
      </c>
      <c r="FE67" s="68">
        <v>202495.25100000002</v>
      </c>
      <c r="FF67" s="68">
        <v>45188.65700000005</v>
      </c>
      <c r="FG67" s="68">
        <v>68.194999999999979</v>
      </c>
      <c r="FH67" s="68">
        <v>-4928.373999999998</v>
      </c>
      <c r="FI67" s="68">
        <v>-15264.115000000003</v>
      </c>
      <c r="FJ67" s="68">
        <v>3354.8289999999993</v>
      </c>
      <c r="FK67" s="68">
        <v>10287.867</v>
      </c>
      <c r="FL67" s="68">
        <v>24436.249000000014</v>
      </c>
      <c r="FM67" s="68">
        <v>98726.1700000001</v>
      </c>
      <c r="FP67" s="68">
        <v>38760.493000000002</v>
      </c>
      <c r="FQ67" s="68">
        <v>41996.498000000007</v>
      </c>
      <c r="FR67" s="68">
        <v>21.8</v>
      </c>
      <c r="FS67" s="68">
        <v>19669.827000000005</v>
      </c>
      <c r="FT67" s="68">
        <v>620430.68299999973</v>
      </c>
      <c r="FU67" s="68">
        <v>641993.59699999995</v>
      </c>
      <c r="FV67" s="68">
        <v>433165.77999999968</v>
      </c>
      <c r="FW67" s="68">
        <v>601351.31799999962</v>
      </c>
      <c r="FX67" s="68">
        <v>580396.75800000003</v>
      </c>
      <c r="FY67" s="68">
        <v>804569.43199999945</v>
      </c>
      <c r="FZ67" s="68">
        <v>215348.48899999994</v>
      </c>
      <c r="GA67" s="68">
        <v>96954.021000000008</v>
      </c>
      <c r="GB67" s="68">
        <v>48546.568000000036</v>
      </c>
      <c r="GC67" s="68">
        <v>41639.341999999982</v>
      </c>
      <c r="GD67" s="68">
        <v>33666.068999999996</v>
      </c>
      <c r="GE67" s="68">
        <v>228809.27799999996</v>
      </c>
      <c r="GF67" s="68">
        <v>41772.851000000024</v>
      </c>
      <c r="GG67" s="68">
        <v>40677.104000000079</v>
      </c>
      <c r="GH67" s="68">
        <v>36.251177394034535</v>
      </c>
      <c r="GI67" s="68">
        <v>547969.6879999995</v>
      </c>
      <c r="GJ67" s="68">
        <v>24767.632000000005</v>
      </c>
      <c r="GK67" s="68">
        <v>4881.6910000000007</v>
      </c>
      <c r="GL67" s="68">
        <v>1159.2550000000001</v>
      </c>
      <c r="GM67" s="68">
        <v>1033.9590000000003</v>
      </c>
      <c r="GN67" s="68">
        <v>911.60399999999993</v>
      </c>
      <c r="GO67" s="68">
        <v>806.01400000000012</v>
      </c>
      <c r="GP67" s="68">
        <v>740.39700000000016</v>
      </c>
      <c r="GQ67" s="68">
        <v>-691.40400000000011</v>
      </c>
      <c r="GR67" s="68">
        <v>6963.6350000000002</v>
      </c>
      <c r="GS67" s="68">
        <v>4099.2120000000004</v>
      </c>
      <c r="GT67" s="68">
        <v>3986.8440000000005</v>
      </c>
      <c r="GU67" s="68">
        <v>3588.819</v>
      </c>
      <c r="GV67" s="68">
        <v>3467.9449999999997</v>
      </c>
      <c r="GW67" s="68">
        <v>33141.35</v>
      </c>
    </row>
    <row r="68" spans="1:205" s="68" customFormat="1" ht="10">
      <c r="A68" s="100" t="s">
        <v>157</v>
      </c>
      <c r="B68" s="68">
        <v>324</v>
      </c>
      <c r="C68" s="68">
        <v>374910.24</v>
      </c>
      <c r="D68" s="68">
        <v>92475.282213481798</v>
      </c>
      <c r="E68" s="68">
        <v>467385.52221348212</v>
      </c>
      <c r="F68" s="68">
        <v>41601.874999999985</v>
      </c>
      <c r="G68" s="68">
        <v>425783.64721348177</v>
      </c>
      <c r="H68" s="68">
        <v>2.1478398241274199</v>
      </c>
      <c r="I68" s="68">
        <v>1.1026570575415011</v>
      </c>
      <c r="J68" s="68">
        <v>0.33102374685291086</v>
      </c>
      <c r="K68" s="68">
        <v>0.35760427161835157</v>
      </c>
      <c r="L68" s="68">
        <v>107.32386474763875</v>
      </c>
      <c r="M68" s="68">
        <v>98.454520001878578</v>
      </c>
      <c r="N68" s="68">
        <v>56.28034623710419</v>
      </c>
      <c r="O68" s="68">
        <v>36.99542497698399</v>
      </c>
      <c r="P68" s="68">
        <v>4.6337425390512479</v>
      </c>
      <c r="Q68" s="68">
        <v>5.7245249391083242</v>
      </c>
      <c r="R68" s="68">
        <v>26.910084472959401</v>
      </c>
      <c r="S68" s="68">
        <v>0.14602908606956658</v>
      </c>
      <c r="T68" s="68">
        <v>91.624796344097234</v>
      </c>
      <c r="U68" s="68">
        <v>57.89264785703967</v>
      </c>
      <c r="V68" s="68">
        <v>23.904120483884004</v>
      </c>
      <c r="W68" s="68">
        <v>33.878969692470505</v>
      </c>
      <c r="X68" s="68">
        <v>0.38964732493670112</v>
      </c>
      <c r="Y68" s="68">
        <v>1.0241352123273694E-2</v>
      </c>
      <c r="Z68" s="68">
        <v>0.27495014492753617</v>
      </c>
      <c r="AA68" s="68">
        <v>0.15680754098360658</v>
      </c>
      <c r="AB68" s="68">
        <v>2.3595351562500026E-2</v>
      </c>
      <c r="AC68" s="68">
        <v>1.2982410714285703E-2</v>
      </c>
      <c r="AD68" s="68">
        <v>0.2637241379310345</v>
      </c>
      <c r="AE68" s="68">
        <v>0.29693657894736847</v>
      </c>
      <c r="AF68" s="68">
        <v>4.5586805908166571E-2</v>
      </c>
      <c r="AG68" s="68">
        <v>0.17051286172341221</v>
      </c>
      <c r="AH68" s="68">
        <v>-0.75744128153674772</v>
      </c>
      <c r="AI68" s="68">
        <v>-0.40499179434252347</v>
      </c>
      <c r="AJ68" s="68">
        <v>0.11406308360986638</v>
      </c>
      <c r="AK68" s="68">
        <v>0.21216910931174088</v>
      </c>
      <c r="AL68" s="68">
        <v>3058.7890000000039</v>
      </c>
      <c r="AM68" s="68">
        <v>8381.7699999999986</v>
      </c>
      <c r="AN68" s="68">
        <v>14919.469357303635</v>
      </c>
      <c r="AO68" s="68">
        <v>125727.29999999994</v>
      </c>
      <c r="AP68" s="68">
        <v>148034.27200000003</v>
      </c>
      <c r="AQ68" s="68">
        <v>17172.774999999994</v>
      </c>
      <c r="AR68" s="68">
        <v>23626.643000000011</v>
      </c>
      <c r="AS68" s="68">
        <v>10820.781128265433</v>
      </c>
      <c r="AT68" s="68">
        <v>270.22399999999948</v>
      </c>
      <c r="AU68" s="68">
        <v>2319.4220000000005</v>
      </c>
      <c r="AV68" s="68">
        <v>2808.5049999999983</v>
      </c>
      <c r="AW68" s="68">
        <v>1.8363509427047862</v>
      </c>
      <c r="AX68" s="68">
        <v>5692.8541282654369</v>
      </c>
      <c r="AY68" s="68">
        <v>2983.6190000000006</v>
      </c>
      <c r="AZ68" s="68">
        <v>87208.67</v>
      </c>
      <c r="BA68" s="68">
        <v>121812.09121348188</v>
      </c>
      <c r="BB68" s="68">
        <v>111170.735</v>
      </c>
      <c r="BC68" s="68">
        <v>142645.68121348182</v>
      </c>
      <c r="BD68" s="68">
        <v>-5020.145550000002</v>
      </c>
      <c r="BE68" s="68">
        <v>0.14185284280936447</v>
      </c>
      <c r="BF68" s="68">
        <v>0.48441196013289034</v>
      </c>
      <c r="BG68" s="68">
        <v>-0.10249169435215952</v>
      </c>
      <c r="BH68" s="68">
        <v>1.3349241379310353</v>
      </c>
      <c r="BI68" s="68">
        <v>15.680754098360655</v>
      </c>
      <c r="BJ68" s="68">
        <v>9.6819927007299231</v>
      </c>
      <c r="BK68" s="68">
        <v>5.4703687499999978</v>
      </c>
      <c r="BL68" s="68">
        <v>1.2982410714285713</v>
      </c>
      <c r="BM68" s="68">
        <v>27.495014492753622</v>
      </c>
      <c r="BN68" s="68">
        <v>23.45631724137931</v>
      </c>
      <c r="BO68" s="68">
        <v>12.930087209302325</v>
      </c>
      <c r="BP68" s="68">
        <v>2.3595351562499975</v>
      </c>
      <c r="BQ68" s="68">
        <v>346.57679699248126</v>
      </c>
      <c r="BR68" s="68">
        <v>154.31517567567568</v>
      </c>
      <c r="BS68" s="68">
        <v>8406.0259999999944</v>
      </c>
      <c r="BT68" s="68">
        <v>30341.504000000008</v>
      </c>
      <c r="BU68" s="68">
        <v>7.5819999999999999</v>
      </c>
      <c r="BV68" s="68">
        <v>5492.3509999999997</v>
      </c>
      <c r="BW68" s="68">
        <v>3921.6479999999997</v>
      </c>
      <c r="BX68" s="68">
        <v>1368.306</v>
      </c>
      <c r="BY68" s="68">
        <v>12441.982000000002</v>
      </c>
      <c r="BZ68" s="68">
        <v>3298.1459999999965</v>
      </c>
      <c r="CA68" s="68">
        <v>25.165639751552799</v>
      </c>
      <c r="CB68" s="68">
        <v>16487.717000000015</v>
      </c>
      <c r="CC68" s="68">
        <v>65420.121000000021</v>
      </c>
      <c r="CD68" s="68">
        <v>8303.9109999999964</v>
      </c>
      <c r="CE68" s="68">
        <v>19398.461000000007</v>
      </c>
      <c r="CF68" s="68">
        <v>19943.659000000003</v>
      </c>
      <c r="CG68" s="68">
        <v>21712.718000000001</v>
      </c>
      <c r="CH68" s="68">
        <v>19.323580071174366</v>
      </c>
      <c r="CI68" s="68">
        <v>-2558.4059999999995</v>
      </c>
      <c r="CJ68" s="68">
        <v>-4163.5570000000007</v>
      </c>
      <c r="CK68" s="68">
        <v>5664.2730000000029</v>
      </c>
      <c r="CL68" s="68">
        <v>-36318.435000000012</v>
      </c>
      <c r="CM68" s="68">
        <v>36048.21100000001</v>
      </c>
      <c r="CN68" s="68">
        <v>-4779.7889999999998</v>
      </c>
      <c r="CO68" s="68">
        <v>2680.3270000000002</v>
      </c>
      <c r="CP68" s="68">
        <v>54041.261000000006</v>
      </c>
      <c r="CQ68" s="68">
        <v>79296.266999999978</v>
      </c>
      <c r="CR68" s="68">
        <v>6551.5360000000037</v>
      </c>
      <c r="CS68" s="68">
        <v>37823.9</v>
      </c>
      <c r="CT68" s="68">
        <v>13763.845999999998</v>
      </c>
      <c r="CU68" s="68">
        <v>97.179000000000016</v>
      </c>
      <c r="CV68" s="68">
        <v>87208.67</v>
      </c>
      <c r="CW68" s="68">
        <v>0.85705176471333033</v>
      </c>
      <c r="CX68" s="68">
        <v>0.86684278295501282</v>
      </c>
      <c r="CY68" s="68">
        <v>3058.7890000000039</v>
      </c>
      <c r="CZ68" s="68">
        <v>8874.0699999999906</v>
      </c>
      <c r="DA68" s="68">
        <v>9695.4349999999959</v>
      </c>
      <c r="DB68" s="68">
        <v>10188.891999999998</v>
      </c>
      <c r="DC68" s="68">
        <v>11224.669999999998</v>
      </c>
      <c r="DD68" s="68">
        <v>10910.886000000004</v>
      </c>
      <c r="DE68" s="68">
        <v>11751.511999999995</v>
      </c>
      <c r="DF68" s="68">
        <v>12385.862000000001</v>
      </c>
      <c r="DG68" s="68">
        <v>11163.874999999993</v>
      </c>
      <c r="DH68" s="68">
        <v>13168.448000000006</v>
      </c>
      <c r="DI68" s="68">
        <v>14564.504999999997</v>
      </c>
      <c r="DJ68" s="68">
        <v>10251.577000000003</v>
      </c>
      <c r="DK68" s="68">
        <v>-7578.551550000002</v>
      </c>
      <c r="DL68" s="68">
        <v>88950.02</v>
      </c>
      <c r="DM68" s="68">
        <v>15512.995999999999</v>
      </c>
      <c r="DN68" s="68">
        <v>3253.8429999999998</v>
      </c>
      <c r="DO68" s="68">
        <v>0.31771923679635966</v>
      </c>
      <c r="DP68" s="68">
        <v>8.9710632911392452</v>
      </c>
      <c r="DQ68" s="68">
        <v>21.858119047619056</v>
      </c>
      <c r="DR68" s="68">
        <v>21.046493975903623</v>
      </c>
      <c r="DS68" s="68">
        <v>280772.89699999994</v>
      </c>
      <c r="DT68" s="68">
        <v>-3756.7999999999997</v>
      </c>
      <c r="DU68" s="68">
        <v>60982.216</v>
      </c>
      <c r="DV68" s="68">
        <v>71131.511000000013</v>
      </c>
      <c r="DW68" s="68">
        <v>236</v>
      </c>
      <c r="DX68" s="68">
        <v>18259.82699999999</v>
      </c>
      <c r="DY68" s="68">
        <v>4130.0729999999985</v>
      </c>
      <c r="DZ68" s="68">
        <v>13813.365000000005</v>
      </c>
      <c r="EA68" s="68">
        <v>259272.7699999999</v>
      </c>
      <c r="EB68" s="68">
        <v>24967.540000000008</v>
      </c>
      <c r="EC68" s="68">
        <v>383965.69413964072</v>
      </c>
      <c r="ED68" s="68">
        <v>4706.5570000000016</v>
      </c>
      <c r="EE68" s="68">
        <v>11448.982399999997</v>
      </c>
      <c r="EF68" s="68">
        <v>15163.263357303635</v>
      </c>
      <c r="EG68" s="68">
        <v>21094.422999999984</v>
      </c>
      <c r="EH68" s="68">
        <v>152790.32999999999</v>
      </c>
      <c r="EI68" s="68">
        <v>27415.480000000007</v>
      </c>
      <c r="EJ68" s="68">
        <v>22309.900999999994</v>
      </c>
      <c r="EK68" s="68">
        <v>-0.16528743025093875</v>
      </c>
      <c r="EL68" s="68">
        <v>0.23878731416612917</v>
      </c>
      <c r="EM68" s="68">
        <v>10530.669956746025</v>
      </c>
      <c r="EN68" s="68">
        <v>10530.669956746025</v>
      </c>
      <c r="EO68" s="68">
        <v>59174.181999999979</v>
      </c>
      <c r="EP68" s="68">
        <v>62.269422413793102</v>
      </c>
      <c r="EQ68" s="68">
        <v>1187.3280000000004</v>
      </c>
      <c r="ER68" s="68">
        <v>-11.818999999999999</v>
      </c>
      <c r="ES68" s="68">
        <v>5605.8420000000015</v>
      </c>
      <c r="ET68" s="68">
        <v>8256.2800000000007</v>
      </c>
      <c r="EU68" s="68">
        <v>10921.846000000005</v>
      </c>
      <c r="EV68" s="68">
        <v>12345.940000000004</v>
      </c>
      <c r="EW68" s="68">
        <v>6299.2</v>
      </c>
      <c r="EX68" s="68">
        <v>92</v>
      </c>
      <c r="EY68" s="68">
        <v>94</v>
      </c>
      <c r="EZ68" s="68">
        <v>79</v>
      </c>
      <c r="FA68" s="68">
        <v>37</v>
      </c>
      <c r="FB68" s="68">
        <v>12352.055</v>
      </c>
      <c r="FC68" s="68">
        <v>1303.347</v>
      </c>
      <c r="FD68" s="68">
        <v>2141.8720000000026</v>
      </c>
      <c r="FE68" s="68">
        <v>125727.29999999994</v>
      </c>
      <c r="FF68" s="68">
        <v>17172.774999999994</v>
      </c>
      <c r="FG68" s="68">
        <v>50.5</v>
      </c>
      <c r="FH68" s="68">
        <v>2271.027</v>
      </c>
      <c r="FI68" s="68">
        <v>-13029.218999999996</v>
      </c>
      <c r="FJ68" s="68">
        <v>8438.7699999999986</v>
      </c>
      <c r="FK68" s="68">
        <v>1103.4759999999999</v>
      </c>
      <c r="FL68" s="68">
        <v>5798.3579999999993</v>
      </c>
      <c r="FM68" s="68">
        <v>42775.229999999989</v>
      </c>
      <c r="FP68" s="68">
        <v>9674.4219999999968</v>
      </c>
      <c r="FQ68" s="68">
        <v>10349.362000000001</v>
      </c>
      <c r="FR68" s="68">
        <v>0</v>
      </c>
      <c r="FS68" s="68">
        <v>4656.5609999999988</v>
      </c>
      <c r="FT68" s="68">
        <v>265498.424</v>
      </c>
      <c r="FU68" s="68">
        <v>254944.39899999983</v>
      </c>
      <c r="FV68" s="68">
        <v>181138.99500000005</v>
      </c>
      <c r="FW68" s="68">
        <v>283348.13899999997</v>
      </c>
      <c r="FX68" s="68">
        <v>294977.19700000004</v>
      </c>
      <c r="FY68" s="68">
        <v>374910.24</v>
      </c>
      <c r="FZ68" s="68">
        <v>141393.57899999994</v>
      </c>
      <c r="GA68" s="68">
        <v>52348.140000000007</v>
      </c>
      <c r="GB68" s="68">
        <v>21586.163999999997</v>
      </c>
      <c r="GC68" s="68">
        <v>14817.59299999999</v>
      </c>
      <c r="GD68" s="68">
        <v>7774.2940000000008</v>
      </c>
      <c r="GE68" s="68">
        <v>148034.27200000003</v>
      </c>
      <c r="GF68" s="68">
        <v>15512.995999999999</v>
      </c>
      <c r="GG68" s="68">
        <v>8381.7699999999986</v>
      </c>
      <c r="GH68" s="68">
        <v>42.295918367346935</v>
      </c>
      <c r="GI68" s="68">
        <v>82923.938999999984</v>
      </c>
      <c r="GJ68" s="68">
        <v>6025.8009999999986</v>
      </c>
      <c r="GK68" s="68">
        <v>2753.8090000000007</v>
      </c>
      <c r="GL68" s="68">
        <v>3874.3570000000009</v>
      </c>
      <c r="GM68" s="68">
        <v>3697.7090000000003</v>
      </c>
      <c r="GN68" s="68">
        <v>3734.1859999999992</v>
      </c>
      <c r="GO68" s="68">
        <v>3577.7449999999994</v>
      </c>
      <c r="GP68" s="68">
        <v>3505.2729999999983</v>
      </c>
      <c r="GQ68" s="68">
        <v>-83.301000000000002</v>
      </c>
      <c r="GR68" s="68">
        <v>1316.742</v>
      </c>
      <c r="GS68" s="68">
        <v>905.37799999999959</v>
      </c>
      <c r="GT68" s="68">
        <v>843.85699999999997</v>
      </c>
      <c r="GU68" s="68">
        <v>663.84499999999991</v>
      </c>
      <c r="GV68" s="68">
        <v>604.91300000000001</v>
      </c>
      <c r="GW68" s="68">
        <v>7178.2110000000002</v>
      </c>
    </row>
    <row r="69" spans="1:205" s="68" customFormat="1" ht="10">
      <c r="A69" s="100" t="s">
        <v>158</v>
      </c>
      <c r="B69" s="68">
        <v>38</v>
      </c>
      <c r="C69" s="68">
        <v>154395.166</v>
      </c>
      <c r="D69" s="68">
        <v>49858.945306980415</v>
      </c>
      <c r="E69" s="68">
        <v>204254.1113069804</v>
      </c>
      <c r="F69" s="68">
        <v>34873.635000000024</v>
      </c>
      <c r="G69" s="68">
        <v>169380.47630698039</v>
      </c>
      <c r="H69" s="68">
        <v>3.0336613663805942</v>
      </c>
      <c r="I69" s="68">
        <v>1.4801313849019009</v>
      </c>
      <c r="J69" s="68">
        <v>0.42530372880773681</v>
      </c>
      <c r="K69" s="68">
        <v>0.27092852629046865</v>
      </c>
      <c r="L69" s="68">
        <v>4789.9863182682293</v>
      </c>
      <c r="M69" s="68">
        <v>55.711304570378765</v>
      </c>
      <c r="N69" s="68">
        <v>108.66421704462154</v>
      </c>
      <c r="O69" s="68">
        <v>9.718772452954985</v>
      </c>
      <c r="P69" s="68">
        <v>0.88649529200718269</v>
      </c>
      <c r="Q69" s="68">
        <v>0.88820650180605365</v>
      </c>
      <c r="R69" s="68">
        <v>145.43359453425367</v>
      </c>
      <c r="S69" s="68">
        <v>0.26394095461695494</v>
      </c>
      <c r="T69" s="68">
        <v>212.74383071145348</v>
      </c>
      <c r="U69" s="68">
        <v>155.90018574106367</v>
      </c>
      <c r="V69" s="68">
        <v>0.94345003351450307</v>
      </c>
      <c r="W69" s="68">
        <v>138.46390401253848</v>
      </c>
      <c r="X69" s="68">
        <v>0.31805294135030582</v>
      </c>
      <c r="Y69" s="68">
        <v>2.1020233903140343E-2</v>
      </c>
      <c r="Z69" s="68">
        <v>0.27216521739130434</v>
      </c>
      <c r="AA69" s="68">
        <v>5.5383599999999998E-2</v>
      </c>
      <c r="AB69" s="68">
        <v>0.14113870967741937</v>
      </c>
      <c r="AC69" s="68">
        <v>6.4758709677419354E-2</v>
      </c>
      <c r="AD69" s="68">
        <v>0.7466666666666667</v>
      </c>
      <c r="AE69" s="68">
        <v>6.9962307692307685E-2</v>
      </c>
      <c r="AF69" s="68">
        <v>0.11070628523017097</v>
      </c>
      <c r="AG69" s="68">
        <v>0.1167101050181592</v>
      </c>
      <c r="AH69" s="68">
        <v>0.14327416639010526</v>
      </c>
      <c r="AI69" s="68">
        <v>0.15953998673746403</v>
      </c>
      <c r="AJ69" s="68">
        <v>0.11304052568198376</v>
      </c>
      <c r="AK69" s="68">
        <v>0.33359656249999997</v>
      </c>
      <c r="AL69" s="68">
        <v>6937.6899999999987</v>
      </c>
      <c r="AM69" s="68">
        <v>11194.657999999999</v>
      </c>
      <c r="AN69" s="68">
        <v>15664.130938603914</v>
      </c>
      <c r="AO69" s="68">
        <v>250842.36400000006</v>
      </c>
      <c r="AP69" s="68">
        <v>260363.15000000008</v>
      </c>
      <c r="AQ69" s="68">
        <v>11120.428000000004</v>
      </c>
      <c r="AR69" s="68">
        <v>15552.823000000002</v>
      </c>
      <c r="AS69" s="68">
        <v>12730.647910358259</v>
      </c>
      <c r="AT69" s="68">
        <v>-1929.634</v>
      </c>
      <c r="AU69" s="68">
        <v>2945.0320000000002</v>
      </c>
      <c r="AV69" s="68">
        <v>2013.153</v>
      </c>
      <c r="AW69" s="68">
        <v>0.5845870356341718</v>
      </c>
      <c r="AX69" s="68">
        <v>7772.462910358262</v>
      </c>
      <c r="AY69" s="68">
        <v>8166.1070000000009</v>
      </c>
      <c r="AZ69" s="68">
        <v>152931.34000000003</v>
      </c>
      <c r="BA69" s="68">
        <v>156235.14830698044</v>
      </c>
      <c r="BB69" s="68">
        <v>164991.09999999998</v>
      </c>
      <c r="BC69" s="68">
        <v>170396.72030698045</v>
      </c>
      <c r="BD69" s="68">
        <v>-5318.4962999999998</v>
      </c>
      <c r="BE69" s="68">
        <v>0.24085294117647063</v>
      </c>
      <c r="BF69" s="68">
        <v>5.7061176470588251</v>
      </c>
      <c r="BG69" s="68">
        <v>1.563088235294118</v>
      </c>
      <c r="BH69" s="68">
        <v>2.1254705882352942</v>
      </c>
      <c r="BI69" s="68">
        <v>5.5383599999999999</v>
      </c>
      <c r="BJ69" s="68">
        <v>6.0503199999999993</v>
      </c>
      <c r="BK69" s="68">
        <v>5.1122173913043474</v>
      </c>
      <c r="BL69" s="68">
        <v>6.4758709677419359</v>
      </c>
      <c r="BM69" s="68">
        <v>27.216521739130435</v>
      </c>
      <c r="BN69" s="68">
        <v>20.964545454545455</v>
      </c>
      <c r="BO69" s="68">
        <v>15.794</v>
      </c>
      <c r="BP69" s="68">
        <v>14.113870967741937</v>
      </c>
      <c r="BQ69" s="68">
        <v>2207.2490909090916</v>
      </c>
      <c r="BR69" s="68">
        <v>15277.573750000001</v>
      </c>
      <c r="BS69" s="68">
        <v>362.81400000000008</v>
      </c>
      <c r="BT69" s="68">
        <v>23281.94</v>
      </c>
      <c r="BU69" s="68">
        <v>-11.66</v>
      </c>
      <c r="BV69" s="68">
        <v>-112.88099999999946</v>
      </c>
      <c r="BY69" s="68">
        <v>13580.128999999999</v>
      </c>
      <c r="BZ69" s="68">
        <v>2413.7629999999995</v>
      </c>
      <c r="CA69" s="68">
        <v>18.678956521739131</v>
      </c>
      <c r="CB69" s="68">
        <v>44873.047000000006</v>
      </c>
      <c r="CC69" s="68">
        <v>1.2410000000000001</v>
      </c>
      <c r="CD69" s="68">
        <v>104358.02000000002</v>
      </c>
      <c r="CE69" s="68">
        <v>9579.69</v>
      </c>
      <c r="CF69" s="68">
        <v>245553.06700000001</v>
      </c>
      <c r="CG69" s="68">
        <v>16592.235999999997</v>
      </c>
      <c r="CH69" s="68">
        <v>34.784838709677416</v>
      </c>
      <c r="CI69" s="68">
        <v>-2289.3319999999999</v>
      </c>
      <c r="CJ69" s="68">
        <v>-3682.3800000000006</v>
      </c>
      <c r="CK69" s="68">
        <v>1233.8300000000002</v>
      </c>
      <c r="CL69" s="68">
        <v>-3523.4259999999995</v>
      </c>
      <c r="CM69" s="68">
        <v>5453.06</v>
      </c>
      <c r="CN69" s="68">
        <v>-32618.917000000005</v>
      </c>
      <c r="CO69" s="68">
        <v>-1705.8799999999999</v>
      </c>
      <c r="CP69" s="68">
        <v>44371.979999999996</v>
      </c>
      <c r="CQ69" s="68">
        <v>44552.892999999996</v>
      </c>
      <c r="CR69" s="68">
        <v>8419.5289999999986</v>
      </c>
      <c r="CS69" s="68">
        <v>33991.691999999988</v>
      </c>
      <c r="CT69" s="68">
        <v>9311.82</v>
      </c>
      <c r="CU69" s="68">
        <v>1078.8</v>
      </c>
      <c r="CV69" s="68">
        <v>152931.34000000003</v>
      </c>
      <c r="CW69" s="68">
        <v>0.70479784869412798</v>
      </c>
      <c r="CX69" s="68">
        <v>0.71596430212666939</v>
      </c>
      <c r="CY69" s="68">
        <v>6937.6899999999987</v>
      </c>
      <c r="CZ69" s="68">
        <v>5361.4009999999998</v>
      </c>
      <c r="DA69" s="68">
        <v>10812.977000000004</v>
      </c>
      <c r="DB69" s="68">
        <v>20867.809999999994</v>
      </c>
      <c r="DC69" s="68">
        <v>20900.076999999994</v>
      </c>
      <c r="DD69" s="68">
        <v>19577.235000000004</v>
      </c>
      <c r="DE69" s="68">
        <v>20096.48899999999</v>
      </c>
      <c r="DF69" s="68">
        <v>18484.652000000006</v>
      </c>
      <c r="DG69" s="68">
        <v>9677.0399999999972</v>
      </c>
      <c r="DH69" s="68">
        <v>9565.6850000000013</v>
      </c>
      <c r="DI69" s="68">
        <v>16329.13</v>
      </c>
      <c r="DJ69" s="68">
        <v>10478.687999999998</v>
      </c>
      <c r="DK69" s="68">
        <v>-7607.8283000000001</v>
      </c>
      <c r="DL69" s="68">
        <v>48705.233000000007</v>
      </c>
      <c r="DM69" s="68">
        <v>15704.671999999997</v>
      </c>
      <c r="DN69" s="68">
        <v>6236.4730000000009</v>
      </c>
      <c r="DO69" s="68">
        <v>0.24501934609942183</v>
      </c>
      <c r="DP69" s="68">
        <v>0.99252380952380947</v>
      </c>
      <c r="DQ69" s="68">
        <v>6.7827037037037039</v>
      </c>
      <c r="DR69" s="68">
        <v>33.35965625</v>
      </c>
      <c r="DS69" s="68">
        <v>1067173.3000000003</v>
      </c>
      <c r="DT69" s="68">
        <v>-2335.2370000000005</v>
      </c>
      <c r="DU69" s="68">
        <v>42012.815999999999</v>
      </c>
      <c r="DV69" s="68">
        <v>1438.335</v>
      </c>
      <c r="DW69" s="68">
        <v>25</v>
      </c>
      <c r="DX69" s="68">
        <v>14083.579000000002</v>
      </c>
      <c r="DY69" s="68">
        <v>2523.6060000000002</v>
      </c>
      <c r="DZ69" s="68">
        <v>11452.067999999997</v>
      </c>
      <c r="EA69" s="68">
        <v>144392.5</v>
      </c>
      <c r="EB69" s="68">
        <v>15940.933000000003</v>
      </c>
      <c r="EC69" s="68">
        <v>159660.02115588667</v>
      </c>
      <c r="ED69" s="68">
        <v>7782.1440000000011</v>
      </c>
      <c r="EE69" s="68">
        <v>0</v>
      </c>
      <c r="EF69" s="68">
        <v>15664.130938603914</v>
      </c>
      <c r="EG69" s="68">
        <v>11120.428000000004</v>
      </c>
      <c r="EH69" s="68">
        <v>239087.90000000005</v>
      </c>
      <c r="EJ69" s="68">
        <v>15357.890000000003</v>
      </c>
      <c r="EK69" s="68">
        <v>-0.23237540393420647</v>
      </c>
      <c r="EL69" s="68">
        <v>8.3686998340847127E-2</v>
      </c>
      <c r="EM69" s="68">
        <v>15658.7068</v>
      </c>
      <c r="EN69" s="68">
        <v>15658.7068</v>
      </c>
      <c r="EO69" s="68">
        <v>121755.58400000003</v>
      </c>
      <c r="EP69" s="68">
        <v>-3.4313225806451597</v>
      </c>
      <c r="EQ69" s="68">
        <v>288.291</v>
      </c>
      <c r="ER69" s="68">
        <v>-209.7</v>
      </c>
      <c r="ES69" s="68">
        <v>1676.8790000000004</v>
      </c>
      <c r="ET69" s="68">
        <v>10565.630000000001</v>
      </c>
      <c r="EU69" s="68">
        <v>15313.349999999995</v>
      </c>
      <c r="EV69" s="68">
        <v>15759.859999999999</v>
      </c>
      <c r="EW69" s="68">
        <v>10979.700000000003</v>
      </c>
      <c r="EX69" s="68">
        <v>15</v>
      </c>
      <c r="EY69" s="68">
        <v>15</v>
      </c>
      <c r="EZ69" s="68">
        <v>13</v>
      </c>
      <c r="FA69" s="68">
        <v>8</v>
      </c>
      <c r="FB69" s="68">
        <v>536950.01999999979</v>
      </c>
      <c r="FC69" s="68">
        <v>211.501</v>
      </c>
      <c r="FD69" s="68">
        <v>259.04900000000009</v>
      </c>
      <c r="FE69" s="68">
        <v>250842.36400000006</v>
      </c>
      <c r="FF69" s="68">
        <v>11120.428000000004</v>
      </c>
      <c r="FH69" s="68">
        <v>-2869.0570000000002</v>
      </c>
      <c r="FI69" s="68">
        <v>7.6999999999999999E-2</v>
      </c>
      <c r="FJ69" s="68">
        <v>-76.052000000000007</v>
      </c>
      <c r="FK69" s="68">
        <v>-12535.100000000002</v>
      </c>
      <c r="FL69" s="68">
        <v>6060.8</v>
      </c>
      <c r="FM69" s="68">
        <v>251.92299999999997</v>
      </c>
      <c r="FP69" s="68">
        <v>1665.913</v>
      </c>
      <c r="FQ69" s="68">
        <v>1692.1000000000004</v>
      </c>
      <c r="FR69" s="68">
        <v>911.63999999999987</v>
      </c>
      <c r="FS69" s="68">
        <v>0.222</v>
      </c>
      <c r="FT69" s="68">
        <v>177197.29299999998</v>
      </c>
      <c r="FU69" s="68">
        <v>179415.56000000003</v>
      </c>
      <c r="FV69" s="68">
        <v>97419.81</v>
      </c>
      <c r="FW69" s="68">
        <v>138640.61000000002</v>
      </c>
      <c r="FX69" s="68">
        <v>120953.05999999997</v>
      </c>
      <c r="FY69" s="68">
        <v>154395.166</v>
      </c>
      <c r="FZ69" s="68">
        <v>257092.95600000012</v>
      </c>
      <c r="GA69" s="68">
        <v>45610.645999999993</v>
      </c>
      <c r="GB69" s="68">
        <v>15980.381000000001</v>
      </c>
      <c r="GC69" s="68">
        <v>17347.128999999997</v>
      </c>
      <c r="GD69" s="68">
        <v>12225.984999999999</v>
      </c>
      <c r="GE69" s="68">
        <v>260363.15000000008</v>
      </c>
      <c r="GF69" s="68">
        <v>15704.671999999997</v>
      </c>
      <c r="GG69" s="68">
        <v>11194.657999999999</v>
      </c>
      <c r="GH69" s="68">
        <v>41.702702702702702</v>
      </c>
      <c r="GI69" s="68">
        <v>48681.575000000004</v>
      </c>
      <c r="GJ69" s="68">
        <v>23.688000000000002</v>
      </c>
      <c r="GK69" s="68">
        <v>201.66899999999998</v>
      </c>
      <c r="GQ69" s="68">
        <v>-4.5599999999999996</v>
      </c>
      <c r="GR69" s="68">
        <v>194.93299999999999</v>
      </c>
      <c r="GS69" s="68">
        <v>170.47199999999998</v>
      </c>
      <c r="GT69" s="68">
        <v>154.429</v>
      </c>
      <c r="GU69" s="68">
        <v>134.91499999999999</v>
      </c>
      <c r="GV69" s="68">
        <v>115.211</v>
      </c>
      <c r="GW69" s="68">
        <v>563.33299999999997</v>
      </c>
    </row>
    <row r="70" spans="1:205" s="68" customFormat="1" ht="10">
      <c r="A70" s="100" t="s">
        <v>371</v>
      </c>
      <c r="B70" s="68">
        <v>385</v>
      </c>
      <c r="C70" s="68">
        <v>796636.88400000019</v>
      </c>
      <c r="D70" s="68">
        <v>253196.41362393534</v>
      </c>
      <c r="E70" s="68">
        <v>1049833.2976239354</v>
      </c>
      <c r="F70" s="68">
        <v>46765.56900000004</v>
      </c>
      <c r="G70" s="68">
        <v>1003067.7286239347</v>
      </c>
      <c r="H70" s="68">
        <v>1.3990623063324332</v>
      </c>
      <c r="I70" s="68">
        <v>1.1922172742947497</v>
      </c>
      <c r="J70" s="68">
        <v>0.3796900193387957</v>
      </c>
      <c r="K70" s="68">
        <v>0.32301093264838665</v>
      </c>
      <c r="L70" s="68">
        <v>69.561659314199176</v>
      </c>
      <c r="M70" s="68">
        <v>79.449876233130624</v>
      </c>
      <c r="N70" s="68">
        <v>99.526362844917855</v>
      </c>
      <c r="O70" s="68">
        <v>44.968547293173742</v>
      </c>
      <c r="P70" s="68">
        <v>3.8150616596552607</v>
      </c>
      <c r="Q70" s="68">
        <v>7.4357730966176003</v>
      </c>
      <c r="R70" s="68">
        <v>4.1741192719661964</v>
      </c>
      <c r="S70" s="68">
        <v>0.1187540497594837</v>
      </c>
      <c r="T70" s="68">
        <v>76.261411635958055</v>
      </c>
      <c r="U70" s="68">
        <v>65.551866975563541</v>
      </c>
      <c r="V70" s="68">
        <v>10.627994066786419</v>
      </c>
      <c r="W70" s="68">
        <v>4.4352892741698327</v>
      </c>
      <c r="X70" s="68">
        <v>1.2644640328993724</v>
      </c>
      <c r="Y70" s="68">
        <v>8.3568546832613229E-3</v>
      </c>
      <c r="Z70" s="68">
        <v>6.2048840579710128E-2</v>
      </c>
      <c r="AA70" s="68">
        <v>2.0972846153846123E-2</v>
      </c>
      <c r="AB70" s="68">
        <v>-2.3717012987012967E-2</v>
      </c>
      <c r="AC70" s="68">
        <v>-2.1277744360902261E-2</v>
      </c>
      <c r="AD70" s="68">
        <v>0.33089318181818173</v>
      </c>
      <c r="AE70" s="68">
        <v>0.27968460000000006</v>
      </c>
      <c r="AF70" s="68">
        <v>-2.4755331687908093E-3</v>
      </c>
      <c r="AG70" s="68">
        <v>-6.820924830288963E-2</v>
      </c>
      <c r="AH70" s="68">
        <v>3.8262012288619737E-2</v>
      </c>
      <c r="AI70" s="68">
        <v>-0.37908162053009159</v>
      </c>
      <c r="AJ70" s="68">
        <v>0.1062992895993016</v>
      </c>
      <c r="AK70" s="68">
        <v>0.22781235099337749</v>
      </c>
      <c r="AL70" s="68">
        <v>8413.5749999999953</v>
      </c>
      <c r="AM70" s="68">
        <v>18765.783000000003</v>
      </c>
      <c r="AN70" s="68">
        <v>22721.827275212931</v>
      </c>
      <c r="AO70" s="68">
        <v>271947.71100000018</v>
      </c>
      <c r="AP70" s="68">
        <v>291847.90299999987</v>
      </c>
      <c r="AQ70" s="68">
        <v>33139.153999999988</v>
      </c>
      <c r="AR70" s="68">
        <v>49770.079999999994</v>
      </c>
      <c r="AS70" s="68">
        <v>18057.132786837661</v>
      </c>
      <c r="AT70" s="68">
        <v>11016.132</v>
      </c>
      <c r="AU70" s="68">
        <v>-189.94300000000007</v>
      </c>
      <c r="AV70" s="68">
        <v>3801.1610000000005</v>
      </c>
      <c r="AW70" s="68">
        <v>1.3056448822243027</v>
      </c>
      <c r="AX70" s="68">
        <v>14445.914786837673</v>
      </c>
      <c r="AY70" s="68">
        <v>4138.4330000000018</v>
      </c>
      <c r="AZ70" s="68">
        <v>40888.314000000071</v>
      </c>
      <c r="BA70" s="68">
        <v>206767.43962393535</v>
      </c>
      <c r="BB70" s="68">
        <v>59003.776000000034</v>
      </c>
      <c r="BC70" s="68">
        <v>211403.26462393531</v>
      </c>
      <c r="BD70" s="68">
        <v>-11499.541922000002</v>
      </c>
      <c r="BE70" s="68">
        <v>0.18095013850415523</v>
      </c>
      <c r="BF70" s="68">
        <v>0.51701385041551229</v>
      </c>
      <c r="BG70" s="68">
        <v>0.81023268698060935</v>
      </c>
      <c r="BH70" s="68">
        <v>1.1518803418803418</v>
      </c>
      <c r="BI70" s="68">
        <v>2.097284615384615</v>
      </c>
      <c r="BJ70" s="68">
        <v>-0.34736220472440937</v>
      </c>
      <c r="BK70" s="68">
        <v>-3.6006291390728458</v>
      </c>
      <c r="BL70" s="68">
        <v>-2.1277744360902253</v>
      </c>
      <c r="BM70" s="68">
        <v>6.2048840579710127</v>
      </c>
      <c r="BN70" s="68">
        <v>-1.9321214285714279</v>
      </c>
      <c r="BO70" s="68">
        <v>-3.4801781609195417</v>
      </c>
      <c r="BP70" s="68">
        <v>-2.3717012987012986</v>
      </c>
      <c r="BQ70" s="68">
        <v>141.45484536082472</v>
      </c>
      <c r="BR70" s="68">
        <v>1522.5682698412695</v>
      </c>
      <c r="BS70" s="68">
        <v>12882.320999999998</v>
      </c>
      <c r="BT70" s="68">
        <v>48439.367000000013</v>
      </c>
      <c r="BU70" s="68">
        <v>16.811999999999998</v>
      </c>
      <c r="BV70" s="68">
        <v>13983.738000000014</v>
      </c>
      <c r="BW70" s="68">
        <v>52.308999999999997</v>
      </c>
      <c r="BX70" s="68">
        <v>578.82499999999948</v>
      </c>
      <c r="BY70" s="68">
        <v>23804.762000000006</v>
      </c>
      <c r="BZ70" s="68">
        <v>4972.9919999999938</v>
      </c>
      <c r="CA70" s="68">
        <v>35.118618181818192</v>
      </c>
      <c r="CB70" s="68">
        <v>19093.992000000031</v>
      </c>
      <c r="CC70" s="68">
        <v>7648.9120000000057</v>
      </c>
      <c r="CD70" s="68">
        <v>5502.2810000000027</v>
      </c>
      <c r="CE70" s="68">
        <v>54031.355999999971</v>
      </c>
      <c r="CF70" s="68">
        <v>20358.364000000012</v>
      </c>
      <c r="CG70" s="68">
        <v>15138.445000000005</v>
      </c>
      <c r="CH70" s="68">
        <v>4.3311818181818147</v>
      </c>
      <c r="CI70" s="68">
        <v>-5395.5629999999983</v>
      </c>
      <c r="CJ70" s="68">
        <v>-10577.770000000004</v>
      </c>
      <c r="CK70" s="68">
        <v>7401.6920000000009</v>
      </c>
      <c r="CL70" s="68">
        <v>-45564.6</v>
      </c>
      <c r="CM70" s="68">
        <v>34548.468000000015</v>
      </c>
      <c r="CN70" s="68">
        <v>-166.72000000000017</v>
      </c>
      <c r="CO70" s="68">
        <v>-1597.0800000000008</v>
      </c>
      <c r="CP70" s="68">
        <v>91600.319000000061</v>
      </c>
      <c r="CQ70" s="68">
        <v>244753.23099999994</v>
      </c>
      <c r="CR70" s="68">
        <v>2726.7350000000001</v>
      </c>
      <c r="CS70" s="68">
        <v>41187.645999999986</v>
      </c>
      <c r="CT70" s="68">
        <v>51894.98899999998</v>
      </c>
      <c r="CU70" s="68">
        <v>476.17399999999998</v>
      </c>
      <c r="CV70" s="68">
        <v>40888.314000000071</v>
      </c>
      <c r="CW70" s="68">
        <v>0.89947439949975372</v>
      </c>
      <c r="CX70" s="68">
        <v>0.7630374348482486</v>
      </c>
      <c r="CY70" s="68">
        <v>8413.5749999999953</v>
      </c>
      <c r="CZ70" s="68">
        <v>21925.538999999997</v>
      </c>
      <c r="DA70" s="68">
        <v>24713.679999999989</v>
      </c>
      <c r="DB70" s="68">
        <v>26240.934000000008</v>
      </c>
      <c r="DC70" s="68">
        <v>27001.611000000008</v>
      </c>
      <c r="DD70" s="68">
        <v>26574.095000000001</v>
      </c>
      <c r="DE70" s="68">
        <v>29238.180000000015</v>
      </c>
      <c r="DF70" s="68">
        <v>31100.325000000008</v>
      </c>
      <c r="DG70" s="68">
        <v>34159.083999999988</v>
      </c>
      <c r="DH70" s="68">
        <v>34029.267000000014</v>
      </c>
      <c r="DI70" s="68">
        <v>35974.175999999985</v>
      </c>
      <c r="DJ70" s="68">
        <v>13089.779000000002</v>
      </c>
      <c r="DK70" s="68">
        <v>-16895.104921999995</v>
      </c>
      <c r="DL70" s="68">
        <v>241299.63099999991</v>
      </c>
      <c r="DM70" s="68">
        <v>28297.593000000008</v>
      </c>
      <c r="DN70" s="68">
        <v>15154.565000000001</v>
      </c>
      <c r="DO70" s="68">
        <v>0.2914595263396178</v>
      </c>
      <c r="DP70" s="68">
        <v>10.660403999999996</v>
      </c>
      <c r="DQ70" s="68">
        <v>23.332480362537762</v>
      </c>
      <c r="DR70" s="68">
        <v>22.781235099337753</v>
      </c>
      <c r="DS70" s="68">
        <v>394721.7890000004</v>
      </c>
      <c r="DT70" s="68">
        <v>-7080.0860000000011</v>
      </c>
      <c r="DU70" s="68">
        <v>146025.39800000002</v>
      </c>
      <c r="DV70" s="68">
        <v>169436.89499999993</v>
      </c>
      <c r="DW70" s="68">
        <v>282</v>
      </c>
      <c r="DX70" s="68">
        <v>28556.977000000003</v>
      </c>
      <c r="DY70" s="68">
        <v>5141.4239999999963</v>
      </c>
      <c r="DZ70" s="68">
        <v>23130.099000000006</v>
      </c>
      <c r="EA70" s="68">
        <v>733521.24000000011</v>
      </c>
      <c r="EB70" s="68">
        <v>51572.568999999981</v>
      </c>
      <c r="EC70" s="68">
        <v>953916.67645632348</v>
      </c>
      <c r="ED70" s="68">
        <v>7556.3930000000018</v>
      </c>
      <c r="EE70" s="68">
        <v>151.17339999999999</v>
      </c>
      <c r="EF70" s="68">
        <v>22725.327675212935</v>
      </c>
      <c r="EG70" s="68">
        <v>33191.462999999982</v>
      </c>
      <c r="EH70" s="68">
        <v>308808.4000000002</v>
      </c>
      <c r="EI70" s="68">
        <v>54279.671000000024</v>
      </c>
      <c r="EJ70" s="68">
        <v>42461.73599999999</v>
      </c>
      <c r="EK70" s="68">
        <v>-0.22407584714574927</v>
      </c>
      <c r="EL70" s="68">
        <v>-0.31367799647314609</v>
      </c>
      <c r="EM70" s="68">
        <v>25280.079498412702</v>
      </c>
      <c r="EN70" s="68">
        <v>25280.079498412702</v>
      </c>
      <c r="EO70" s="68">
        <v>86153.256999999998</v>
      </c>
      <c r="EP70" s="68">
        <v>19.88162949640288</v>
      </c>
      <c r="EQ70" s="68">
        <v>1769.166999999999</v>
      </c>
      <c r="ER70" s="68">
        <v>-176.04200000000003</v>
      </c>
      <c r="ES70" s="68">
        <v>5401.0630000000019</v>
      </c>
      <c r="ET70" s="68">
        <v>18066.113999999998</v>
      </c>
      <c r="EU70" s="68">
        <v>25285.711000000007</v>
      </c>
      <c r="EV70" s="68">
        <v>29624.136999999999</v>
      </c>
      <c r="EW70" s="68">
        <v>30302.470000000005</v>
      </c>
      <c r="EX70" s="68">
        <v>102</v>
      </c>
      <c r="EY70" s="68">
        <v>110</v>
      </c>
      <c r="EZ70" s="68">
        <v>103</v>
      </c>
      <c r="FA70" s="68">
        <v>64</v>
      </c>
      <c r="FB70" s="68">
        <v>12398.608000000006</v>
      </c>
      <c r="FC70" s="68">
        <v>12175.055000000004</v>
      </c>
      <c r="FD70" s="68">
        <v>2449.8070000000007</v>
      </c>
      <c r="FE70" s="68">
        <v>271947.71100000018</v>
      </c>
      <c r="FF70" s="68">
        <v>33139.153999999988</v>
      </c>
      <c r="FG70" s="68">
        <v>4632.8039999999992</v>
      </c>
      <c r="FH70" s="68">
        <v>-1806.2480000000014</v>
      </c>
      <c r="FI70" s="68">
        <v>-467.40499999999975</v>
      </c>
      <c r="FJ70" s="68">
        <v>2463.596</v>
      </c>
      <c r="FK70" s="68">
        <v>-3300.8680000000018</v>
      </c>
      <c r="FL70" s="68">
        <v>2965.3240000000005</v>
      </c>
      <c r="FM70" s="68">
        <v>174435.71999999997</v>
      </c>
      <c r="FP70" s="68">
        <v>110653.226</v>
      </c>
      <c r="FQ70" s="68">
        <v>96689.903999999995</v>
      </c>
      <c r="FR70" s="68">
        <v>4.47</v>
      </c>
      <c r="FS70" s="68">
        <v>49658.642999999975</v>
      </c>
      <c r="FT70" s="68">
        <v>638311.95900000015</v>
      </c>
      <c r="FU70" s="68">
        <v>658845.99499999965</v>
      </c>
      <c r="FV70" s="68">
        <v>413127.53799999977</v>
      </c>
      <c r="FW70" s="68">
        <v>636970.23900000006</v>
      </c>
      <c r="FX70" s="68">
        <v>615065.174</v>
      </c>
      <c r="FY70" s="68">
        <v>796636.88400000019</v>
      </c>
      <c r="FZ70" s="68">
        <v>281005.92699999997</v>
      </c>
      <c r="GA70" s="68">
        <v>88000.984000000011</v>
      </c>
      <c r="GB70" s="68">
        <v>38856.720000000008</v>
      </c>
      <c r="GC70" s="68">
        <v>24446.327000000001</v>
      </c>
      <c r="GD70" s="68">
        <v>13429.711000000003</v>
      </c>
      <c r="GE70" s="68">
        <v>291847.90299999987</v>
      </c>
      <c r="GF70" s="68">
        <v>28297.593000000008</v>
      </c>
      <c r="GG70" s="68">
        <v>18765.783000000003</v>
      </c>
      <c r="GH70" s="68">
        <v>36.089189189189192</v>
      </c>
      <c r="GI70" s="68">
        <v>188775.86499999985</v>
      </c>
      <c r="GJ70" s="68">
        <v>52462.736000000004</v>
      </c>
      <c r="GK70" s="68">
        <v>50688.393000000004</v>
      </c>
      <c r="GL70" s="68">
        <v>51.176999999999992</v>
      </c>
      <c r="GM70" s="68">
        <v>48.088000000000001</v>
      </c>
      <c r="GN70" s="68">
        <v>48.341000000000001</v>
      </c>
      <c r="GO70" s="68">
        <v>48.667999999999978</v>
      </c>
      <c r="GP70" s="68">
        <v>47.768999999999998</v>
      </c>
      <c r="GQ70" s="68">
        <v>-218.60600000000005</v>
      </c>
      <c r="GR70" s="68">
        <v>7308.3439999999991</v>
      </c>
      <c r="GS70" s="68">
        <v>6706.3409999999985</v>
      </c>
      <c r="GT70" s="68">
        <v>6268.1390000000029</v>
      </c>
      <c r="GU70" s="68">
        <v>5855.6320000000014</v>
      </c>
      <c r="GV70" s="68">
        <v>5429.8160000000016</v>
      </c>
      <c r="GW70" s="68">
        <v>44698.751000000004</v>
      </c>
    </row>
    <row r="71" spans="1:205" s="68" customFormat="1" ht="10">
      <c r="A71" s="100" t="s">
        <v>159</v>
      </c>
      <c r="B71" s="68">
        <v>196</v>
      </c>
      <c r="C71" s="68">
        <v>327597.022</v>
      </c>
      <c r="D71" s="68">
        <v>136896.54287323233</v>
      </c>
      <c r="E71" s="68">
        <v>464493.56487323239</v>
      </c>
      <c r="F71" s="68">
        <v>25866.831999999995</v>
      </c>
      <c r="G71" s="68">
        <v>438626.73287323228</v>
      </c>
      <c r="H71" s="68">
        <v>1.6665222330633791</v>
      </c>
      <c r="I71" s="68">
        <v>1.0960129143055957</v>
      </c>
      <c r="J71" s="68">
        <v>0.33239148503594823</v>
      </c>
      <c r="K71" s="68">
        <v>0.34903434715548365</v>
      </c>
      <c r="L71" s="68">
        <v>87.129581035988437</v>
      </c>
      <c r="M71" s="68">
        <v>36.225801051166208</v>
      </c>
      <c r="N71" s="68">
        <v>30.863812400411156</v>
      </c>
      <c r="O71" s="68">
        <v>12.811981041183127</v>
      </c>
      <c r="P71" s="68">
        <v>2.0124795123946493</v>
      </c>
      <c r="Q71" s="68">
        <v>2.4408922707623018</v>
      </c>
      <c r="R71" s="68">
        <v>2.4053477820722349</v>
      </c>
      <c r="S71" s="68">
        <v>0.10782209279489609</v>
      </c>
      <c r="T71" s="68">
        <v>25.544027328542047</v>
      </c>
      <c r="U71" s="68">
        <v>49.268842966248314</v>
      </c>
      <c r="V71" s="68">
        <v>2.2367213345017962</v>
      </c>
      <c r="W71" s="68">
        <v>2.4532235139256167</v>
      </c>
      <c r="X71" s="68">
        <v>0.61069646364846386</v>
      </c>
      <c r="Y71" s="68">
        <v>3.9242550751581277E-2</v>
      </c>
      <c r="Z71" s="68">
        <v>0.16841276422764229</v>
      </c>
      <c r="AA71" s="68">
        <v>0.13756174311926606</v>
      </c>
      <c r="AB71" s="68">
        <v>4.7346470588235295E-2</v>
      </c>
      <c r="AC71" s="68">
        <v>6.1299259259259255E-2</v>
      </c>
      <c r="AD71" s="68">
        <v>0.17349529411764703</v>
      </c>
      <c r="AE71" s="68">
        <v>0.22840886075949363</v>
      </c>
      <c r="AF71" s="68">
        <v>0.20138861797685975</v>
      </c>
      <c r="AG71" s="68">
        <v>8.3146732314816826E-2</v>
      </c>
      <c r="AH71" s="68">
        <v>-4.7092300967901173E-2</v>
      </c>
      <c r="AI71" s="68">
        <v>-4.9645158997770882E-2</v>
      </c>
      <c r="AJ71" s="68">
        <v>0.1928389281223383</v>
      </c>
      <c r="AK71" s="68">
        <v>0.25557653333333324</v>
      </c>
      <c r="AL71" s="68">
        <v>11737.926000000001</v>
      </c>
      <c r="AM71" s="68">
        <v>17595.757000000005</v>
      </c>
      <c r="AN71" s="68">
        <v>25493.025425353517</v>
      </c>
      <c r="AO71" s="68">
        <v>420160.91099999973</v>
      </c>
      <c r="AP71" s="68">
        <v>508429.33799999987</v>
      </c>
      <c r="AQ71" s="68">
        <v>26810.195</v>
      </c>
      <c r="AR71" s="68">
        <v>36114.310000000012</v>
      </c>
      <c r="AS71" s="68">
        <v>18891.85414761908</v>
      </c>
      <c r="AT71" s="68">
        <v>-2920.0989999999993</v>
      </c>
      <c r="AU71" s="68">
        <v>770.65200000000118</v>
      </c>
      <c r="AV71" s="68">
        <v>13923.361999999999</v>
      </c>
      <c r="AW71" s="68">
        <v>0.97476972947944096</v>
      </c>
      <c r="AX71" s="68">
        <v>4197.8401476190802</v>
      </c>
      <c r="AY71" s="68">
        <v>5821.8420000000024</v>
      </c>
      <c r="AZ71" s="68">
        <v>71834.873999999967</v>
      </c>
      <c r="BA71" s="68">
        <v>163956.3598732324</v>
      </c>
      <c r="BB71" s="68">
        <v>90117.758000000002</v>
      </c>
      <c r="BC71" s="68">
        <v>182925.68887323231</v>
      </c>
      <c r="BD71" s="68">
        <v>-4529.0260100000014</v>
      </c>
      <c r="BE71" s="68">
        <v>0.14312921348314614</v>
      </c>
      <c r="BF71" s="68">
        <v>0.34365730337078654</v>
      </c>
      <c r="BG71" s="68">
        <v>0.69957303370786506</v>
      </c>
      <c r="BH71" s="68">
        <v>1.8970174418604651</v>
      </c>
      <c r="BI71" s="68">
        <v>13.756174311926603</v>
      </c>
      <c r="BJ71" s="68">
        <v>11.449858407079645</v>
      </c>
      <c r="BK71" s="68">
        <v>9.7940446428571448</v>
      </c>
      <c r="BL71" s="68">
        <v>6.1299259259259253</v>
      </c>
      <c r="BM71" s="68">
        <v>16.841276422764228</v>
      </c>
      <c r="BN71" s="68">
        <v>24.225328000000008</v>
      </c>
      <c r="BO71" s="68">
        <v>12.926484374999999</v>
      </c>
      <c r="BP71" s="68">
        <v>4.734647058823529</v>
      </c>
      <c r="BQ71" s="68">
        <v>115.36157627118639</v>
      </c>
      <c r="BR71" s="68">
        <v>160.87381679389304</v>
      </c>
      <c r="BS71" s="68">
        <v>9664.380000000001</v>
      </c>
      <c r="BT71" s="68">
        <v>53961.918000000005</v>
      </c>
      <c r="BU71" s="68">
        <v>50.042999999999999</v>
      </c>
      <c r="BV71" s="68">
        <v>5770.8350000000009</v>
      </c>
      <c r="BW71" s="68">
        <v>38.170999999999999</v>
      </c>
      <c r="BX71" s="68">
        <v>795.4740000000005</v>
      </c>
      <c r="BY71" s="68">
        <v>24578.668000000009</v>
      </c>
      <c r="BZ71" s="68">
        <v>6238.8020000000006</v>
      </c>
      <c r="CA71" s="68">
        <v>33.391239726027401</v>
      </c>
      <c r="CB71" s="68">
        <v>24869.89000000001</v>
      </c>
      <c r="CC71" s="68">
        <v>54883.289000000004</v>
      </c>
      <c r="CD71" s="68">
        <v>16738.173000000006</v>
      </c>
      <c r="CE71" s="68">
        <v>18221.78</v>
      </c>
      <c r="CF71" s="68">
        <v>39359.266999999993</v>
      </c>
      <c r="CG71" s="68">
        <v>10140.609</v>
      </c>
      <c r="CH71" s="68">
        <v>26.191906976744178</v>
      </c>
      <c r="CI71" s="68">
        <v>-11845.749000000003</v>
      </c>
      <c r="CJ71" s="68">
        <v>-4120.799</v>
      </c>
      <c r="CK71" s="68">
        <v>5070.6790000000001</v>
      </c>
      <c r="CL71" s="68">
        <v>-132904.26</v>
      </c>
      <c r="CM71" s="68">
        <v>135824.35900000005</v>
      </c>
      <c r="CN71" s="68">
        <v>-1304.2280000000001</v>
      </c>
      <c r="CO71" s="68">
        <v>-6846.69</v>
      </c>
      <c r="CP71" s="68">
        <v>83548.936999999991</v>
      </c>
      <c r="CQ71" s="68">
        <v>126739.12100000003</v>
      </c>
      <c r="CR71" s="68">
        <v>3488.1979999999994</v>
      </c>
      <c r="CS71" s="68">
        <v>25121.355000000003</v>
      </c>
      <c r="CT71" s="68">
        <v>16574.999</v>
      </c>
      <c r="CU71" s="68">
        <v>309.03300000000002</v>
      </c>
      <c r="CV71" s="68">
        <v>71834.873999999967</v>
      </c>
      <c r="CW71" s="68">
        <v>0.70263272841499436</v>
      </c>
      <c r="CX71" s="68">
        <v>0.78275869373291762</v>
      </c>
      <c r="CY71" s="68">
        <v>11737.926000000001</v>
      </c>
      <c r="CZ71" s="68">
        <v>11258.199000000002</v>
      </c>
      <c r="DA71" s="68">
        <v>11657.403000000004</v>
      </c>
      <c r="DB71" s="68">
        <v>12388.334000000001</v>
      </c>
      <c r="DC71" s="68">
        <v>14533.228000000001</v>
      </c>
      <c r="DD71" s="68">
        <v>13927.602999999996</v>
      </c>
      <c r="DE71" s="68">
        <v>13907.186000000002</v>
      </c>
      <c r="DF71" s="68">
        <v>15966.892999999998</v>
      </c>
      <c r="DG71" s="68">
        <v>17929.095000000001</v>
      </c>
      <c r="DH71" s="68">
        <v>17246.066999999992</v>
      </c>
      <c r="DI71" s="68">
        <v>18557.882000000005</v>
      </c>
      <c r="DJ71" s="68">
        <v>19909.678000000004</v>
      </c>
      <c r="DK71" s="68">
        <v>-16374.775009999999</v>
      </c>
      <c r="DL71" s="68">
        <v>132089.96599999996</v>
      </c>
      <c r="DM71" s="68">
        <v>27234.999000000003</v>
      </c>
      <c r="DN71" s="68">
        <v>2901.742999999999</v>
      </c>
      <c r="DO71" s="68">
        <v>0.29703781136560709</v>
      </c>
      <c r="DP71" s="68">
        <v>11.639328000000004</v>
      </c>
      <c r="DQ71" s="68">
        <v>26.212496855345901</v>
      </c>
      <c r="DR71" s="68">
        <v>25.557653333333324</v>
      </c>
      <c r="DS71" s="68">
        <v>298401.15100000007</v>
      </c>
      <c r="DT71" s="68">
        <v>-4279.1960000000017</v>
      </c>
      <c r="DU71" s="68">
        <v>63932.836000000003</v>
      </c>
      <c r="DV71" s="68">
        <v>95336.63999999997</v>
      </c>
      <c r="DW71" s="68">
        <v>141</v>
      </c>
      <c r="DX71" s="68">
        <v>27800.754000000008</v>
      </c>
      <c r="DY71" s="68">
        <v>6486.3230000000012</v>
      </c>
      <c r="DZ71" s="68">
        <v>20479.046000000006</v>
      </c>
      <c r="EA71" s="68">
        <v>295945.62300000008</v>
      </c>
      <c r="EB71" s="68">
        <v>38388.54</v>
      </c>
      <c r="EC71" s="68">
        <v>423963.5032585804</v>
      </c>
      <c r="ED71" s="68">
        <v>8553.5810000000019</v>
      </c>
      <c r="EE71" s="68">
        <v>95.060200000000009</v>
      </c>
      <c r="EF71" s="68">
        <v>25507.01202535351</v>
      </c>
      <c r="EG71" s="68">
        <v>26848.366000000002</v>
      </c>
      <c r="EH71" s="68">
        <v>512497.6</v>
      </c>
      <c r="EI71" s="68">
        <v>35463.179999999993</v>
      </c>
      <c r="EJ71" s="68">
        <v>33527.336000000003</v>
      </c>
      <c r="EK71" s="68">
        <v>-0.1171007553758112</v>
      </c>
      <c r="EL71" s="68">
        <v>0.11661664064704691</v>
      </c>
      <c r="EM71" s="68">
        <v>14632.617800000002</v>
      </c>
      <c r="EN71" s="68">
        <v>14632.617800000002</v>
      </c>
      <c r="EO71" s="68">
        <v>56243.465000000004</v>
      </c>
      <c r="EP71" s="68">
        <v>87.047664335664351</v>
      </c>
      <c r="EQ71" s="68">
        <v>755.02800000000002</v>
      </c>
      <c r="ER71" s="68">
        <v>-177.339</v>
      </c>
      <c r="ES71" s="68">
        <v>5732.2170000000024</v>
      </c>
      <c r="ET71" s="68">
        <v>16694.709999999995</v>
      </c>
      <c r="EU71" s="68">
        <v>18433.77</v>
      </c>
      <c r="EV71" s="68">
        <v>18940.990000000005</v>
      </c>
      <c r="EW71" s="68">
        <v>15704.869999999999</v>
      </c>
      <c r="EX71" s="68">
        <v>73</v>
      </c>
      <c r="EY71" s="68">
        <v>72</v>
      </c>
      <c r="EZ71" s="68">
        <v>64</v>
      </c>
      <c r="FA71" s="68">
        <v>41</v>
      </c>
      <c r="FB71" s="68">
        <v>9529.8840000000018</v>
      </c>
      <c r="FC71" s="68">
        <v>3831.5989999999997</v>
      </c>
      <c r="FD71" s="68">
        <v>1919.3829999999996</v>
      </c>
      <c r="FE71" s="68">
        <v>420160.91099999973</v>
      </c>
      <c r="FF71" s="68">
        <v>26810.195</v>
      </c>
      <c r="FG71" s="68">
        <v>157.86199999999999</v>
      </c>
      <c r="FH71" s="68">
        <v>-3326.1469999999977</v>
      </c>
      <c r="FI71" s="68">
        <v>1271.2480000000003</v>
      </c>
      <c r="FJ71" s="68">
        <v>1284.2469999999994</v>
      </c>
      <c r="FK71" s="68">
        <v>-1477.9220000000005</v>
      </c>
      <c r="FL71" s="68">
        <v>27128.120000000003</v>
      </c>
      <c r="FM71" s="68">
        <v>64791.112999999998</v>
      </c>
      <c r="FP71" s="68">
        <v>29961.231000000003</v>
      </c>
      <c r="FQ71" s="68">
        <v>30599.719000000001</v>
      </c>
      <c r="FR71" s="68">
        <v>330.37900000000002</v>
      </c>
      <c r="FS71" s="68">
        <v>15195.903</v>
      </c>
      <c r="FT71" s="68">
        <v>213212.90300000002</v>
      </c>
      <c r="FU71" s="68">
        <v>201577.11700000014</v>
      </c>
      <c r="FV71" s="68">
        <v>129989.00700000003</v>
      </c>
      <c r="FW71" s="68">
        <v>244037.29900000006</v>
      </c>
      <c r="FX71" s="68">
        <v>228961.01400000011</v>
      </c>
      <c r="FY71" s="68">
        <v>327597.022</v>
      </c>
      <c r="FZ71" s="68">
        <v>480101.57899999997</v>
      </c>
      <c r="GA71" s="68">
        <v>79822.06299999998</v>
      </c>
      <c r="GB71" s="68">
        <v>32246.549999999992</v>
      </c>
      <c r="GC71" s="68">
        <v>26022.187999999998</v>
      </c>
      <c r="GD71" s="68">
        <v>16358.288</v>
      </c>
      <c r="GE71" s="68">
        <v>508429.33799999987</v>
      </c>
      <c r="GF71" s="68">
        <v>27234.999000000003</v>
      </c>
      <c r="GG71" s="68">
        <v>17595.757000000005</v>
      </c>
      <c r="GH71" s="68">
        <v>38.153846153846153</v>
      </c>
      <c r="GI71" s="68">
        <v>115251.80499999998</v>
      </c>
      <c r="GJ71" s="68">
        <v>16838.381000000005</v>
      </c>
      <c r="GK71" s="68">
        <v>14875.046</v>
      </c>
      <c r="GL71" s="68">
        <v>33.82</v>
      </c>
      <c r="GM71" s="68">
        <v>29.021000000000001</v>
      </c>
      <c r="GN71" s="68">
        <v>21.572000000000003</v>
      </c>
      <c r="GO71" s="68">
        <v>18.959000000000003</v>
      </c>
      <c r="GP71" s="68">
        <v>17.55</v>
      </c>
      <c r="GQ71" s="68">
        <v>-70.347000000000008</v>
      </c>
      <c r="GR71" s="68">
        <v>2586.9740000000002</v>
      </c>
      <c r="GS71" s="68">
        <v>2392.5810000000006</v>
      </c>
      <c r="GT71" s="68">
        <v>2237.3650000000011</v>
      </c>
      <c r="GU71" s="68">
        <v>1926.6669999999999</v>
      </c>
      <c r="GV71" s="68">
        <v>1767.7329999999997</v>
      </c>
      <c r="GW71" s="68">
        <v>14904.778000000002</v>
      </c>
    </row>
    <row r="72" spans="1:205" s="68" customFormat="1" ht="10">
      <c r="A72" s="100" t="s">
        <v>160</v>
      </c>
      <c r="B72" s="68">
        <v>98</v>
      </c>
      <c r="C72" s="68">
        <v>734105.53000000026</v>
      </c>
      <c r="D72" s="68">
        <v>118195.73148968446</v>
      </c>
      <c r="E72" s="68">
        <v>852301.26148968446</v>
      </c>
      <c r="F72" s="68">
        <v>25777.284999999996</v>
      </c>
      <c r="G72" s="68">
        <v>826523.97648968466</v>
      </c>
      <c r="H72" s="68">
        <v>1.3575583196687753</v>
      </c>
      <c r="I72" s="68">
        <v>1.1996449547792511</v>
      </c>
      <c r="J72" s="68">
        <v>0.37841702074210781</v>
      </c>
      <c r="K72" s="68">
        <v>0.30854214066264335</v>
      </c>
      <c r="L72" s="68">
        <v>82.27252666476825</v>
      </c>
      <c r="M72" s="68">
        <v>36.356836098959455</v>
      </c>
      <c r="N72" s="68">
        <v>26.990942614366411</v>
      </c>
      <c r="O72" s="68">
        <v>18.118162415834735</v>
      </c>
      <c r="P72" s="68">
        <v>3.0915752314314413</v>
      </c>
      <c r="Q72" s="68">
        <v>7.9325035883397961</v>
      </c>
      <c r="R72" s="68">
        <v>1.3657154633832416</v>
      </c>
      <c r="S72" s="68">
        <v>0.11874171859253208</v>
      </c>
      <c r="T72" s="68">
        <v>15.526899495961294</v>
      </c>
      <c r="U72" s="68">
        <v>11.937366050199238</v>
      </c>
      <c r="V72" s="68">
        <v>3.0542839647974138</v>
      </c>
      <c r="W72" s="68">
        <v>1.5200017827278993</v>
      </c>
      <c r="X72" s="68">
        <v>0.28576425833414615</v>
      </c>
      <c r="Y72" s="68">
        <v>4.0362942160682792E-2</v>
      </c>
      <c r="Z72" s="68">
        <v>0.32271968253968242</v>
      </c>
      <c r="AA72" s="68">
        <v>0.14207259259259258</v>
      </c>
      <c r="AB72" s="68">
        <v>5.9223896103896105E-2</v>
      </c>
      <c r="AC72" s="68">
        <v>5.1924179104477615E-2</v>
      </c>
      <c r="AD72" s="68">
        <v>0.16425806451612901</v>
      </c>
      <c r="AE72" s="68">
        <v>0.11150537037037037</v>
      </c>
      <c r="AF72" s="68">
        <v>0.40094473993860424</v>
      </c>
      <c r="AG72" s="68">
        <v>0.20339389687759346</v>
      </c>
      <c r="AH72" s="68">
        <v>3.513447989304995E-2</v>
      </c>
      <c r="AI72" s="68">
        <v>6.9201910234545652E-2</v>
      </c>
      <c r="AJ72" s="68">
        <v>0.19947984939777053</v>
      </c>
      <c r="AK72" s="68">
        <v>0.32884731707317083</v>
      </c>
      <c r="AL72" s="68">
        <v>24739.422999999995</v>
      </c>
      <c r="AM72" s="68">
        <v>31892.960000000006</v>
      </c>
      <c r="AN72" s="68">
        <v>46812.257902063095</v>
      </c>
      <c r="AO72" s="68">
        <v>341086.147</v>
      </c>
      <c r="AP72" s="68">
        <v>369968.60600000003</v>
      </c>
      <c r="AQ72" s="68">
        <v>49311.43</v>
      </c>
      <c r="AR72" s="68">
        <v>58842.186000000002</v>
      </c>
      <c r="AS72" s="68">
        <v>35659.673905423027</v>
      </c>
      <c r="AT72" s="68">
        <v>-6090.9010000000026</v>
      </c>
      <c r="AU72" s="68">
        <v>8661.099000000002</v>
      </c>
      <c r="AV72" s="68">
        <v>10927.114</v>
      </c>
      <c r="AW72" s="68">
        <v>0.42751721292597877</v>
      </c>
      <c r="AX72" s="68">
        <v>16071.460905423031</v>
      </c>
      <c r="AY72" s="68">
        <v>18395.648000000005</v>
      </c>
      <c r="AZ72" s="68">
        <v>49085.624000000003</v>
      </c>
      <c r="BA72" s="68">
        <v>110143.32848968447</v>
      </c>
      <c r="BB72" s="68">
        <v>47213.010000000017</v>
      </c>
      <c r="BC72" s="68">
        <v>125366.99748968449</v>
      </c>
      <c r="BD72" s="68">
        <v>-10393.24732</v>
      </c>
      <c r="BE72" s="68">
        <v>0.17710989010989012</v>
      </c>
      <c r="BF72" s="68">
        <v>0.64513186813186796</v>
      </c>
      <c r="BG72" s="68">
        <v>0.84454945054945052</v>
      </c>
      <c r="BH72" s="68">
        <v>0.84838823529411744</v>
      </c>
      <c r="BI72" s="68">
        <v>14.207259259259262</v>
      </c>
      <c r="BJ72" s="68">
        <v>11.38003333333333</v>
      </c>
      <c r="BK72" s="68">
        <v>9.0057966101694902</v>
      </c>
      <c r="BL72" s="68">
        <v>5.1924179104477624</v>
      </c>
      <c r="BM72" s="68">
        <v>32.271968253968268</v>
      </c>
      <c r="BN72" s="68">
        <v>24.886461538461532</v>
      </c>
      <c r="BO72" s="68">
        <v>15.182615384615389</v>
      </c>
      <c r="BP72" s="68">
        <v>5.9223896103896108</v>
      </c>
      <c r="BQ72" s="68">
        <v>133.83160000000001</v>
      </c>
      <c r="BR72" s="68">
        <v>57.237069444444437</v>
      </c>
      <c r="BS72" s="68">
        <v>7941.7190000000001</v>
      </c>
      <c r="BT72" s="68">
        <v>78738.625</v>
      </c>
      <c r="BU72" s="68">
        <v>9.2800000000000011</v>
      </c>
      <c r="BV72" s="68">
        <v>7407.5549999999994</v>
      </c>
      <c r="BW72" s="68">
        <v>84.423000000000002</v>
      </c>
      <c r="BX72" s="68">
        <v>139.893</v>
      </c>
      <c r="BY72" s="68">
        <v>41776.604000000007</v>
      </c>
      <c r="BZ72" s="68">
        <v>9775.992000000002</v>
      </c>
      <c r="CA72" s="68">
        <v>23.680240963855415</v>
      </c>
      <c r="CB72" s="68">
        <v>8204.4319999999989</v>
      </c>
      <c r="CC72" s="68">
        <v>61818.419000000009</v>
      </c>
      <c r="CD72" s="68">
        <v>4026.9700000000003</v>
      </c>
      <c r="CE72" s="68">
        <v>14264.458999999999</v>
      </c>
      <c r="CF72" s="68">
        <v>39957.383999999998</v>
      </c>
      <c r="CG72" s="68">
        <v>7525.579999999999</v>
      </c>
      <c r="CH72" s="68">
        <v>20.87544186046512</v>
      </c>
      <c r="CI72" s="68">
        <v>-25178.197</v>
      </c>
      <c r="CJ72" s="68">
        <v>-10117.950000000001</v>
      </c>
      <c r="CK72" s="68">
        <v>873.98099999999988</v>
      </c>
      <c r="CL72" s="68">
        <v>-11847.462999999998</v>
      </c>
      <c r="CM72" s="68">
        <v>17938.363999999998</v>
      </c>
      <c r="CN72" s="68">
        <v>974.6500000000002</v>
      </c>
      <c r="CO72" s="68">
        <v>-8459.2430000000022</v>
      </c>
      <c r="CP72" s="68">
        <v>132356.80599999998</v>
      </c>
      <c r="CQ72" s="68">
        <v>102028.88599999997</v>
      </c>
      <c r="CR72" s="68">
        <v>570.93599999999992</v>
      </c>
      <c r="CS72" s="68">
        <v>38194.438000000009</v>
      </c>
      <c r="CT72" s="68">
        <v>8230.8860000000022</v>
      </c>
      <c r="CU72" s="68">
        <v>2.4</v>
      </c>
      <c r="CV72" s="68">
        <v>49085.624000000003</v>
      </c>
      <c r="CW72" s="68">
        <v>0.62291240085047928</v>
      </c>
      <c r="CX72" s="68">
        <v>0.7077149454876388</v>
      </c>
      <c r="CY72" s="68">
        <v>24739.422999999995</v>
      </c>
      <c r="CZ72" s="68">
        <v>16999.701000000001</v>
      </c>
      <c r="DA72" s="68">
        <v>17756.934000000001</v>
      </c>
      <c r="DB72" s="68">
        <v>18927.805000000004</v>
      </c>
      <c r="DC72" s="68">
        <v>20947.960999999999</v>
      </c>
      <c r="DD72" s="68">
        <v>22768.431</v>
      </c>
      <c r="DE72" s="68">
        <v>23794.837</v>
      </c>
      <c r="DF72" s="68">
        <v>26192.735000000004</v>
      </c>
      <c r="DG72" s="68">
        <v>28181.699000000004</v>
      </c>
      <c r="DH72" s="68">
        <v>27592.605000000003</v>
      </c>
      <c r="DI72" s="68">
        <v>29303.989999999998</v>
      </c>
      <c r="DJ72" s="68">
        <v>41711.446000000004</v>
      </c>
      <c r="DK72" s="68">
        <v>-35571.444319999995</v>
      </c>
      <c r="DL72" s="68">
        <v>113549.38300000002</v>
      </c>
      <c r="DM72" s="68">
        <v>47614.655000000013</v>
      </c>
      <c r="DN72" s="68">
        <v>12304.747000000003</v>
      </c>
      <c r="DO72" s="68">
        <v>0.28844314128208381</v>
      </c>
      <c r="DP72" s="68">
        <v>8.3853676470588248</v>
      </c>
      <c r="DQ72" s="68">
        <v>19.937250000000006</v>
      </c>
      <c r="DR72" s="68">
        <v>32.884731707317066</v>
      </c>
      <c r="DS72" s="68">
        <v>237542.77799999996</v>
      </c>
      <c r="DT72" s="68">
        <v>-3263.6089999999999</v>
      </c>
      <c r="DU72" s="68">
        <v>67700.306000000011</v>
      </c>
      <c r="DV72" s="68">
        <v>102570.44</v>
      </c>
      <c r="DW72" s="68">
        <v>77</v>
      </c>
      <c r="DX72" s="68">
        <v>42433.741000000002</v>
      </c>
      <c r="DY72" s="68">
        <v>10229.934000000001</v>
      </c>
      <c r="DZ72" s="68">
        <v>32103.601000000006</v>
      </c>
      <c r="EA72" s="68">
        <v>732378.63000000024</v>
      </c>
      <c r="EB72" s="68">
        <v>58865.49</v>
      </c>
      <c r="EC72" s="68">
        <v>826313.48077904107</v>
      </c>
      <c r="ED72" s="68">
        <v>18486.224000000002</v>
      </c>
      <c r="EE72" s="68">
        <v>229.214</v>
      </c>
      <c r="EF72" s="68">
        <v>46830.6347020631</v>
      </c>
      <c r="EG72" s="68">
        <v>49395.852999999996</v>
      </c>
      <c r="EH72" s="68">
        <v>360695.30000000005</v>
      </c>
      <c r="EI72" s="68">
        <v>54786.700000000004</v>
      </c>
      <c r="EJ72" s="68">
        <v>55251.105999999992</v>
      </c>
      <c r="EK72" s="68">
        <v>-0.13605895446834163</v>
      </c>
      <c r="EL72" s="68">
        <v>0.19845887334880033</v>
      </c>
      <c r="EM72" s="68">
        <v>25177.996977777784</v>
      </c>
      <c r="EN72" s="68">
        <v>25177.996977777784</v>
      </c>
      <c r="EO72" s="68">
        <v>80957.487000000008</v>
      </c>
      <c r="EP72" s="68">
        <v>82.496164383561648</v>
      </c>
      <c r="EQ72" s="68">
        <v>947.322</v>
      </c>
      <c r="ER72" s="68">
        <v>-47.838999999999999</v>
      </c>
      <c r="ES72" s="68">
        <v>10210.119000000002</v>
      </c>
      <c r="ET72" s="68">
        <v>23854.09</v>
      </c>
      <c r="EU72" s="68">
        <v>30610.340000000004</v>
      </c>
      <c r="EV72" s="68">
        <v>31078.07</v>
      </c>
      <c r="EW72" s="68">
        <v>31945.09</v>
      </c>
      <c r="EX72" s="68">
        <v>44</v>
      </c>
      <c r="EY72" s="68">
        <v>46</v>
      </c>
      <c r="EZ72" s="68">
        <v>44</v>
      </c>
      <c r="FA72" s="68">
        <v>30</v>
      </c>
      <c r="FB72" s="68">
        <v>3615.1560000000004</v>
      </c>
      <c r="FC72" s="68">
        <v>6015.9940000000015</v>
      </c>
      <c r="FD72" s="68">
        <v>2066.3000000000002</v>
      </c>
      <c r="FE72" s="68">
        <v>341086.147</v>
      </c>
      <c r="FF72" s="68">
        <v>49311.43</v>
      </c>
      <c r="FG72" s="68">
        <v>602.22099999999989</v>
      </c>
      <c r="FH72" s="68">
        <v>-1015.6549999999996</v>
      </c>
      <c r="FI72" s="68">
        <v>-7658.0360000000019</v>
      </c>
      <c r="FJ72" s="68">
        <v>12.591999999999947</v>
      </c>
      <c r="FK72" s="68">
        <v>7963.101999999998</v>
      </c>
      <c r="FL72" s="68">
        <v>3792.3269999999993</v>
      </c>
      <c r="FM72" s="68">
        <v>68625.540000000008</v>
      </c>
      <c r="FP72" s="68">
        <v>48237.424000000006</v>
      </c>
      <c r="FQ72" s="68">
        <v>48128.337</v>
      </c>
      <c r="FR72" s="68">
        <v>0</v>
      </c>
      <c r="FS72" s="68">
        <v>15328.959000000003</v>
      </c>
      <c r="FT72" s="68">
        <v>413536.25100000005</v>
      </c>
      <c r="FU72" s="68">
        <v>446444.13599999982</v>
      </c>
      <c r="FV72" s="68">
        <v>267093.86300000007</v>
      </c>
      <c r="FW72" s="68">
        <v>539423.92100000021</v>
      </c>
      <c r="FX72" s="68">
        <v>511864.1</v>
      </c>
      <c r="FY72" s="68">
        <v>734105.53000000026</v>
      </c>
      <c r="FZ72" s="68">
        <v>365444.277</v>
      </c>
      <c r="GA72" s="68">
        <v>130658.72700000003</v>
      </c>
      <c r="GB72" s="68">
        <v>54461.299000000006</v>
      </c>
      <c r="GC72" s="68">
        <v>46725.713000000011</v>
      </c>
      <c r="GD72" s="68">
        <v>30173.600999999995</v>
      </c>
      <c r="GE72" s="68">
        <v>369968.60600000003</v>
      </c>
      <c r="GF72" s="68">
        <v>47614.655000000013</v>
      </c>
      <c r="GG72" s="68">
        <v>31892.960000000006</v>
      </c>
      <c r="GH72" s="68">
        <v>53.698924731182792</v>
      </c>
      <c r="GI72" s="68">
        <v>96228.346000000005</v>
      </c>
      <c r="GJ72" s="68">
        <v>17321.136999999999</v>
      </c>
      <c r="GK72" s="68">
        <v>16515.642</v>
      </c>
      <c r="GL72" s="68">
        <v>79.722999999999999</v>
      </c>
      <c r="GM72" s="68">
        <v>72.055000000000007</v>
      </c>
      <c r="GN72" s="68">
        <v>65.36</v>
      </c>
      <c r="GO72" s="68">
        <v>58.177999999999997</v>
      </c>
      <c r="GP72" s="68">
        <v>54.914999999999999</v>
      </c>
      <c r="GQ72" s="68">
        <v>-3.1929999999999996</v>
      </c>
      <c r="GR72" s="68">
        <v>3591.0800000000004</v>
      </c>
      <c r="GS72" s="68">
        <v>2932.148999999999</v>
      </c>
      <c r="GT72" s="68">
        <v>2558.0390000000002</v>
      </c>
      <c r="GU72" s="68">
        <v>2192.6509999999998</v>
      </c>
      <c r="GV72" s="68">
        <v>1911.3610000000001</v>
      </c>
      <c r="GW72" s="68">
        <v>12257.682999999995</v>
      </c>
    </row>
    <row r="73" spans="1:205" s="68" customFormat="1" ht="10">
      <c r="A73" s="100" t="s">
        <v>161</v>
      </c>
      <c r="B73" s="68">
        <v>1002</v>
      </c>
      <c r="C73" s="68">
        <v>913911.92399999942</v>
      </c>
      <c r="D73" s="68">
        <v>589195.49536449369</v>
      </c>
      <c r="E73" s="68">
        <v>1503107.4193644938</v>
      </c>
      <c r="F73" s="68">
        <v>132353.00599999985</v>
      </c>
      <c r="G73" s="68">
        <v>1370754.4133644942</v>
      </c>
      <c r="H73" s="68">
        <v>1.4020769510981659</v>
      </c>
      <c r="I73" s="68">
        <v>0.87060033611657495</v>
      </c>
      <c r="J73" s="68">
        <v>0.27406524865574255</v>
      </c>
      <c r="K73" s="68">
        <v>0.38328979607358626</v>
      </c>
      <c r="L73" s="68">
        <v>80.303476606674252</v>
      </c>
      <c r="M73" s="68">
        <v>102.86391608136002</v>
      </c>
      <c r="N73" s="68">
        <v>137.26423980293447</v>
      </c>
      <c r="O73" s="68">
        <v>28.173016630608039</v>
      </c>
      <c r="P73" s="68">
        <v>2.3361472466461284</v>
      </c>
      <c r="Q73" s="68">
        <v>4.2039801191663715</v>
      </c>
      <c r="R73" s="68">
        <v>18.151888145841824</v>
      </c>
      <c r="S73" s="68">
        <v>0.15269230935875416</v>
      </c>
      <c r="T73" s="68">
        <v>867.07597759795385</v>
      </c>
      <c r="U73" s="68">
        <v>679.58479498842451</v>
      </c>
      <c r="V73" s="68">
        <v>5.9961528050050878</v>
      </c>
      <c r="W73" s="68">
        <v>23.563758736816993</v>
      </c>
      <c r="X73" s="68">
        <v>0.38031208580322129</v>
      </c>
      <c r="Y73" s="68">
        <v>1.6127457543376019E-2</v>
      </c>
      <c r="Z73" s="68">
        <v>0.17185024096385546</v>
      </c>
      <c r="AA73" s="68">
        <v>0.11394671140939593</v>
      </c>
      <c r="AB73" s="68">
        <v>0.10931571428571438</v>
      </c>
      <c r="AC73" s="68">
        <v>8.1909833333333348E-2</v>
      </c>
      <c r="AD73" s="68">
        <v>0.22057638888888886</v>
      </c>
      <c r="AE73" s="68">
        <v>0.16089277419354839</v>
      </c>
      <c r="AF73" s="68">
        <v>8.0724188203583444E-2</v>
      </c>
      <c r="AG73" s="68">
        <v>9.4697829889795651E-2</v>
      </c>
      <c r="AH73" s="68">
        <v>-0.50502375475300132</v>
      </c>
      <c r="AI73" s="68">
        <v>-0.74402418535305082</v>
      </c>
      <c r="AJ73" s="68">
        <v>0.16373222291798073</v>
      </c>
      <c r="AK73" s="68">
        <v>0.17896139498432601</v>
      </c>
      <c r="AL73" s="68">
        <v>28497.083000000028</v>
      </c>
      <c r="AM73" s="68">
        <v>54155.141000000003</v>
      </c>
      <c r="AN73" s="68">
        <v>73066.243527101338</v>
      </c>
      <c r="AO73" s="68">
        <v>1451695.9240000027</v>
      </c>
      <c r="AP73" s="68">
        <v>1691756.5050000001</v>
      </c>
      <c r="AQ73" s="68">
        <v>81237.901999999958</v>
      </c>
      <c r="AR73" s="68">
        <v>101332.30300000017</v>
      </c>
      <c r="AS73" s="68">
        <v>55659.815402265551</v>
      </c>
      <c r="AT73" s="68">
        <v>3510.661000000006</v>
      </c>
      <c r="AU73" s="68">
        <v>20629.415999999979</v>
      </c>
      <c r="AV73" s="68">
        <v>49479.888000000014</v>
      </c>
      <c r="AW73" s="68">
        <v>146.05004958714963</v>
      </c>
      <c r="AX73" s="68">
        <v>-14449.488597734453</v>
      </c>
      <c r="AY73" s="68">
        <v>-19464.824000000019</v>
      </c>
      <c r="AZ73" s="68">
        <v>428278.90899999969</v>
      </c>
      <c r="BA73" s="68">
        <v>830230.55036449293</v>
      </c>
      <c r="BB73" s="68">
        <v>532327.90000000026</v>
      </c>
      <c r="BC73" s="68">
        <v>934485.7263644943</v>
      </c>
      <c r="BD73" s="68">
        <v>-20196.813560999984</v>
      </c>
      <c r="BE73" s="68">
        <v>0.10859852476290834</v>
      </c>
      <c r="BF73" s="68">
        <v>0.75053003161222276</v>
      </c>
      <c r="BG73" s="68">
        <v>0.60299578503688045</v>
      </c>
      <c r="BH73" s="68">
        <v>1.9723861702127659</v>
      </c>
      <c r="BI73" s="68">
        <v>11.394671140939607</v>
      </c>
      <c r="BJ73" s="68">
        <v>13.062993548387091</v>
      </c>
      <c r="BK73" s="68">
        <v>10.797385542168685</v>
      </c>
      <c r="BL73" s="68">
        <v>8.1909833333333424</v>
      </c>
      <c r="BM73" s="68">
        <v>17.185024096385551</v>
      </c>
      <c r="BN73" s="68">
        <v>13.965559772296015</v>
      </c>
      <c r="BO73" s="68">
        <v>11.347277777777771</v>
      </c>
      <c r="BP73" s="68">
        <v>10.931571428571448</v>
      </c>
      <c r="BQ73" s="68">
        <v>373.30155273437509</v>
      </c>
      <c r="BR73" s="68">
        <v>204.35323268206048</v>
      </c>
      <c r="BS73" s="68">
        <v>48320.031000000017</v>
      </c>
      <c r="BT73" s="68">
        <v>148266.41800000012</v>
      </c>
      <c r="BU73" s="68">
        <v>62.119</v>
      </c>
      <c r="BV73" s="68">
        <v>20245.748000000025</v>
      </c>
      <c r="BW73" s="68">
        <v>837.75599999999997</v>
      </c>
      <c r="BX73" s="68">
        <v>10095.545000000024</v>
      </c>
      <c r="BY73" s="68">
        <v>77480.573000000048</v>
      </c>
      <c r="BZ73" s="68">
        <v>19310.553000000018</v>
      </c>
      <c r="CA73" s="68">
        <v>30.888110939907524</v>
      </c>
      <c r="CB73" s="68">
        <v>256948.97400000007</v>
      </c>
      <c r="CC73" s="68">
        <v>242125.99599999981</v>
      </c>
      <c r="CD73" s="68">
        <v>91826.12199999993</v>
      </c>
      <c r="CE73" s="68">
        <v>54684.663000000037</v>
      </c>
      <c r="CF73" s="68">
        <v>226862.97600000002</v>
      </c>
      <c r="CG73" s="68">
        <v>99155.125000000029</v>
      </c>
      <c r="CH73" s="68">
        <v>95.539917431192777</v>
      </c>
      <c r="CI73" s="68">
        <v>-7275.679000000001</v>
      </c>
      <c r="CJ73" s="68">
        <v>-18366.618999999992</v>
      </c>
      <c r="CK73" s="68">
        <v>9485.7380000000012</v>
      </c>
      <c r="CL73" s="68">
        <v>-270483.28800000012</v>
      </c>
      <c r="CM73" s="68">
        <v>266972.62700000015</v>
      </c>
      <c r="CN73" s="68">
        <v>3385.3230000000003</v>
      </c>
      <c r="CO73" s="68">
        <v>-12154.881999999998</v>
      </c>
      <c r="CP73" s="68">
        <v>239276.17100000015</v>
      </c>
      <c r="CQ73" s="68">
        <v>578535.54399999988</v>
      </c>
      <c r="CR73" s="68">
        <v>43484.865999999995</v>
      </c>
      <c r="CS73" s="68">
        <v>133390.24299999996</v>
      </c>
      <c r="CT73" s="68">
        <v>47484.481999999982</v>
      </c>
      <c r="CU73" s="68">
        <v>1441.5059999999999</v>
      </c>
      <c r="CV73" s="68">
        <v>428278.90899999969</v>
      </c>
      <c r="CW73" s="68">
        <v>0.80527518543997667</v>
      </c>
      <c r="CX73" s="68">
        <v>0.90718806587479284</v>
      </c>
      <c r="CY73" s="68">
        <v>28497.083000000028</v>
      </c>
      <c r="CZ73" s="68">
        <v>44469.284000000021</v>
      </c>
      <c r="DA73" s="68">
        <v>45203.885000000002</v>
      </c>
      <c r="DB73" s="68">
        <v>39426.314999999959</v>
      </c>
      <c r="DC73" s="68">
        <v>40066.767</v>
      </c>
      <c r="DD73" s="68">
        <v>42381.693000000028</v>
      </c>
      <c r="DE73" s="68">
        <v>33977.191000000028</v>
      </c>
      <c r="DF73" s="68">
        <v>38716.440999999977</v>
      </c>
      <c r="DG73" s="68">
        <v>50024.977000000115</v>
      </c>
      <c r="DH73" s="68">
        <v>57849.153999999951</v>
      </c>
      <c r="DI73" s="68">
        <v>57752.019000000015</v>
      </c>
      <c r="DJ73" s="68">
        <v>51638.654000000031</v>
      </c>
      <c r="DK73" s="68">
        <v>-27472.492560999988</v>
      </c>
      <c r="DL73" s="68">
        <v>586724.93300000008</v>
      </c>
      <c r="DM73" s="68">
        <v>72652.041000000012</v>
      </c>
      <c r="DN73" s="68">
        <v>-15954.163000000037</v>
      </c>
      <c r="DO73" s="68">
        <v>0.2967655843359035</v>
      </c>
      <c r="DP73" s="68">
        <v>12.181806797853321</v>
      </c>
      <c r="DQ73" s="68">
        <v>29.349268181818193</v>
      </c>
      <c r="DR73" s="68">
        <v>17.812382215288611</v>
      </c>
      <c r="DS73" s="68">
        <v>1601700.7209999997</v>
      </c>
      <c r="DT73" s="68">
        <v>-13073.812000000034</v>
      </c>
      <c r="DU73" s="68">
        <v>383935.886</v>
      </c>
      <c r="DV73" s="68">
        <v>275182.6999999996</v>
      </c>
      <c r="DW73" s="68">
        <v>685</v>
      </c>
      <c r="DX73" s="68">
        <v>81793.599000000118</v>
      </c>
      <c r="DY73" s="68">
        <v>19456.765000000018</v>
      </c>
      <c r="DZ73" s="68">
        <v>58136.070000000007</v>
      </c>
      <c r="EA73" s="68">
        <v>879466.48299999954</v>
      </c>
      <c r="EB73" s="68">
        <v>102055.82100000014</v>
      </c>
      <c r="EC73" s="68">
        <v>1341946.1370901437</v>
      </c>
      <c r="ED73" s="68">
        <v>-13177.492000000004</v>
      </c>
      <c r="EE73" s="68">
        <v>2403.7034000000017</v>
      </c>
      <c r="EF73" s="68">
        <v>73156.173127101283</v>
      </c>
      <c r="EG73" s="68">
        <v>82075.657999999894</v>
      </c>
      <c r="EH73" s="68">
        <v>1313199.3999999999</v>
      </c>
      <c r="EI73" s="68">
        <v>102158.85800000002</v>
      </c>
      <c r="EJ73" s="68">
        <v>98928.416000000027</v>
      </c>
      <c r="EK73" s="68">
        <v>-0.10265697518182772</v>
      </c>
      <c r="EL73" s="68">
        <v>0.13543959430346608</v>
      </c>
      <c r="EM73" s="68">
        <v>44352.019566269817</v>
      </c>
      <c r="EN73" s="68">
        <v>44352.019566269817</v>
      </c>
      <c r="EO73" s="68">
        <v>496594.48299999966</v>
      </c>
      <c r="EP73" s="68">
        <v>65.843963114754118</v>
      </c>
      <c r="EQ73" s="68">
        <v>1169.2750000000001</v>
      </c>
      <c r="ER73" s="68">
        <v>-1059.924</v>
      </c>
      <c r="ES73" s="68">
        <v>18620.436999999998</v>
      </c>
      <c r="ET73" s="68">
        <v>26713.665000000005</v>
      </c>
      <c r="EU73" s="68">
        <v>29964.625999999997</v>
      </c>
      <c r="EV73" s="68">
        <v>31168.351000000006</v>
      </c>
      <c r="EW73" s="68">
        <v>21314.290000000008</v>
      </c>
      <c r="EX73" s="68">
        <v>135</v>
      </c>
      <c r="EY73" s="68">
        <v>140</v>
      </c>
      <c r="EZ73" s="68">
        <v>129</v>
      </c>
      <c r="FA73" s="68">
        <v>62</v>
      </c>
      <c r="FB73" s="68">
        <v>229754.59500000015</v>
      </c>
      <c r="FC73" s="68">
        <v>4547.2539999999999</v>
      </c>
      <c r="FD73" s="68">
        <v>2854.1529999999916</v>
      </c>
      <c r="FE73" s="68">
        <v>1451695.9240000027</v>
      </c>
      <c r="FF73" s="68">
        <v>81237.901999999958</v>
      </c>
      <c r="FG73" s="68">
        <v>474.22899999999976</v>
      </c>
      <c r="FH73" s="68">
        <v>-36090.380000000056</v>
      </c>
      <c r="FI73" s="68">
        <v>-24568.757000000031</v>
      </c>
      <c r="FJ73" s="68">
        <v>40029.720999999947</v>
      </c>
      <c r="FK73" s="68">
        <v>28777.580999999991</v>
      </c>
      <c r="FL73" s="68">
        <v>64410.413000000066</v>
      </c>
      <c r="FM73" s="68">
        <v>66234.798000000024</v>
      </c>
      <c r="FP73" s="68">
        <v>37437.106000000007</v>
      </c>
      <c r="FQ73" s="68">
        <v>35738.919000000002</v>
      </c>
      <c r="FR73" s="68">
        <v>381.56</v>
      </c>
      <c r="FS73" s="68">
        <v>7514.2000000000007</v>
      </c>
      <c r="FT73" s="68">
        <v>590727.94900000037</v>
      </c>
      <c r="FU73" s="68">
        <v>580617.19700000098</v>
      </c>
      <c r="FV73" s="68">
        <v>400253.89399999991</v>
      </c>
      <c r="FW73" s="68">
        <v>595216.86300000024</v>
      </c>
      <c r="FX73" s="68">
        <v>568081.33600000036</v>
      </c>
      <c r="FY73" s="68">
        <v>913911.92399999942</v>
      </c>
      <c r="FZ73" s="68">
        <v>1605000.1660000009</v>
      </c>
      <c r="GA73" s="68">
        <v>229309.43299999996</v>
      </c>
      <c r="GB73" s="68">
        <v>92387.406999999992</v>
      </c>
      <c r="GC73" s="68">
        <v>65842.862000000008</v>
      </c>
      <c r="GD73" s="68">
        <v>42938.884999999966</v>
      </c>
      <c r="GE73" s="68">
        <v>1691756.5050000001</v>
      </c>
      <c r="GF73" s="68">
        <v>72652.041000000012</v>
      </c>
      <c r="GG73" s="68">
        <v>54155.141000000003</v>
      </c>
      <c r="GH73" s="68">
        <v>47.76564156945917</v>
      </c>
      <c r="GI73" s="68">
        <v>579247.07299999974</v>
      </c>
      <c r="GJ73" s="68">
        <v>7477.4929999999995</v>
      </c>
      <c r="GK73" s="68">
        <v>7099.1049999999996</v>
      </c>
      <c r="GL73" s="68">
        <v>817.52600000000029</v>
      </c>
      <c r="GM73" s="68">
        <v>786.1940000000003</v>
      </c>
      <c r="GN73" s="68">
        <v>743.66199999999958</v>
      </c>
      <c r="GO73" s="68">
        <v>713.72699999999952</v>
      </c>
      <c r="GP73" s="68">
        <v>678.02299999999957</v>
      </c>
      <c r="GQ73" s="68">
        <v>-2213.2040000000002</v>
      </c>
      <c r="GR73" s="68">
        <v>2403.8870000000002</v>
      </c>
      <c r="GS73" s="68">
        <v>1849.6759999999999</v>
      </c>
      <c r="GT73" s="68">
        <v>1493.5240000000001</v>
      </c>
      <c r="GU73" s="68">
        <v>1082.4219999999998</v>
      </c>
      <c r="GV73" s="68">
        <v>823.65900000000011</v>
      </c>
      <c r="GW73" s="68">
        <v>3722.0279999999998</v>
      </c>
    </row>
    <row r="74" spans="1:205" s="68" customFormat="1" ht="10">
      <c r="A74" s="100" t="s">
        <v>162</v>
      </c>
      <c r="B74" s="68">
        <v>204</v>
      </c>
      <c r="C74" s="68">
        <v>1340224.4820000001</v>
      </c>
      <c r="D74" s="68">
        <v>448193.21305734041</v>
      </c>
      <c r="E74" s="68">
        <v>1788417.6950573404</v>
      </c>
      <c r="F74" s="68">
        <v>105955.57199999999</v>
      </c>
      <c r="G74" s="68">
        <v>1682462.123057341</v>
      </c>
      <c r="H74" s="68">
        <v>1.4554963739513915</v>
      </c>
      <c r="I74" s="68">
        <v>1.0186306423304552</v>
      </c>
      <c r="J74" s="68">
        <v>0.30600621986599125</v>
      </c>
      <c r="K74" s="68">
        <v>0.27439356463984166</v>
      </c>
      <c r="L74" s="68">
        <v>43.627562983367106</v>
      </c>
      <c r="M74" s="68">
        <v>69.726214593859751</v>
      </c>
      <c r="N74" s="68">
        <v>52.206672229204003</v>
      </c>
      <c r="O74" s="68">
        <v>24.112147551010867</v>
      </c>
      <c r="P74" s="68">
        <v>11.466227455370719</v>
      </c>
      <c r="Q74" s="68">
        <v>9.8499686927497994</v>
      </c>
      <c r="R74" s="68">
        <v>1.883385139635023</v>
      </c>
      <c r="S74" s="68">
        <v>0.11214614666096619</v>
      </c>
      <c r="T74" s="68">
        <v>44.467734220200455</v>
      </c>
      <c r="U74" s="68">
        <v>27.266839740207942</v>
      </c>
      <c r="V74" s="68">
        <v>2.0817573891733168</v>
      </c>
      <c r="W74" s="68">
        <v>2.608532685910034</v>
      </c>
      <c r="X74" s="68">
        <v>0.64759503352956727</v>
      </c>
      <c r="Y74" s="68">
        <v>1.9588778253119644E-2</v>
      </c>
      <c r="Z74" s="68">
        <v>1.6189354838709674E-2</v>
      </c>
      <c r="AA74" s="68">
        <v>5.0754000000000007E-2</v>
      </c>
      <c r="AB74" s="68">
        <v>-4.4212918918918917E-2</v>
      </c>
      <c r="AC74" s="68">
        <v>-2.4461977401129927E-2</v>
      </c>
      <c r="AD74" s="68">
        <v>0.17334358490566032</v>
      </c>
      <c r="AE74" s="68">
        <v>9.4838910891089132E-2</v>
      </c>
      <c r="AF74" s="68">
        <v>8.9366704828131485E-2</v>
      </c>
      <c r="AG74" s="68">
        <v>6.9578164103273124E-2</v>
      </c>
      <c r="AH74" s="68">
        <v>-4.8621144138892491E-3</v>
      </c>
      <c r="AI74" s="68">
        <v>4.7321154001558147E-2</v>
      </c>
      <c r="AJ74" s="68">
        <v>0.19115568554019613</v>
      </c>
      <c r="AK74" s="68">
        <v>0.21368201086956526</v>
      </c>
      <c r="AL74" s="68">
        <v>31263.649999999994</v>
      </c>
      <c r="AM74" s="68">
        <v>43133.141000000003</v>
      </c>
      <c r="AN74" s="68">
        <v>86109.609988531854</v>
      </c>
      <c r="AO74" s="68">
        <v>1673763.2800000003</v>
      </c>
      <c r="AP74" s="68">
        <v>1714880.6800000002</v>
      </c>
      <c r="AQ74" s="68">
        <v>114938.65</v>
      </c>
      <c r="AR74" s="68">
        <v>142688.04899999991</v>
      </c>
      <c r="AS74" s="68">
        <v>60224.95585052191</v>
      </c>
      <c r="AT74" s="68">
        <v>21710.292999999994</v>
      </c>
      <c r="AU74" s="68">
        <v>5974.6320000000005</v>
      </c>
      <c r="AV74" s="68">
        <v>28891.645999999993</v>
      </c>
      <c r="AW74" s="68">
        <v>2.1954643531681701</v>
      </c>
      <c r="AX74" s="68">
        <v>25358.677850521897</v>
      </c>
      <c r="AY74" s="68">
        <v>-13443.430000000002</v>
      </c>
      <c r="AZ74" s="68">
        <v>334370.57</v>
      </c>
      <c r="BA74" s="68">
        <v>579897.23505734059</v>
      </c>
      <c r="BB74" s="68">
        <v>384194.14</v>
      </c>
      <c r="BC74" s="68">
        <v>642964.19105734094</v>
      </c>
      <c r="BD74" s="68">
        <v>-17929.045520000003</v>
      </c>
      <c r="BE74" s="68">
        <v>0.11814646464646461</v>
      </c>
      <c r="BF74" s="68">
        <v>-27.522707070707028</v>
      </c>
      <c r="BG74" s="68">
        <v>-2.808676767676769</v>
      </c>
      <c r="BH74" s="68">
        <v>0.64758762886597931</v>
      </c>
      <c r="BI74" s="68">
        <v>5.0753999999999992</v>
      </c>
      <c r="BJ74" s="68">
        <v>3.5625522388059725</v>
      </c>
      <c r="BK74" s="68">
        <v>3.6072903225806452</v>
      </c>
      <c r="BL74" s="68">
        <v>-2.4461977401129933</v>
      </c>
      <c r="BM74" s="68">
        <v>1.6189354838709678</v>
      </c>
      <c r="BN74" s="68">
        <v>9.1264482758620673</v>
      </c>
      <c r="BO74" s="68">
        <v>3.2723496932515324</v>
      </c>
      <c r="BP74" s="68">
        <v>-4.4212918918918902</v>
      </c>
      <c r="BQ74" s="68">
        <v>120.73200000000006</v>
      </c>
      <c r="BR74" s="68">
        <v>561.87707857142868</v>
      </c>
      <c r="BS74" s="68">
        <v>44773.279000000017</v>
      </c>
      <c r="BT74" s="68">
        <v>335856.37400000001</v>
      </c>
      <c r="BU74" s="68">
        <v>3.3879999999999999</v>
      </c>
      <c r="BV74" s="68">
        <v>41738.542999999998</v>
      </c>
      <c r="BW74" s="68">
        <v>250.97</v>
      </c>
      <c r="BX74" s="68">
        <v>1932.0030000000002</v>
      </c>
      <c r="BY74" s="68">
        <v>63985.012000000024</v>
      </c>
      <c r="BZ74" s="68">
        <v>18988.913000000004</v>
      </c>
      <c r="CA74" s="68">
        <v>51.225887323943667</v>
      </c>
      <c r="CB74" s="68">
        <v>63889.189000000006</v>
      </c>
      <c r="CC74" s="68">
        <v>193695.772</v>
      </c>
      <c r="CD74" s="68">
        <v>23446.556999999997</v>
      </c>
      <c r="CE74" s="68">
        <v>83467.590000000011</v>
      </c>
      <c r="CF74" s="68">
        <v>202720.66999999993</v>
      </c>
      <c r="CG74" s="68">
        <v>99556.708999999959</v>
      </c>
      <c r="CH74" s="68">
        <v>6.5121827411167107E-2</v>
      </c>
      <c r="CI74" s="68">
        <v>-24028.597999999994</v>
      </c>
      <c r="CJ74" s="68">
        <v>-16905.104000000003</v>
      </c>
      <c r="CK74" s="68">
        <v>4095.6110000000008</v>
      </c>
      <c r="CL74" s="68">
        <v>-119942.401</v>
      </c>
      <c r="CM74" s="68">
        <v>98232.10800000008</v>
      </c>
      <c r="CN74" s="68">
        <v>-4727.6969999999992</v>
      </c>
      <c r="CO74" s="68">
        <v>-3438.8849999999989</v>
      </c>
      <c r="CP74" s="68">
        <v>452134.36000000004</v>
      </c>
      <c r="CQ74" s="68">
        <v>399532.342</v>
      </c>
      <c r="CR74" s="68">
        <v>34622.464000000014</v>
      </c>
      <c r="CS74" s="68">
        <v>107553.70800000004</v>
      </c>
      <c r="CT74" s="68">
        <v>82829.616000000038</v>
      </c>
      <c r="CU74" s="68">
        <v>0.03</v>
      </c>
      <c r="CV74" s="68">
        <v>334370.57</v>
      </c>
      <c r="CW74" s="68">
        <v>0.58524705665375765</v>
      </c>
      <c r="CX74" s="68">
        <v>0.70874920404159947</v>
      </c>
      <c r="CY74" s="68">
        <v>31263.649999999994</v>
      </c>
      <c r="CZ74" s="68">
        <v>34324.738000000012</v>
      </c>
      <c r="DA74" s="68">
        <v>74971.950999999986</v>
      </c>
      <c r="DB74" s="68">
        <v>79409.699000000008</v>
      </c>
      <c r="DC74" s="68">
        <v>78088.063999999998</v>
      </c>
      <c r="DD74" s="68">
        <v>75405.292000000001</v>
      </c>
      <c r="DE74" s="68">
        <v>69542.236000000019</v>
      </c>
      <c r="DF74" s="68">
        <v>68886.069000000003</v>
      </c>
      <c r="DG74" s="68">
        <v>71874.265000000014</v>
      </c>
      <c r="DH74" s="68">
        <v>73423.298999999999</v>
      </c>
      <c r="DI74" s="68">
        <v>74089.352999999988</v>
      </c>
      <c r="DJ74" s="68">
        <v>74545.111999999994</v>
      </c>
      <c r="DK74" s="68">
        <v>-41957.643520000012</v>
      </c>
      <c r="DL74" s="68">
        <v>409937.04799999972</v>
      </c>
      <c r="DM74" s="68">
        <v>91966.915000000008</v>
      </c>
      <c r="DN74" s="68">
        <v>8266.8630000000012</v>
      </c>
      <c r="DO74" s="68">
        <v>0.24699731612176148</v>
      </c>
      <c r="DP74" s="68">
        <v>8.78187912087912</v>
      </c>
      <c r="DQ74" s="68">
        <v>13.696402515723268</v>
      </c>
      <c r="DR74" s="68">
        <v>21.138435483870975</v>
      </c>
      <c r="DS74" s="68">
        <v>1237906.4000000001</v>
      </c>
      <c r="DT74" s="68">
        <v>-13725.607999999998</v>
      </c>
      <c r="DU74" s="68">
        <v>185489.42499999999</v>
      </c>
      <c r="DV74" s="68">
        <v>523879.73900000029</v>
      </c>
      <c r="DW74" s="68">
        <v>159</v>
      </c>
      <c r="DX74" s="68">
        <v>68299.652000000046</v>
      </c>
      <c r="DY74" s="68">
        <v>19158.400000000005</v>
      </c>
      <c r="DZ74" s="68">
        <v>47821.628000000019</v>
      </c>
      <c r="EA74" s="68">
        <v>1280786.5100000002</v>
      </c>
      <c r="EB74" s="68">
        <v>143325.67399999991</v>
      </c>
      <c r="EC74" s="68">
        <v>1668613.8723635292</v>
      </c>
      <c r="ED74" s="68">
        <v>-8805.3770000000004</v>
      </c>
      <c r="EE74" s="68">
        <v>628.00380000000007</v>
      </c>
      <c r="EF74" s="68">
        <v>86177.960388531865</v>
      </c>
      <c r="EG74" s="68">
        <v>115189.61999999998</v>
      </c>
      <c r="EH74" s="68">
        <v>1687574.5</v>
      </c>
      <c r="EI74" s="68">
        <v>132463.50000000006</v>
      </c>
      <c r="EJ74" s="68">
        <v>130974.23699999999</v>
      </c>
      <c r="EK74" s="68">
        <v>-0.1760304374625031</v>
      </c>
      <c r="EL74" s="68">
        <v>0.10745803486145444</v>
      </c>
      <c r="EM74" s="68">
        <v>71563.541849206362</v>
      </c>
      <c r="EN74" s="68">
        <v>71563.541849206362</v>
      </c>
      <c r="EO74" s="68">
        <v>385438.0689999999</v>
      </c>
      <c r="EP74" s="68">
        <v>8.1210109890109958</v>
      </c>
      <c r="EQ74" s="68">
        <v>2982.1070000000009</v>
      </c>
      <c r="ER74" s="68">
        <v>-5999.0300000000007</v>
      </c>
      <c r="ES74" s="68">
        <v>19794.148000000008</v>
      </c>
      <c r="ET74" s="68">
        <v>44688.419999999991</v>
      </c>
      <c r="EU74" s="68">
        <v>56473.859999999993</v>
      </c>
      <c r="EV74" s="68">
        <v>59047.13</v>
      </c>
      <c r="EW74" s="68">
        <v>58448.08</v>
      </c>
      <c r="EX74" s="68">
        <v>84</v>
      </c>
      <c r="EY74" s="68">
        <v>88</v>
      </c>
      <c r="EZ74" s="68">
        <v>76</v>
      </c>
      <c r="FA74" s="68">
        <v>49</v>
      </c>
      <c r="FB74" s="68">
        <v>55543.694999999992</v>
      </c>
      <c r="FC74" s="68">
        <v>20072.464</v>
      </c>
      <c r="FD74" s="68">
        <v>4615.7919999999986</v>
      </c>
      <c r="FE74" s="68">
        <v>1673763.2800000003</v>
      </c>
      <c r="FF74" s="68">
        <v>114938.65</v>
      </c>
      <c r="FG74" s="68">
        <v>2034.8250000000003</v>
      </c>
      <c r="FH74" s="68">
        <v>-3006.9900000000007</v>
      </c>
      <c r="FI74" s="68">
        <v>-14988.834000000004</v>
      </c>
      <c r="FJ74" s="68">
        <v>12021.192000000001</v>
      </c>
      <c r="FK74" s="68">
        <v>7608.0099999999984</v>
      </c>
      <c r="FL74" s="68">
        <v>30377.475000000002</v>
      </c>
      <c r="FM74" s="68">
        <v>481945.67600000009</v>
      </c>
      <c r="FP74" s="68">
        <v>161535.41400000008</v>
      </c>
      <c r="FQ74" s="68">
        <v>160579.00200000001</v>
      </c>
      <c r="FR74" s="68">
        <v>0</v>
      </c>
      <c r="FS74" s="68">
        <v>46372.909999999996</v>
      </c>
      <c r="FT74" s="68">
        <v>1038163.4680000006</v>
      </c>
      <c r="FU74" s="68">
        <v>1036181.0619999993</v>
      </c>
      <c r="FV74" s="68">
        <v>878643.17700000014</v>
      </c>
      <c r="FW74" s="68">
        <v>1163816.9259999997</v>
      </c>
      <c r="FX74" s="68">
        <v>1127994.9380000005</v>
      </c>
      <c r="FY74" s="68">
        <v>1340224.4820000001</v>
      </c>
      <c r="FZ74" s="68">
        <v>1700225.1400000001</v>
      </c>
      <c r="GA74" s="68">
        <v>448062.74999999994</v>
      </c>
      <c r="GB74" s="68">
        <v>127321.67</v>
      </c>
      <c r="GC74" s="68">
        <v>89998.340000000011</v>
      </c>
      <c r="GD74" s="68">
        <v>40826.508000000002</v>
      </c>
      <c r="GE74" s="68">
        <v>1714880.6800000002</v>
      </c>
      <c r="GF74" s="68">
        <v>91966.915000000008</v>
      </c>
      <c r="GG74" s="68">
        <v>43133.141000000003</v>
      </c>
      <c r="GH74" s="68">
        <v>59.871657754010698</v>
      </c>
      <c r="GI74" s="68">
        <v>360337.62799999974</v>
      </c>
      <c r="GJ74" s="68">
        <v>49599.299999999996</v>
      </c>
      <c r="GK74" s="68">
        <v>51477.9</v>
      </c>
      <c r="GL74" s="68">
        <v>219.56199999999998</v>
      </c>
      <c r="GM74" s="68">
        <v>172.45400000000004</v>
      </c>
      <c r="GN74" s="68">
        <v>152.678</v>
      </c>
      <c r="GO74" s="68">
        <v>184.20299999999997</v>
      </c>
      <c r="GP74" s="68">
        <v>184.20099999999996</v>
      </c>
      <c r="GQ74" s="68">
        <v>-589.38499999999999</v>
      </c>
      <c r="GR74" s="68">
        <v>11713.811999999998</v>
      </c>
      <c r="GS74" s="68">
        <v>9295.1259999999984</v>
      </c>
      <c r="GT74" s="68">
        <v>8715.7330000000002</v>
      </c>
      <c r="GU74" s="68">
        <v>6039.27</v>
      </c>
      <c r="GV74" s="68">
        <v>5305.01</v>
      </c>
      <c r="GW74" s="68">
        <v>62553.529000000002</v>
      </c>
    </row>
    <row r="75" spans="1:205" s="68" customFormat="1" ht="10">
      <c r="A75" s="100" t="s">
        <v>163</v>
      </c>
      <c r="B75" s="68">
        <v>184</v>
      </c>
      <c r="C75" s="68">
        <v>599370.42999999947</v>
      </c>
      <c r="D75" s="68">
        <v>320746.02861607756</v>
      </c>
      <c r="E75" s="68">
        <v>920116.45861607825</v>
      </c>
      <c r="F75" s="68">
        <v>70735.481999999989</v>
      </c>
      <c r="G75" s="68">
        <v>849380.97661607724</v>
      </c>
      <c r="H75" s="68">
        <v>1.9516933587298964</v>
      </c>
      <c r="I75" s="68">
        <v>0.68885348820722192</v>
      </c>
      <c r="J75" s="68">
        <v>0.29202763457719833</v>
      </c>
      <c r="K75" s="68">
        <v>0.26297635985054091</v>
      </c>
      <c r="L75" s="68">
        <v>69.714400348118716</v>
      </c>
      <c r="M75" s="68">
        <v>73.232959233158766</v>
      </c>
      <c r="N75" s="68">
        <v>33.369494528286303</v>
      </c>
      <c r="O75" s="68">
        <v>23.473102183898657</v>
      </c>
      <c r="P75" s="68">
        <v>3.6646348377128213</v>
      </c>
      <c r="Q75" s="68">
        <v>5.4849469626106142</v>
      </c>
      <c r="R75" s="68">
        <v>40.438117872428023</v>
      </c>
      <c r="S75" s="68">
        <v>0.12466346792559033</v>
      </c>
      <c r="T75" s="68">
        <v>48.146405155994437</v>
      </c>
      <c r="U75" s="68">
        <v>39.002791371057306</v>
      </c>
      <c r="V75" s="68">
        <v>116.27080781447876</v>
      </c>
      <c r="W75" s="68">
        <v>40.61208468355796</v>
      </c>
      <c r="X75" s="68">
        <v>0.44542248137882368</v>
      </c>
      <c r="Y75" s="68">
        <v>1.6548568283647074E-2</v>
      </c>
      <c r="Z75" s="68">
        <v>0.15618155963302754</v>
      </c>
      <c r="AA75" s="68">
        <v>9.5086634615384663E-2</v>
      </c>
      <c r="AB75" s="68">
        <v>4.7855512820512827E-2</v>
      </c>
      <c r="AC75" s="68">
        <v>3.5968741258741208E-2</v>
      </c>
      <c r="AD75" s="68">
        <v>0.17037837837837835</v>
      </c>
      <c r="AE75" s="68">
        <v>8.2566428571428568E-2</v>
      </c>
      <c r="AF75" s="68">
        <v>0.19592939103672644</v>
      </c>
      <c r="AG75" s="68">
        <v>0.12063666005478772</v>
      </c>
      <c r="AH75" s="68">
        <v>-0.15775129909202945</v>
      </c>
      <c r="AI75" s="68">
        <v>-0.15211262481677121</v>
      </c>
      <c r="AJ75" s="68">
        <v>0.20236456393338445</v>
      </c>
      <c r="AK75" s="68">
        <v>0.20478828025477699</v>
      </c>
      <c r="AL75" s="68">
        <v>31411.363999999998</v>
      </c>
      <c r="AM75" s="68">
        <v>31992.692999999974</v>
      </c>
      <c r="AN75" s="68">
        <v>48667.571876784452</v>
      </c>
      <c r="AO75" s="68">
        <v>1159620.0330000001</v>
      </c>
      <c r="AP75" s="68">
        <v>1171571.0730000001</v>
      </c>
      <c r="AQ75" s="68">
        <v>76154.607999999993</v>
      </c>
      <c r="AR75" s="68">
        <v>80265.093999999997</v>
      </c>
      <c r="AS75" s="68">
        <v>36319.467774491386</v>
      </c>
      <c r="AT75" s="68">
        <v>920.11799999999266</v>
      </c>
      <c r="AU75" s="68">
        <v>1602.2430000000004</v>
      </c>
      <c r="AV75" s="68">
        <v>42471.775000000023</v>
      </c>
      <c r="AW75" s="68">
        <v>2.0069450446868222</v>
      </c>
      <c r="AX75" s="68">
        <v>-7754.5502255086012</v>
      </c>
      <c r="AY75" s="68">
        <v>-13001.442999999999</v>
      </c>
      <c r="AZ75" s="68">
        <v>199111.35799999998</v>
      </c>
      <c r="BA75" s="68">
        <v>357330.5786160779</v>
      </c>
      <c r="BB75" s="68">
        <v>230649.50899999996</v>
      </c>
      <c r="BC75" s="68">
        <v>400079.96761607786</v>
      </c>
      <c r="BD75" s="68">
        <v>-11532.005114000001</v>
      </c>
      <c r="BE75" s="68">
        <v>0.10609411764705881</v>
      </c>
      <c r="BF75" s="68">
        <v>0.34688888888888875</v>
      </c>
      <c r="BG75" s="68">
        <v>0.40615789473684211</v>
      </c>
      <c r="BH75" s="68">
        <v>0.37678048780487811</v>
      </c>
      <c r="BI75" s="68">
        <v>9.5086634615384611</v>
      </c>
      <c r="BJ75" s="68">
        <v>7.7784491525423762</v>
      </c>
      <c r="BK75" s="68">
        <v>4.7574724409448814</v>
      </c>
      <c r="BL75" s="68">
        <v>3.5968741258741233</v>
      </c>
      <c r="BM75" s="68">
        <v>15.61815596330276</v>
      </c>
      <c r="BN75" s="68">
        <v>14.327878048780489</v>
      </c>
      <c r="BO75" s="68">
        <v>7.9666029411764727</v>
      </c>
      <c r="BP75" s="68">
        <v>4.7855512820512773</v>
      </c>
      <c r="BQ75" s="68">
        <v>84.860703125000043</v>
      </c>
      <c r="BR75" s="68">
        <v>58.764288732394355</v>
      </c>
      <c r="BS75" s="68">
        <v>32174.768999999989</v>
      </c>
      <c r="BT75" s="68">
        <v>224744.74399999998</v>
      </c>
      <c r="BU75" s="68">
        <v>15.811</v>
      </c>
      <c r="BV75" s="68">
        <v>26513.256000000005</v>
      </c>
      <c r="BW75" s="68">
        <v>108.273</v>
      </c>
      <c r="BX75" s="68">
        <v>1011.6539999999999</v>
      </c>
      <c r="BY75" s="68">
        <v>35507.533999999963</v>
      </c>
      <c r="BZ75" s="68">
        <v>8733.3359999999975</v>
      </c>
      <c r="CA75" s="68">
        <v>31.328426470588251</v>
      </c>
      <c r="CB75" s="68">
        <v>32375.848000000002</v>
      </c>
      <c r="CC75" s="68">
        <v>72326.010000000009</v>
      </c>
      <c r="CD75" s="68">
        <v>28997.835000000014</v>
      </c>
      <c r="CE75" s="68">
        <v>80580.087999999945</v>
      </c>
      <c r="CF75" s="68">
        <v>116862.77600000006</v>
      </c>
      <c r="CG75" s="68">
        <v>63694.319999999971</v>
      </c>
      <c r="CH75" s="68">
        <v>15.520184971098264</v>
      </c>
      <c r="CI75" s="68">
        <v>-7599.9959999999974</v>
      </c>
      <c r="CJ75" s="68">
        <v>-9869.6089999999986</v>
      </c>
      <c r="CK75" s="68">
        <v>1928.9379999999999</v>
      </c>
      <c r="CL75" s="68">
        <v>-62349.128000000041</v>
      </c>
      <c r="CM75" s="68">
        <v>61429.009999999973</v>
      </c>
      <c r="CN75" s="68">
        <v>6058.6190000000006</v>
      </c>
      <c r="CO75" s="68">
        <v>-24629.347000000005</v>
      </c>
      <c r="CP75" s="68">
        <v>278924.54599999991</v>
      </c>
      <c r="CQ75" s="68">
        <v>280484.5189999998</v>
      </c>
      <c r="CR75" s="68">
        <v>19514.710999999999</v>
      </c>
      <c r="CS75" s="68">
        <v>70913.237000000023</v>
      </c>
      <c r="CT75" s="68">
        <v>64918.83600000001</v>
      </c>
      <c r="CU75" s="68">
        <v>2379.201</v>
      </c>
      <c r="CV75" s="68">
        <v>199111.35799999998</v>
      </c>
      <c r="CW75" s="68">
        <v>0.54614367440540923</v>
      </c>
      <c r="CX75" s="68">
        <v>0.68341214303440823</v>
      </c>
      <c r="CY75" s="68">
        <v>31411.363999999998</v>
      </c>
      <c r="CZ75" s="68">
        <v>20086.501000000004</v>
      </c>
      <c r="DA75" s="68">
        <v>36592.137999999963</v>
      </c>
      <c r="DB75" s="68">
        <v>40252.325000000004</v>
      </c>
      <c r="DC75" s="68">
        <v>40757.829999999973</v>
      </c>
      <c r="DD75" s="68">
        <v>35618.758000000009</v>
      </c>
      <c r="DE75" s="68">
        <v>29658.809000000012</v>
      </c>
      <c r="DF75" s="68">
        <v>30682.722999999994</v>
      </c>
      <c r="DG75" s="68">
        <v>34688.047999999995</v>
      </c>
      <c r="DH75" s="68">
        <v>38632.699000000015</v>
      </c>
      <c r="DI75" s="68">
        <v>38250.012000000002</v>
      </c>
      <c r="DJ75" s="68">
        <v>51125.883000000009</v>
      </c>
      <c r="DK75" s="68">
        <v>-19132.001113999995</v>
      </c>
      <c r="DL75" s="68">
        <v>309574.54299999977</v>
      </c>
      <c r="DM75" s="68">
        <v>50535.080999999998</v>
      </c>
      <c r="DN75" s="68">
        <v>-12081.325000000001</v>
      </c>
      <c r="DO75" s="68">
        <v>0.22686440685305706</v>
      </c>
      <c r="DP75" s="68">
        <v>8.8592051282051294</v>
      </c>
      <c r="DQ75" s="68">
        <v>20.058141975308647</v>
      </c>
      <c r="DR75" s="68">
        <v>20.478828025477714</v>
      </c>
      <c r="DS75" s="68">
        <v>794219.27999999991</v>
      </c>
      <c r="DT75" s="68">
        <v>-11647.284000000016</v>
      </c>
      <c r="DU75" s="68">
        <v>127225.45799999994</v>
      </c>
      <c r="DV75" s="68">
        <v>347196.18199999997</v>
      </c>
      <c r="DW75" s="68">
        <v>140</v>
      </c>
      <c r="DX75" s="68">
        <v>36102.375999999975</v>
      </c>
      <c r="DY75" s="68">
        <v>8635.0669999999973</v>
      </c>
      <c r="DZ75" s="68">
        <v>33987.543999999973</v>
      </c>
      <c r="EA75" s="68">
        <v>572194.74899999984</v>
      </c>
      <c r="EB75" s="68">
        <v>80483.557000000001</v>
      </c>
      <c r="EC75" s="68">
        <v>846143.75016241695</v>
      </c>
      <c r="ED75" s="68">
        <v>-8427.2919999999958</v>
      </c>
      <c r="EE75" s="68">
        <v>324.37420000000003</v>
      </c>
      <c r="EF75" s="68">
        <v>48674.564676784452</v>
      </c>
      <c r="EG75" s="68">
        <v>76262.881000000023</v>
      </c>
      <c r="EH75" s="68">
        <v>1126419.0999999999</v>
      </c>
      <c r="EI75" s="68">
        <v>88410.040000000023</v>
      </c>
      <c r="EJ75" s="68">
        <v>76652.182000000015</v>
      </c>
      <c r="EK75" s="68">
        <v>-7.2947776650639548E-2</v>
      </c>
      <c r="EL75" s="68">
        <v>0.11535985833106217</v>
      </c>
      <c r="EM75" s="68">
        <v>37016.926831746059</v>
      </c>
      <c r="EN75" s="68">
        <v>37016.926831746059</v>
      </c>
      <c r="EO75" s="68">
        <v>206257.93599999993</v>
      </c>
      <c r="EP75" s="68">
        <v>28.082014388489217</v>
      </c>
      <c r="EQ75" s="68">
        <v>2594.0470000000005</v>
      </c>
      <c r="ER75" s="68">
        <v>-7256.4400000000014</v>
      </c>
      <c r="ES75" s="68">
        <v>9154.5480000000061</v>
      </c>
      <c r="ET75" s="68">
        <v>24586.007999999994</v>
      </c>
      <c r="EU75" s="68">
        <v>25267.420000000002</v>
      </c>
      <c r="EV75" s="68">
        <v>27038.559999999998</v>
      </c>
      <c r="EW75" s="68">
        <v>24915.18</v>
      </c>
      <c r="EX75" s="68">
        <v>64</v>
      </c>
      <c r="EY75" s="68">
        <v>63</v>
      </c>
      <c r="EZ75" s="68">
        <v>60</v>
      </c>
      <c r="FA75" s="68">
        <v>38</v>
      </c>
      <c r="FB75" s="68">
        <v>28559.593999999986</v>
      </c>
      <c r="FC75" s="68">
        <v>11988.139999999998</v>
      </c>
      <c r="FD75" s="68">
        <v>1020.2189999999997</v>
      </c>
      <c r="FE75" s="68">
        <v>1159620.0330000001</v>
      </c>
      <c r="FF75" s="68">
        <v>76154.607999999993</v>
      </c>
      <c r="FG75" s="68">
        <v>3057.5519999999992</v>
      </c>
      <c r="FH75" s="68">
        <v>-843.52100000000075</v>
      </c>
      <c r="FI75" s="68">
        <v>-2477.7790000000027</v>
      </c>
      <c r="FJ75" s="68">
        <v>1719.0569999999998</v>
      </c>
      <c r="FK75" s="68">
        <v>-13336.377999999999</v>
      </c>
      <c r="FL75" s="68">
        <v>18435.938000000009</v>
      </c>
      <c r="FM75" s="68">
        <v>137877.58099999998</v>
      </c>
      <c r="FP75" s="68">
        <v>99249.976000000024</v>
      </c>
      <c r="FQ75" s="68">
        <v>95901.572</v>
      </c>
      <c r="FR75" s="68">
        <v>0</v>
      </c>
      <c r="FS75" s="68">
        <v>15566.433000000001</v>
      </c>
      <c r="FT75" s="68">
        <v>460096.90400000004</v>
      </c>
      <c r="FU75" s="68">
        <v>473641.54999999993</v>
      </c>
      <c r="FV75" s="68">
        <v>398176.27499999997</v>
      </c>
      <c r="FW75" s="68">
        <v>505863.71499999997</v>
      </c>
      <c r="FX75" s="68">
        <v>478750.71399999992</v>
      </c>
      <c r="FY75" s="68">
        <v>599370.42999999947</v>
      </c>
      <c r="FZ75" s="68">
        <v>1157555.9120000005</v>
      </c>
      <c r="GA75" s="68">
        <v>276689.79800000013</v>
      </c>
      <c r="GB75" s="68">
        <v>75472.073000000004</v>
      </c>
      <c r="GC75" s="68">
        <v>49622.79500000002</v>
      </c>
      <c r="GD75" s="68">
        <v>30458.298999999992</v>
      </c>
      <c r="GE75" s="68">
        <v>1171571.0730000001</v>
      </c>
      <c r="GF75" s="68">
        <v>50535.080999999998</v>
      </c>
      <c r="GG75" s="68">
        <v>31992.692999999974</v>
      </c>
      <c r="GH75" s="68">
        <v>52.949152542372879</v>
      </c>
      <c r="GI75" s="68">
        <v>293343.92299999972</v>
      </c>
      <c r="GJ75" s="68">
        <v>16230.710000000001</v>
      </c>
      <c r="GK75" s="68">
        <v>16214.531999999997</v>
      </c>
      <c r="GL75" s="68">
        <v>110.94800000000001</v>
      </c>
      <c r="GM75" s="68">
        <v>107.49900000000001</v>
      </c>
      <c r="GN75" s="68">
        <v>108.173</v>
      </c>
      <c r="GO75" s="68">
        <v>97.871000000000009</v>
      </c>
      <c r="GP75" s="68">
        <v>81.910000000000011</v>
      </c>
      <c r="GQ75" s="68">
        <v>-507.38600000000002</v>
      </c>
      <c r="GR75" s="68">
        <v>3612.9119999999994</v>
      </c>
      <c r="GS75" s="68">
        <v>2926.1540000000005</v>
      </c>
      <c r="GT75" s="68">
        <v>2685.9119999999998</v>
      </c>
      <c r="GU75" s="68">
        <v>2011.0850000000003</v>
      </c>
      <c r="GV75" s="68">
        <v>1820.357</v>
      </c>
      <c r="GW75" s="68">
        <v>19371.069000000003</v>
      </c>
    </row>
    <row r="76" spans="1:205" s="68" customFormat="1" ht="10">
      <c r="A76" s="100" t="s">
        <v>456</v>
      </c>
      <c r="B76" s="68">
        <v>353</v>
      </c>
      <c r="C76" s="68">
        <v>2811512.0439999988</v>
      </c>
      <c r="D76" s="68">
        <v>261603.20541910699</v>
      </c>
      <c r="E76" s="68">
        <v>3073115.249419108</v>
      </c>
      <c r="F76" s="68">
        <v>143099.58100000001</v>
      </c>
      <c r="G76" s="68">
        <v>2930015.6684191059</v>
      </c>
      <c r="H76" s="68">
        <v>2.6564229468152285</v>
      </c>
      <c r="I76" s="68">
        <v>1.4316167197186636</v>
      </c>
      <c r="J76" s="68">
        <v>0.29213999686481423</v>
      </c>
      <c r="K76" s="68">
        <v>0.47122968510174901</v>
      </c>
      <c r="L76" s="68">
        <v>134.41659038528562</v>
      </c>
      <c r="M76" s="68">
        <v>112.47850363141265</v>
      </c>
      <c r="N76" s="68">
        <v>84.92073950216168</v>
      </c>
      <c r="O76" s="68">
        <v>66.780306324545947</v>
      </c>
      <c r="P76" s="68">
        <v>4.1366471914197795</v>
      </c>
      <c r="Q76" s="68">
        <v>13.196444397383802</v>
      </c>
      <c r="R76" s="68">
        <v>29.165511027575551</v>
      </c>
      <c r="S76" s="68">
        <v>0.1516005555421944</v>
      </c>
      <c r="T76" s="68">
        <v>54.156040238557722</v>
      </c>
      <c r="U76" s="68">
        <v>88.741794058908567</v>
      </c>
      <c r="V76" s="68">
        <v>51.415319568399198</v>
      </c>
      <c r="W76" s="68">
        <v>29.105115239423039</v>
      </c>
      <c r="X76" s="68">
        <v>0.38775377606849182</v>
      </c>
      <c r="Y76" s="68">
        <v>4.8877649727802862E-3</v>
      </c>
      <c r="Z76" s="68">
        <v>0.37615999999999994</v>
      </c>
      <c r="AA76" s="68">
        <v>0.20621185185185181</v>
      </c>
      <c r="AB76" s="68">
        <v>0.24607118483412321</v>
      </c>
      <c r="AC76" s="68">
        <v>0.14058596273291923</v>
      </c>
      <c r="AD76" s="68">
        <v>0.27120416666666664</v>
      </c>
      <c r="AE76" s="68">
        <v>0.26807871621621632</v>
      </c>
      <c r="AF76" s="68">
        <v>2.6624289210788556E-2</v>
      </c>
      <c r="AG76" s="68">
        <v>0.18881310811011109</v>
      </c>
      <c r="AH76" s="68">
        <v>-1.2033674382110877</v>
      </c>
      <c r="AI76" s="68">
        <v>-1.489632912364111</v>
      </c>
      <c r="AJ76" s="68">
        <v>0.10702026420144505</v>
      </c>
      <c r="AK76" s="68">
        <v>0.21627867346938773</v>
      </c>
      <c r="AL76" s="68">
        <v>27730.082999999995</v>
      </c>
      <c r="AM76" s="68">
        <v>58982.722000000023</v>
      </c>
      <c r="AN76" s="68">
        <v>20521.039516178593</v>
      </c>
      <c r="AO76" s="68">
        <v>629804.58600000001</v>
      </c>
      <c r="AP76" s="68">
        <v>739844.60499999998</v>
      </c>
      <c r="AQ76" s="68">
        <v>54676.995000000024</v>
      </c>
      <c r="AR76" s="68">
        <v>70260.50599999995</v>
      </c>
      <c r="AS76" s="68">
        <v>14022.670246136136</v>
      </c>
      <c r="AT76" s="68">
        <v>-37737.69</v>
      </c>
      <c r="AU76" s="68">
        <v>17058.879999999997</v>
      </c>
      <c r="AV76" s="68">
        <v>84504.952000000019</v>
      </c>
      <c r="AW76" s="68">
        <v>1.002585707507156</v>
      </c>
      <c r="AX76" s="68">
        <v>-87541.161753863867</v>
      </c>
      <c r="AY76" s="68">
        <v>-4843.4199999999946</v>
      </c>
      <c r="AZ76" s="68">
        <v>221103.01200000016</v>
      </c>
      <c r="BA76" s="68">
        <v>270102.3804191071</v>
      </c>
      <c r="BB76" s="68">
        <v>365731.49500000011</v>
      </c>
      <c r="BC76" s="68">
        <v>426388.68641910719</v>
      </c>
      <c r="BD76" s="68">
        <v>-1918.2665200000013</v>
      </c>
      <c r="BE76" s="68">
        <v>0.1099749103942652</v>
      </c>
      <c r="BF76" s="68">
        <v>1.1599354838709672</v>
      </c>
      <c r="BG76" s="68">
        <v>0.99072759856630832</v>
      </c>
      <c r="BH76" s="68">
        <v>2.495655462184875</v>
      </c>
      <c r="BI76" s="68">
        <v>20.621185185185194</v>
      </c>
      <c r="BJ76" s="68">
        <v>18.710249999999998</v>
      </c>
      <c r="BK76" s="68">
        <v>10.147473684210528</v>
      </c>
      <c r="BL76" s="68">
        <v>14.05859627329192</v>
      </c>
      <c r="BM76" s="68">
        <v>37.616</v>
      </c>
      <c r="BN76" s="68">
        <v>31.263333333333339</v>
      </c>
      <c r="BO76" s="68">
        <v>18.495070175438599</v>
      </c>
      <c r="BP76" s="68">
        <v>24.607118483412346</v>
      </c>
      <c r="BQ76" s="68">
        <v>220.76589830508476</v>
      </c>
      <c r="BR76" s="68">
        <v>127.84907299270078</v>
      </c>
      <c r="BS76" s="68">
        <v>66400.293999999994</v>
      </c>
      <c r="BT76" s="68">
        <v>196485.33599999989</v>
      </c>
      <c r="BU76" s="68">
        <v>109.541</v>
      </c>
      <c r="BV76" s="68">
        <v>38390.523000000001</v>
      </c>
      <c r="BW76" s="68">
        <v>58899.758000000002</v>
      </c>
      <c r="BX76" s="68">
        <v>1795.0889999999999</v>
      </c>
      <c r="BY76" s="68">
        <v>61142.003999999986</v>
      </c>
      <c r="BZ76" s="68">
        <v>7156.8019999999997</v>
      </c>
      <c r="CA76" s="68">
        <v>35.334551724137924</v>
      </c>
      <c r="CB76" s="68">
        <v>59272.851999999977</v>
      </c>
      <c r="CC76" s="68">
        <v>51968.63400000002</v>
      </c>
      <c r="CD76" s="68">
        <v>72065.070000000036</v>
      </c>
      <c r="CE76" s="68">
        <v>57846.432999999997</v>
      </c>
      <c r="CF76" s="68">
        <v>104873.62899999996</v>
      </c>
      <c r="CG76" s="68">
        <v>121690.41000000005</v>
      </c>
      <c r="CH76" s="68">
        <v>231.6558860294119</v>
      </c>
      <c r="CI76" s="68">
        <v>-14314.422999999999</v>
      </c>
      <c r="CJ76" s="68">
        <v>-1526.4380000000001</v>
      </c>
      <c r="CK76" s="68">
        <v>38292.54899999997</v>
      </c>
      <c r="CL76" s="68">
        <v>-45948.187999999987</v>
      </c>
      <c r="CM76" s="68">
        <v>83685.877999999997</v>
      </c>
      <c r="CN76" s="68">
        <v>-11483.848000000005</v>
      </c>
      <c r="CO76" s="68">
        <v>-20887.933000000012</v>
      </c>
      <c r="CP76" s="68">
        <v>279001.33799999981</v>
      </c>
      <c r="CQ76" s="68">
        <v>179241.31599999996</v>
      </c>
      <c r="CR76" s="68">
        <v>11760.286999999995</v>
      </c>
      <c r="CS76" s="68">
        <v>100048.58000000005</v>
      </c>
      <c r="CT76" s="68">
        <v>44482.843000000015</v>
      </c>
      <c r="CU76" s="68">
        <v>4673.2960000000012</v>
      </c>
      <c r="CV76" s="68">
        <v>221103.01200000016</v>
      </c>
      <c r="CW76" s="68">
        <v>0.95516362055181203</v>
      </c>
      <c r="CX76" s="68">
        <v>0.99268244694003238</v>
      </c>
      <c r="CY76" s="68">
        <v>27730.082999999995</v>
      </c>
      <c r="CZ76" s="68">
        <v>-4353.6220000000076</v>
      </c>
      <c r="DA76" s="68">
        <v>7477.8360000000002</v>
      </c>
      <c r="DB76" s="68">
        <v>8461.7920000000013</v>
      </c>
      <c r="DC76" s="68">
        <v>7823.8240000000005</v>
      </c>
      <c r="DD76" s="68">
        <v>6597.3759999999984</v>
      </c>
      <c r="DE76" s="68">
        <v>6261.2000000000007</v>
      </c>
      <c r="DF76" s="68">
        <v>8687.67</v>
      </c>
      <c r="DG76" s="68">
        <v>8945.7159999999931</v>
      </c>
      <c r="DH76" s="68">
        <v>13322.579000000003</v>
      </c>
      <c r="DI76" s="68">
        <v>10647.003000000002</v>
      </c>
      <c r="DJ76" s="68">
        <v>22661.390000000003</v>
      </c>
      <c r="DK76" s="68">
        <v>-16232.68952</v>
      </c>
      <c r="DL76" s="68">
        <v>272478.21300000005</v>
      </c>
      <c r="DM76" s="68">
        <v>23190.857</v>
      </c>
      <c r="DN76" s="68">
        <v>-42581.110000000008</v>
      </c>
      <c r="DO76" s="68">
        <v>0.43898595970442778</v>
      </c>
      <c r="DP76" s="68">
        <v>14.625405529953918</v>
      </c>
      <c r="DQ76" s="68">
        <v>27.503135135135143</v>
      </c>
      <c r="DR76" s="68">
        <v>21.627867346938785</v>
      </c>
      <c r="DS76" s="68">
        <v>961113.57499999984</v>
      </c>
      <c r="DT76" s="68">
        <v>-7259.9410000000044</v>
      </c>
      <c r="DU76" s="68">
        <v>142164.31499999997</v>
      </c>
      <c r="DV76" s="68">
        <v>239235.23700000005</v>
      </c>
      <c r="DW76" s="68">
        <v>243</v>
      </c>
      <c r="DX76" s="68">
        <v>81933.487000000008</v>
      </c>
      <c r="DY76" s="68">
        <v>7348.1920000000009</v>
      </c>
      <c r="DZ76" s="68">
        <v>79781.748999999982</v>
      </c>
      <c r="EA76" s="68">
        <v>2301220.5499999998</v>
      </c>
      <c r="EB76" s="68">
        <v>82116.693999999959</v>
      </c>
      <c r="EC76" s="68">
        <v>2180242.8279306758</v>
      </c>
      <c r="ED76" s="68">
        <v>40118.126999999979</v>
      </c>
      <c r="EE76" s="68">
        <v>162995.2782</v>
      </c>
      <c r="EF76" s="68">
        <v>30734.788516178593</v>
      </c>
      <c r="EG76" s="68">
        <v>113576.75300000001</v>
      </c>
      <c r="EH76" s="68">
        <v>833059.36</v>
      </c>
      <c r="EI76" s="68">
        <v>91018.304999999993</v>
      </c>
      <c r="EJ76" s="68">
        <v>63348.530999999995</v>
      </c>
      <c r="EK76" s="68">
        <v>-0.20732987780487847</v>
      </c>
      <c r="EL76" s="68">
        <v>0.50558854842601342</v>
      </c>
      <c r="EM76" s="68">
        <v>12445.771694444444</v>
      </c>
      <c r="EN76" s="68">
        <v>12445.771694444444</v>
      </c>
      <c r="EO76" s="68">
        <v>37897.041000000012</v>
      </c>
      <c r="EP76" s="68">
        <v>79.972367816091946</v>
      </c>
      <c r="EQ76" s="68">
        <v>19615.625999999993</v>
      </c>
      <c r="ER76" s="68">
        <v>-1256.9000000000001</v>
      </c>
      <c r="ES76" s="68">
        <v>6815.3490000000002</v>
      </c>
      <c r="ET76" s="68">
        <v>26260.091000000008</v>
      </c>
      <c r="EU76" s="68">
        <v>38295.516999999978</v>
      </c>
      <c r="EV76" s="68">
        <v>62782.561999999998</v>
      </c>
      <c r="EW76" s="68">
        <v>89384.856</v>
      </c>
      <c r="EX76" s="68">
        <v>131</v>
      </c>
      <c r="EY76" s="68">
        <v>141</v>
      </c>
      <c r="EZ76" s="68">
        <v>133</v>
      </c>
      <c r="FA76" s="68">
        <v>73</v>
      </c>
      <c r="FB76" s="68">
        <v>130230.28999999996</v>
      </c>
      <c r="FC76" s="68">
        <v>7906.0690000000004</v>
      </c>
      <c r="FD76" s="68">
        <v>11931.442999999996</v>
      </c>
      <c r="FE76" s="68">
        <v>629804.58600000001</v>
      </c>
      <c r="FF76" s="68">
        <v>54676.995000000024</v>
      </c>
      <c r="FG76" s="68">
        <v>302.15900000000005</v>
      </c>
      <c r="FH76" s="68">
        <v>-20330.500999999989</v>
      </c>
      <c r="FI76" s="68">
        <v>-11859.077000000008</v>
      </c>
      <c r="FJ76" s="68">
        <v>15130.698000000002</v>
      </c>
      <c r="FK76" s="68">
        <v>-16690.383000000013</v>
      </c>
      <c r="FL76" s="68">
        <v>29483.122000000007</v>
      </c>
      <c r="FM76" s="68">
        <v>15240.329000000002</v>
      </c>
      <c r="FP76" s="68">
        <v>47490.952000000012</v>
      </c>
      <c r="FQ76" s="68">
        <v>61654.970000000008</v>
      </c>
      <c r="FR76" s="68">
        <v>3.1230000000000002</v>
      </c>
      <c r="FS76" s="68">
        <v>41960.465999999986</v>
      </c>
      <c r="FT76" s="68">
        <v>1406927.3889999997</v>
      </c>
      <c r="FU76" s="68">
        <v>1586930.4679999999</v>
      </c>
      <c r="FV76" s="68">
        <v>1297431.3539999998</v>
      </c>
      <c r="FW76" s="68">
        <v>2587643.6859999998</v>
      </c>
      <c r="FX76" s="68">
        <v>2387318.2789999996</v>
      </c>
      <c r="FY76" s="68">
        <v>2811512.0439999988</v>
      </c>
      <c r="FZ76" s="68">
        <v>713341.6950000003</v>
      </c>
      <c r="GA76" s="68">
        <v>268037.23900000023</v>
      </c>
      <c r="GB76" s="68">
        <v>64946.562000000005</v>
      </c>
      <c r="GC76" s="68">
        <v>27526.543000000009</v>
      </c>
      <c r="GD76" s="68">
        <v>54191.251999999979</v>
      </c>
      <c r="GE76" s="68">
        <v>739844.60499999998</v>
      </c>
      <c r="GF76" s="68">
        <v>23190.857</v>
      </c>
      <c r="GG76" s="68">
        <v>58982.722000000023</v>
      </c>
      <c r="GH76" s="68">
        <v>19.947204968944099</v>
      </c>
      <c r="GI76" s="68">
        <v>213694.24300000002</v>
      </c>
      <c r="GJ76" s="68">
        <v>58753.262999999999</v>
      </c>
      <c r="GK76" s="68">
        <v>38292.636000000006</v>
      </c>
      <c r="GL76" s="68">
        <v>55541.514000000003</v>
      </c>
      <c r="GM76" s="68">
        <v>52069.38299999998</v>
      </c>
      <c r="GN76" s="68">
        <v>48874.146999999997</v>
      </c>
      <c r="GO76" s="68">
        <v>44355.101999999984</v>
      </c>
      <c r="GP76" s="68">
        <v>42589.898999999976</v>
      </c>
      <c r="GQ76" s="68">
        <v>-342.94</v>
      </c>
      <c r="GR76" s="68">
        <v>6911.9750000000004</v>
      </c>
      <c r="GS76" s="68">
        <v>6230.7260000000015</v>
      </c>
      <c r="GT76" s="68">
        <v>5650.5690000000022</v>
      </c>
      <c r="GU76" s="68">
        <v>5094.1319999999987</v>
      </c>
      <c r="GV76" s="68">
        <v>4584.6799999999985</v>
      </c>
      <c r="GW76" s="68">
        <v>25645.421999999999</v>
      </c>
    </row>
    <row r="77" spans="1:205" s="68" customFormat="1" ht="10">
      <c r="A77" s="100" t="s">
        <v>164</v>
      </c>
      <c r="B77" s="68">
        <v>479</v>
      </c>
      <c r="C77" s="68">
        <v>997742.25199999986</v>
      </c>
      <c r="D77" s="68">
        <v>294571.88260751963</v>
      </c>
      <c r="E77" s="68">
        <v>1292314.1346075207</v>
      </c>
      <c r="F77" s="68">
        <v>112691.4230000001</v>
      </c>
      <c r="G77" s="68">
        <v>1179622.7116075205</v>
      </c>
      <c r="H77" s="68">
        <v>2.2656038255274336</v>
      </c>
      <c r="I77" s="68">
        <v>1.2079379977370139</v>
      </c>
      <c r="J77" s="68">
        <v>0.35024507284647838</v>
      </c>
      <c r="K77" s="68">
        <v>0.34402924214588693</v>
      </c>
      <c r="L77" s="68">
        <v>100.72168137416421</v>
      </c>
      <c r="M77" s="68">
        <v>72.640395937137654</v>
      </c>
      <c r="N77" s="68">
        <v>36.53075772679172</v>
      </c>
      <c r="O77" s="68">
        <v>22.963305579661352</v>
      </c>
      <c r="P77" s="68">
        <v>5.2597691144988934</v>
      </c>
      <c r="Q77" s="68">
        <v>5.0041424645460246</v>
      </c>
      <c r="R77" s="68">
        <v>2.240315591942426</v>
      </c>
      <c r="S77" s="68">
        <v>0.15356947521612521</v>
      </c>
      <c r="T77" s="68">
        <v>62.412876522751951</v>
      </c>
      <c r="U77" s="68">
        <v>85.016297608858196</v>
      </c>
      <c r="V77" s="68">
        <v>3.647028865985837</v>
      </c>
      <c r="W77" s="68">
        <v>2.8851013299003454</v>
      </c>
      <c r="X77" s="68">
        <v>0.29440971158978269</v>
      </c>
      <c r="Y77" s="68">
        <v>1.5119570704161384E-2</v>
      </c>
      <c r="Z77" s="68">
        <v>0.15316135802469133</v>
      </c>
      <c r="AA77" s="68">
        <v>0.11804684466019412</v>
      </c>
      <c r="AB77" s="68">
        <v>2.759164524421592E-2</v>
      </c>
      <c r="AC77" s="68">
        <v>1.2613285302593646E-2</v>
      </c>
      <c r="AD77" s="68">
        <v>0.20274700000000009</v>
      </c>
      <c r="AE77" s="68">
        <v>0.16317635514018677</v>
      </c>
      <c r="AF77" s="68">
        <v>0.11018504274939904</v>
      </c>
      <c r="AG77" s="68">
        <v>0.13034318148917742</v>
      </c>
      <c r="AH77" s="68">
        <v>-0.93355318954159072</v>
      </c>
      <c r="AI77" s="68">
        <v>-1.0745234858004826</v>
      </c>
      <c r="AJ77" s="68">
        <v>0.16780436136769647</v>
      </c>
      <c r="AK77" s="68">
        <v>0.25238731770833317</v>
      </c>
      <c r="AL77" s="68">
        <v>12547.143999999997</v>
      </c>
      <c r="AM77" s="68">
        <v>36814.780999999995</v>
      </c>
      <c r="AN77" s="68">
        <v>60288.077678496054</v>
      </c>
      <c r="AO77" s="68">
        <v>913078.74000000011</v>
      </c>
      <c r="AP77" s="68">
        <v>981870.58899999992</v>
      </c>
      <c r="AQ77" s="68">
        <v>53872.006000000023</v>
      </c>
      <c r="AR77" s="68">
        <v>102444.00900000006</v>
      </c>
      <c r="AS77" s="68">
        <v>44127.953091133284</v>
      </c>
      <c r="AT77" s="68">
        <v>33287.142000000029</v>
      </c>
      <c r="AU77" s="68">
        <v>8692.3369999999923</v>
      </c>
      <c r="AV77" s="68">
        <v>11256.023999999999</v>
      </c>
      <c r="AW77" s="68">
        <v>-1.1241663434122462</v>
      </c>
      <c r="AX77" s="68">
        <v>24179.592091133272</v>
      </c>
      <c r="AY77" s="68">
        <v>-16420.721999999998</v>
      </c>
      <c r="AZ77" s="68">
        <v>233085.13700000002</v>
      </c>
      <c r="BA77" s="68">
        <v>374660.33160751959</v>
      </c>
      <c r="BB77" s="68">
        <v>266414.97999999969</v>
      </c>
      <c r="BC77" s="68">
        <v>395497.08060751937</v>
      </c>
      <c r="BD77" s="68">
        <v>-11943.604800000001</v>
      </c>
      <c r="BE77" s="68">
        <v>0.1542242562929062</v>
      </c>
      <c r="BF77" s="68">
        <v>0.77213272311212799</v>
      </c>
      <c r="BG77" s="68">
        <v>1.3229084668192228</v>
      </c>
      <c r="BH77" s="68">
        <v>0.73949403341288811</v>
      </c>
      <c r="BI77" s="68">
        <v>11.747657004830915</v>
      </c>
      <c r="BJ77" s="68">
        <v>8.2901072961373359</v>
      </c>
      <c r="BK77" s="68">
        <v>6.8212460317460337</v>
      </c>
      <c r="BL77" s="68">
        <v>1.2613285302593658</v>
      </c>
      <c r="BM77" s="68">
        <v>15.316135802469132</v>
      </c>
      <c r="BN77" s="68">
        <v>14.111160447761188</v>
      </c>
      <c r="BO77" s="68">
        <v>14.57642906574393</v>
      </c>
      <c r="BP77" s="68">
        <v>2.7591645244215952</v>
      </c>
      <c r="BQ77" s="68">
        <v>101.4480315315315</v>
      </c>
      <c r="BR77" s="68">
        <v>111.03024535315987</v>
      </c>
      <c r="BS77" s="68">
        <v>17041.058999999997</v>
      </c>
      <c r="BT77" s="68">
        <v>239641.73600000003</v>
      </c>
      <c r="BU77" s="68">
        <v>159.86599999999999</v>
      </c>
      <c r="BV77" s="68">
        <v>22661.830000000009</v>
      </c>
      <c r="BW77" s="68">
        <v>1040.2449999999999</v>
      </c>
      <c r="BX77" s="68">
        <v>2013.7180000000012</v>
      </c>
      <c r="BY77" s="68">
        <v>50236.007999999994</v>
      </c>
      <c r="BZ77" s="68">
        <v>14237.814999999997</v>
      </c>
      <c r="CA77" s="68">
        <v>47.425966216216239</v>
      </c>
      <c r="CB77" s="68">
        <v>36820.087999999996</v>
      </c>
      <c r="CC77" s="68">
        <v>157303.18100000004</v>
      </c>
      <c r="CD77" s="68">
        <v>21150.866999999984</v>
      </c>
      <c r="CE77" s="68">
        <v>52798.358999999953</v>
      </c>
      <c r="CF77" s="68">
        <v>111260.69300000001</v>
      </c>
      <c r="CG77" s="68">
        <v>42626.260999999962</v>
      </c>
      <c r="CH77" s="68">
        <v>13.77213519813518</v>
      </c>
      <c r="CI77" s="68">
        <v>-10613.528999999999</v>
      </c>
      <c r="CJ77" s="68">
        <v>-10182.999</v>
      </c>
      <c r="CK77" s="68">
        <v>9756.0550000000003</v>
      </c>
      <c r="CL77" s="68">
        <v>-101962.39499999996</v>
      </c>
      <c r="CM77" s="68">
        <v>68675.253000000012</v>
      </c>
      <c r="CN77" s="68">
        <v>-43.955000000001021</v>
      </c>
      <c r="CO77" s="68">
        <v>-6165.2049999999981</v>
      </c>
      <c r="CP77" s="68">
        <v>315194.36700000026</v>
      </c>
      <c r="CQ77" s="68">
        <v>285107.65000000002</v>
      </c>
      <c r="CR77" s="68">
        <v>3582.1199999999976</v>
      </c>
      <c r="CS77" s="68">
        <v>116277.45400000003</v>
      </c>
      <c r="CT77" s="68">
        <v>49680.804000000011</v>
      </c>
      <c r="CU77" s="68">
        <v>636.33199999999988</v>
      </c>
      <c r="CV77" s="68">
        <v>233085.13700000002</v>
      </c>
      <c r="CW77" s="68">
        <v>0.75004172722767493</v>
      </c>
      <c r="CX77" s="68">
        <v>0.77496525126484761</v>
      </c>
      <c r="CY77" s="68">
        <v>12547.143999999997</v>
      </c>
      <c r="CZ77" s="68">
        <v>34199.01</v>
      </c>
      <c r="DA77" s="68">
        <v>47501.794999999984</v>
      </c>
      <c r="DB77" s="68">
        <v>46250.202999999987</v>
      </c>
      <c r="DC77" s="68">
        <v>47436.044000000016</v>
      </c>
      <c r="DD77" s="68">
        <v>46434.548999999977</v>
      </c>
      <c r="DE77" s="68">
        <v>48014.280000000021</v>
      </c>
      <c r="DF77" s="68">
        <v>49360.711999999992</v>
      </c>
      <c r="DG77" s="68">
        <v>54286.988000000027</v>
      </c>
      <c r="DH77" s="68">
        <v>53458.992000000006</v>
      </c>
      <c r="DI77" s="68">
        <v>52872.594999999979</v>
      </c>
      <c r="DJ77" s="68">
        <v>31131.612000000016</v>
      </c>
      <c r="DK77" s="68">
        <v>-22557.133800000003</v>
      </c>
      <c r="DL77" s="68">
        <v>270251.19199999986</v>
      </c>
      <c r="DM77" s="68">
        <v>60158.319999999985</v>
      </c>
      <c r="DN77" s="68">
        <v>16866.419999999984</v>
      </c>
      <c r="DO77" s="68">
        <v>0.31635057143527651</v>
      </c>
      <c r="DP77" s="68">
        <v>11.915272435897439</v>
      </c>
      <c r="DQ77" s="68">
        <v>25.458184210526316</v>
      </c>
      <c r="DR77" s="68">
        <v>25.173176623376619</v>
      </c>
      <c r="DS77" s="68">
        <v>764452.02000000037</v>
      </c>
      <c r="DT77" s="68">
        <v>-7471.0219999999999</v>
      </c>
      <c r="DU77" s="68">
        <v>80768.076999999947</v>
      </c>
      <c r="DV77" s="68">
        <v>242022.80400000012</v>
      </c>
      <c r="DW77" s="68">
        <v>363</v>
      </c>
      <c r="DX77" s="68">
        <v>60530.54800000001</v>
      </c>
      <c r="DY77" s="68">
        <v>15055.067000000001</v>
      </c>
      <c r="DZ77" s="68">
        <v>46192.342999999986</v>
      </c>
      <c r="EA77" s="68">
        <v>925999.57300000009</v>
      </c>
      <c r="EB77" s="68">
        <v>106338.38000000003</v>
      </c>
      <c r="EC77" s="68">
        <v>1119742.2169214569</v>
      </c>
      <c r="ED77" s="68">
        <v>-17937.722000000005</v>
      </c>
      <c r="EE77" s="68">
        <v>3116.203</v>
      </c>
      <c r="EF77" s="68">
        <v>60282.68027849606</v>
      </c>
      <c r="EG77" s="68">
        <v>54912.251000000026</v>
      </c>
      <c r="EH77" s="68">
        <v>970334.853</v>
      </c>
      <c r="EI77" s="68">
        <v>102505.194</v>
      </c>
      <c r="EJ77" s="68">
        <v>80199.809000000037</v>
      </c>
      <c r="EK77" s="68">
        <v>-0.17231611607099653</v>
      </c>
      <c r="EL77" s="68">
        <v>0.15000689030749761</v>
      </c>
      <c r="EM77" s="68">
        <v>46109.510078174622</v>
      </c>
      <c r="EN77" s="68">
        <v>46109.510078174622</v>
      </c>
      <c r="EO77" s="68">
        <v>131054.81900000002</v>
      </c>
      <c r="EP77" s="68">
        <v>51.851553672316427</v>
      </c>
      <c r="EQ77" s="68">
        <v>2958.1519999999987</v>
      </c>
      <c r="ER77" s="68">
        <v>-1173.182</v>
      </c>
      <c r="ES77" s="68">
        <v>14490.911000000013</v>
      </c>
      <c r="ET77" s="68">
        <v>19461.389999999996</v>
      </c>
      <c r="EU77" s="68">
        <v>45011.136999999981</v>
      </c>
      <c r="EV77" s="68">
        <v>49288.831999999995</v>
      </c>
      <c r="EW77" s="68">
        <v>45201.55000000001</v>
      </c>
      <c r="EX77" s="68">
        <v>172</v>
      </c>
      <c r="EY77" s="68">
        <v>181</v>
      </c>
      <c r="EZ77" s="68">
        <v>175</v>
      </c>
      <c r="FA77" s="68">
        <v>113</v>
      </c>
      <c r="FB77" s="68">
        <v>42722.040000000008</v>
      </c>
      <c r="FC77" s="68">
        <v>38634.952000000005</v>
      </c>
      <c r="FD77" s="68">
        <v>4346.9710000000023</v>
      </c>
      <c r="FE77" s="68">
        <v>913078.74000000011</v>
      </c>
      <c r="FF77" s="68">
        <v>53872.006000000023</v>
      </c>
      <c r="FG77" s="68">
        <v>9103.8780000000006</v>
      </c>
      <c r="FH77" s="68">
        <v>-1299.673</v>
      </c>
      <c r="FI77" s="68">
        <v>-8760.0239999999976</v>
      </c>
      <c r="FJ77" s="68">
        <v>1367.3599999999972</v>
      </c>
      <c r="FK77" s="68">
        <v>6189.6269999999986</v>
      </c>
      <c r="FL77" s="68">
        <v>18764.414000000001</v>
      </c>
      <c r="FM77" s="68">
        <v>168841.62700000001</v>
      </c>
      <c r="FP77" s="68">
        <v>365471.20600000012</v>
      </c>
      <c r="FQ77" s="68">
        <v>308880.03599999996</v>
      </c>
      <c r="FR77" s="68">
        <v>8.67</v>
      </c>
      <c r="FS77" s="68">
        <v>79902.970000000059</v>
      </c>
      <c r="FT77" s="68">
        <v>806814.08900000004</v>
      </c>
      <c r="FU77" s="68">
        <v>788528.33200000029</v>
      </c>
      <c r="FV77" s="68">
        <v>525403.57699999982</v>
      </c>
      <c r="FW77" s="68">
        <v>779498.84799999942</v>
      </c>
      <c r="FX77" s="68">
        <v>774164.21400000004</v>
      </c>
      <c r="FY77" s="68">
        <v>997742.25199999986</v>
      </c>
      <c r="FZ77" s="68">
        <v>990877.58900000039</v>
      </c>
      <c r="GA77" s="68">
        <v>313339.01599999989</v>
      </c>
      <c r="GB77" s="68">
        <v>75735.36400000006</v>
      </c>
      <c r="GC77" s="68">
        <v>56387.864999999983</v>
      </c>
      <c r="GD77" s="68">
        <v>33829.973000000005</v>
      </c>
      <c r="GE77" s="68">
        <v>981870.58899999992</v>
      </c>
      <c r="GF77" s="68">
        <v>60158.319999999985</v>
      </c>
      <c r="GG77" s="68">
        <v>36814.780999999995</v>
      </c>
      <c r="GH77" s="68">
        <v>43.936936936936938</v>
      </c>
      <c r="GI77" s="68">
        <v>183999.67099999991</v>
      </c>
      <c r="GJ77" s="68">
        <v>86250.720999999961</v>
      </c>
      <c r="GK77" s="68">
        <v>88782.710000000036</v>
      </c>
      <c r="GL77" s="68">
        <v>1102.2909999999999</v>
      </c>
      <c r="GM77" s="68">
        <v>913.08299999999997</v>
      </c>
      <c r="GN77" s="68">
        <v>1082.4660000000001</v>
      </c>
      <c r="GO77" s="68">
        <v>1066.4450000000004</v>
      </c>
      <c r="GP77" s="68">
        <v>1063.9270000000001</v>
      </c>
      <c r="GQ77" s="68">
        <v>-1128.3809999999999</v>
      </c>
      <c r="GR77" s="68">
        <v>22244.200000000012</v>
      </c>
      <c r="GS77" s="68">
        <v>18253.146000000008</v>
      </c>
      <c r="GT77" s="68">
        <v>16018.509000000009</v>
      </c>
      <c r="GU77" s="68">
        <v>12777.371000000005</v>
      </c>
      <c r="GV77" s="68">
        <v>10812.522000000004</v>
      </c>
      <c r="GW77" s="68">
        <v>47344.366999999998</v>
      </c>
    </row>
    <row r="78" spans="1:205" s="68" customFormat="1" ht="10">
      <c r="A78" s="100" t="s">
        <v>165</v>
      </c>
      <c r="B78" s="68">
        <v>90</v>
      </c>
      <c r="C78" s="68">
        <v>152147.84899999996</v>
      </c>
      <c r="D78" s="68">
        <v>59517.057458865806</v>
      </c>
      <c r="E78" s="68">
        <v>211664.90645886579</v>
      </c>
      <c r="F78" s="68">
        <v>23401.833000000002</v>
      </c>
      <c r="G78" s="68">
        <v>188263.07345886598</v>
      </c>
      <c r="H78" s="68">
        <v>2.3759069068675149</v>
      </c>
      <c r="I78" s="68">
        <v>1.2588029541998951</v>
      </c>
      <c r="J78" s="68">
        <v>0.3576461488879723</v>
      </c>
      <c r="K78" s="68">
        <v>0.30946061910170253</v>
      </c>
      <c r="L78" s="68">
        <v>120.52100426813723</v>
      </c>
      <c r="M78" s="68">
        <v>30.708443750052979</v>
      </c>
      <c r="N78" s="68">
        <v>63.248894981939678</v>
      </c>
      <c r="O78" s="68">
        <v>14.95009980885205</v>
      </c>
      <c r="P78" s="68">
        <v>3.9819070482582193</v>
      </c>
      <c r="Q78" s="68">
        <v>1.9169803448237577</v>
      </c>
      <c r="R78" s="68">
        <v>3.7550510816217137</v>
      </c>
      <c r="S78" s="68">
        <v>0.10657382360858197</v>
      </c>
      <c r="T78" s="68">
        <v>21.634375991296775</v>
      </c>
      <c r="U78" s="68">
        <v>12.083791708332512</v>
      </c>
      <c r="V78" s="68">
        <v>1.6625844843058939</v>
      </c>
      <c r="W78" s="68">
        <v>4.0378451021854422</v>
      </c>
      <c r="X78" s="68">
        <v>0.50560204220421967</v>
      </c>
      <c r="Y78" s="68">
        <v>2.4013758660377003E-2</v>
      </c>
      <c r="Z78" s="68">
        <v>0.12999981481481479</v>
      </c>
      <c r="AA78" s="68">
        <v>5.4563076923076936E-2</v>
      </c>
      <c r="AB78" s="68">
        <v>3.1366428571428566E-2</v>
      </c>
      <c r="AC78" s="68">
        <v>4.1099275362318839E-2</v>
      </c>
      <c r="AD78" s="68">
        <v>0.20496214285714284</v>
      </c>
      <c r="AE78" s="68">
        <v>0.15893448275862074</v>
      </c>
      <c r="AF78" s="68">
        <v>7.1470731509687316E-2</v>
      </c>
      <c r="AG78" s="68">
        <v>8.2056774510798083E-2</v>
      </c>
      <c r="AH78" s="68">
        <v>0.19202627404174927</v>
      </c>
      <c r="AI78" s="68">
        <v>-6.5033188762919025E-2</v>
      </c>
      <c r="AJ78" s="68">
        <v>0.16412855069231705</v>
      </c>
      <c r="AK78" s="68">
        <v>0.13602813333333336</v>
      </c>
      <c r="AL78" s="68">
        <v>2900.9969999999985</v>
      </c>
      <c r="AM78" s="68">
        <v>11682.853000000003</v>
      </c>
      <c r="AN78" s="68">
        <v>15911.482908226835</v>
      </c>
      <c r="AO78" s="68">
        <v>141830.97200000007</v>
      </c>
      <c r="AP78" s="68">
        <v>154806.83300000004</v>
      </c>
      <c r="AQ78" s="68">
        <v>20715.079000000012</v>
      </c>
      <c r="AR78" s="68">
        <v>26215.079000000002</v>
      </c>
      <c r="AS78" s="68">
        <v>12164.055049160359</v>
      </c>
      <c r="AT78" s="68">
        <v>3578.1320000000005</v>
      </c>
      <c r="AU78" s="68">
        <v>2834.0649999999996</v>
      </c>
      <c r="AV78" s="68">
        <v>8806.5129999999954</v>
      </c>
      <c r="AW78" s="68">
        <v>2.7739778079046333</v>
      </c>
      <c r="AX78" s="68">
        <v>523.47704916035832</v>
      </c>
      <c r="AY78" s="68">
        <v>-3535.8570000000004</v>
      </c>
      <c r="AZ78" s="68">
        <v>88204.38900000001</v>
      </c>
      <c r="BA78" s="68">
        <v>121838.19245886584</v>
      </c>
      <c r="BB78" s="68">
        <v>104476.28000000001</v>
      </c>
      <c r="BC78" s="68">
        <v>133974.74245886583</v>
      </c>
      <c r="BD78" s="68">
        <v>-3685.0474000000008</v>
      </c>
      <c r="BE78" s="68">
        <v>0.15419540229885065</v>
      </c>
      <c r="BF78" s="68">
        <v>0.53740229885057489</v>
      </c>
      <c r="BG78" s="68">
        <v>0.68077011494252881</v>
      </c>
      <c r="BH78" s="68">
        <v>0.69844705882352964</v>
      </c>
      <c r="BI78" s="68">
        <v>5.456307692307691</v>
      </c>
      <c r="BJ78" s="68">
        <v>1.0369482758620685</v>
      </c>
      <c r="BK78" s="68">
        <v>1.7356065573770485</v>
      </c>
      <c r="BL78" s="68">
        <v>4.1099275362318846</v>
      </c>
      <c r="BM78" s="68">
        <v>12.999981481481482</v>
      </c>
      <c r="BN78" s="68">
        <v>12.715524590163934</v>
      </c>
      <c r="BO78" s="68">
        <v>9.5784328358208963</v>
      </c>
      <c r="BP78" s="68">
        <v>3.1366428571428591</v>
      </c>
      <c r="BQ78" s="68">
        <v>181.63668333333334</v>
      </c>
      <c r="BR78" s="68">
        <v>104.69352941176469</v>
      </c>
      <c r="BS78" s="68">
        <v>8903.1169999999966</v>
      </c>
      <c r="BT78" s="68">
        <v>25055.943999999996</v>
      </c>
      <c r="BU78" s="68">
        <v>36.799999999999997</v>
      </c>
      <c r="BV78" s="68">
        <v>6758.0159999999987</v>
      </c>
      <c r="BW78" s="68">
        <v>4009.5989999999993</v>
      </c>
      <c r="BX78" s="68">
        <v>623.92899999999997</v>
      </c>
      <c r="BY78" s="68">
        <v>13168.230999999996</v>
      </c>
      <c r="BZ78" s="68">
        <v>2979.0319999999997</v>
      </c>
      <c r="CA78" s="68">
        <v>23.495538461538466</v>
      </c>
      <c r="CB78" s="68">
        <v>29813.345000000005</v>
      </c>
      <c r="CC78" s="68">
        <v>32435.503000000004</v>
      </c>
      <c r="CD78" s="68">
        <v>6840.7860000000019</v>
      </c>
      <c r="CE78" s="68">
        <v>6616.7620000000006</v>
      </c>
      <c r="CF78" s="68">
        <v>23594.182000000008</v>
      </c>
      <c r="CG78" s="68">
        <v>13278.670999999998</v>
      </c>
      <c r="CH78" s="68">
        <v>17.585192771084333</v>
      </c>
      <c r="CI78" s="68">
        <v>-98.665999999999997</v>
      </c>
      <c r="CJ78" s="68">
        <v>-2377.8930000000009</v>
      </c>
      <c r="CK78" s="68">
        <v>1044.8659999999998</v>
      </c>
      <c r="CL78" s="68">
        <v>-28141.753000000004</v>
      </c>
      <c r="CM78" s="68">
        <v>24563.620999999996</v>
      </c>
      <c r="CN78" s="68">
        <v>1150.6420000000001</v>
      </c>
      <c r="CO78" s="68">
        <v>-2145.0889999999999</v>
      </c>
      <c r="CP78" s="68">
        <v>48519.994000000013</v>
      </c>
      <c r="CQ78" s="68">
        <v>62068.342999999993</v>
      </c>
      <c r="CR78" s="68">
        <v>2984.1680000000006</v>
      </c>
      <c r="CS78" s="68">
        <v>22665.071999999996</v>
      </c>
      <c r="CT78" s="68">
        <v>5921.6729999999998</v>
      </c>
      <c r="CV78" s="68">
        <v>88204.38900000001</v>
      </c>
      <c r="CW78" s="68">
        <v>0.66855245287905962</v>
      </c>
      <c r="CX78" s="68">
        <v>0.69003665652984825</v>
      </c>
      <c r="CY78" s="68">
        <v>2900.9969999999985</v>
      </c>
      <c r="CZ78" s="68">
        <v>8586.3969999999954</v>
      </c>
      <c r="DA78" s="68">
        <v>10181.045999999998</v>
      </c>
      <c r="DB78" s="68">
        <v>13769.261999999999</v>
      </c>
      <c r="DC78" s="68">
        <v>15320.816000000001</v>
      </c>
      <c r="DD78" s="68">
        <v>14617.092999999999</v>
      </c>
      <c r="DE78" s="68">
        <v>14889.421999999999</v>
      </c>
      <c r="DF78" s="68">
        <v>14815.394999999999</v>
      </c>
      <c r="DG78" s="68">
        <v>14038.816999999999</v>
      </c>
      <c r="DH78" s="68">
        <v>13561.080999999998</v>
      </c>
      <c r="DI78" s="68">
        <v>13065.512000000001</v>
      </c>
      <c r="DJ78" s="68">
        <v>9834.3959999999988</v>
      </c>
      <c r="DK78" s="68">
        <v>-3783.7134000000001</v>
      </c>
      <c r="DL78" s="68">
        <v>59521.702999999994</v>
      </c>
      <c r="DM78" s="68">
        <v>15849.545</v>
      </c>
      <c r="DN78" s="68">
        <v>42.275000000000105</v>
      </c>
      <c r="DO78" s="68">
        <v>0.2558277620529969</v>
      </c>
      <c r="DP78" s="68">
        <v>7.2911500000000018</v>
      </c>
      <c r="DQ78" s="68">
        <v>20.139281690140848</v>
      </c>
      <c r="DR78" s="68">
        <v>13.423828947368417</v>
      </c>
      <c r="DS78" s="68">
        <v>221529.04700000014</v>
      </c>
      <c r="DT78" s="68">
        <v>-1669.2999999999988</v>
      </c>
      <c r="DU78" s="68">
        <v>33574.667999999991</v>
      </c>
      <c r="DV78" s="68">
        <v>86732.047999999995</v>
      </c>
      <c r="DW78" s="68">
        <v>61</v>
      </c>
      <c r="DX78" s="68">
        <v>13512.436999999998</v>
      </c>
      <c r="DY78" s="68">
        <v>3019.4759999999997</v>
      </c>
      <c r="DZ78" s="68">
        <v>11997.194</v>
      </c>
      <c r="EA78" s="68">
        <v>149121.68999999997</v>
      </c>
      <c r="EB78" s="68">
        <v>26278.748000000003</v>
      </c>
      <c r="EC78" s="68">
        <v>186237.60145886589</v>
      </c>
      <c r="ED78" s="68">
        <v>-2239.7649999999999</v>
      </c>
      <c r="EE78" s="68">
        <v>11874.2806</v>
      </c>
      <c r="EF78" s="68">
        <v>16147.726708226837</v>
      </c>
      <c r="EG78" s="68">
        <v>24724.678</v>
      </c>
      <c r="EH78" s="68">
        <v>148763</v>
      </c>
      <c r="EI78" s="68">
        <v>24992.799999999999</v>
      </c>
      <c r="EJ78" s="68">
        <v>25946.388000000003</v>
      </c>
      <c r="EK78" s="68">
        <v>-0.13403655285979149</v>
      </c>
      <c r="EL78" s="68">
        <v>0.11923543102250637</v>
      </c>
      <c r="EM78" s="68">
        <v>11956.394188888889</v>
      </c>
      <c r="EN78" s="68">
        <v>11956.394188888889</v>
      </c>
      <c r="EO78" s="68">
        <v>67830.920000000013</v>
      </c>
      <c r="EP78" s="68">
        <v>51.931052631578964</v>
      </c>
      <c r="EQ78" s="68">
        <v>180.941</v>
      </c>
      <c r="ER78" s="68">
        <v>0</v>
      </c>
      <c r="ES78" s="68">
        <v>3193.4090000000006</v>
      </c>
      <c r="ET78" s="68">
        <v>5944.44</v>
      </c>
      <c r="EU78" s="68">
        <v>6975.96</v>
      </c>
      <c r="EV78" s="68">
        <v>8064.89</v>
      </c>
      <c r="EW78" s="68">
        <v>4969.5300000000007</v>
      </c>
      <c r="EX78" s="68">
        <v>24</v>
      </c>
      <c r="EY78" s="68">
        <v>24</v>
      </c>
      <c r="EZ78" s="68">
        <v>23</v>
      </c>
      <c r="FA78" s="68">
        <v>10</v>
      </c>
      <c r="FB78" s="68">
        <v>9359.2480000000014</v>
      </c>
      <c r="FC78" s="68">
        <v>534.18399999999986</v>
      </c>
      <c r="FD78" s="68">
        <v>468.83899999999983</v>
      </c>
      <c r="FE78" s="68">
        <v>141830.97200000007</v>
      </c>
      <c r="FF78" s="68">
        <v>20715.079000000012</v>
      </c>
      <c r="FG78" s="68">
        <v>1.0469999999999999</v>
      </c>
      <c r="FH78" s="68">
        <v>-3172.71</v>
      </c>
      <c r="FI78" s="68">
        <v>-5417.4440000000004</v>
      </c>
      <c r="FJ78" s="68">
        <v>5756.0889999999981</v>
      </c>
      <c r="FK78" s="68">
        <v>4809.7779999999993</v>
      </c>
      <c r="FL78" s="68">
        <v>10957.814</v>
      </c>
      <c r="FM78" s="68">
        <v>49488.28</v>
      </c>
      <c r="FP78" s="68">
        <v>4474.3049999999994</v>
      </c>
      <c r="FQ78" s="68">
        <v>4265.338999999999</v>
      </c>
      <c r="FR78" s="68">
        <v>0</v>
      </c>
      <c r="FS78" s="68">
        <v>851.73500000000001</v>
      </c>
      <c r="FT78" s="68">
        <v>110571.25499999998</v>
      </c>
      <c r="FU78" s="68">
        <v>105200.33300000006</v>
      </c>
      <c r="FV78" s="68">
        <v>77712.907000000007</v>
      </c>
      <c r="FW78" s="68">
        <v>101359.32500000003</v>
      </c>
      <c r="FX78" s="68">
        <v>106282.22000000004</v>
      </c>
      <c r="FY78" s="68">
        <v>152147.84899999996</v>
      </c>
      <c r="FZ78" s="68">
        <v>151095.307</v>
      </c>
      <c r="GA78" s="68">
        <v>47645.034999999996</v>
      </c>
      <c r="GB78" s="68">
        <v>25332.048999999992</v>
      </c>
      <c r="GC78" s="68">
        <v>15155.065999999997</v>
      </c>
      <c r="GD78" s="68">
        <v>10665.927999999996</v>
      </c>
      <c r="GE78" s="68">
        <v>154806.83300000004</v>
      </c>
      <c r="GF78" s="68">
        <v>15849.545</v>
      </c>
      <c r="GG78" s="68">
        <v>11682.853000000003</v>
      </c>
      <c r="GH78" s="68">
        <v>57.616279069767444</v>
      </c>
      <c r="GI78" s="68">
        <v>58483.291999999994</v>
      </c>
      <c r="GJ78" s="68">
        <v>1038.4110000000001</v>
      </c>
      <c r="GK78" s="68">
        <v>881.55799999999999</v>
      </c>
      <c r="GL78" s="68">
        <v>3990.7029999999995</v>
      </c>
      <c r="GM78" s="68">
        <v>3979.0269999999987</v>
      </c>
      <c r="GN78" s="68">
        <v>4034.8759999999993</v>
      </c>
      <c r="GO78" s="68">
        <v>3353.7630000000004</v>
      </c>
      <c r="GP78" s="68">
        <v>3508.4070000000015</v>
      </c>
      <c r="GQ78" s="68">
        <v>-50.158999999999999</v>
      </c>
      <c r="GR78" s="68">
        <v>268.69100000000003</v>
      </c>
      <c r="GS78" s="68">
        <v>186.65799999999999</v>
      </c>
      <c r="GT78" s="68">
        <v>146.66</v>
      </c>
      <c r="GU78" s="68">
        <v>110.509</v>
      </c>
      <c r="GV78" s="68">
        <v>88.509</v>
      </c>
      <c r="GW78" s="68">
        <v>420.87</v>
      </c>
    </row>
    <row r="79" spans="1:205" s="68" customFormat="1" ht="10">
      <c r="A79" s="100" t="s">
        <v>166</v>
      </c>
      <c r="B79" s="68">
        <v>581</v>
      </c>
      <c r="C79" s="68">
        <v>4258929.7350000013</v>
      </c>
      <c r="D79" s="68">
        <v>303876.69521742972</v>
      </c>
      <c r="E79" s="68">
        <v>4562806.4302174328</v>
      </c>
      <c r="F79" s="68">
        <v>190857.82600000012</v>
      </c>
      <c r="G79" s="68">
        <v>4371948.6042174315</v>
      </c>
      <c r="H79" s="68">
        <v>5.8695917034254457</v>
      </c>
      <c r="I79" s="68">
        <v>1.5666378029133892</v>
      </c>
      <c r="J79" s="68">
        <v>0.34592230068940322</v>
      </c>
      <c r="K79" s="68">
        <v>0.4092863272315615</v>
      </c>
      <c r="L79" s="68">
        <v>529.88192365834652</v>
      </c>
      <c r="M79" s="68">
        <v>132.9235749463389</v>
      </c>
      <c r="N79" s="68">
        <v>139.05269043014923</v>
      </c>
      <c r="O79" s="68">
        <v>40.790573643034506</v>
      </c>
      <c r="P79" s="68">
        <v>6.0094635696781467</v>
      </c>
      <c r="Q79" s="68">
        <v>6.0479123666183812</v>
      </c>
      <c r="R79" s="68">
        <v>50.534489342558381</v>
      </c>
      <c r="S79" s="68">
        <v>0.10644485731978191</v>
      </c>
      <c r="T79" s="68">
        <v>86.017337045223698</v>
      </c>
      <c r="U79" s="68">
        <v>74.388211119340355</v>
      </c>
      <c r="V79" s="68">
        <v>34.311849553761064</v>
      </c>
      <c r="W79" s="68">
        <v>49.621752633350233</v>
      </c>
      <c r="X79" s="68">
        <v>0.3363139597301199</v>
      </c>
      <c r="Y79" s="68">
        <v>9.2233725685157558E-3</v>
      </c>
      <c r="Z79" s="68">
        <v>0.38987958762886571</v>
      </c>
      <c r="AA79" s="68">
        <v>0.27236351562499994</v>
      </c>
      <c r="AB79" s="68">
        <v>8.6697775423728834E-2</v>
      </c>
      <c r="AC79" s="68">
        <v>8.1461025056947703E-2</v>
      </c>
      <c r="AD79" s="68">
        <v>0.29627727272727267</v>
      </c>
      <c r="AE79" s="68">
        <v>0.30969228571428586</v>
      </c>
      <c r="AF79" s="68">
        <v>0.10812766524667947</v>
      </c>
      <c r="AG79" s="68">
        <v>0.1703971983405608</v>
      </c>
      <c r="AH79" s="68">
        <v>-2.1225035075391849</v>
      </c>
      <c r="AI79" s="68">
        <v>-2.0829152177736652</v>
      </c>
      <c r="AJ79" s="68">
        <v>0.10092090006991444</v>
      </c>
      <c r="AK79" s="68">
        <v>0.18029579775280891</v>
      </c>
      <c r="AL79" s="68">
        <v>99401.763000000035</v>
      </c>
      <c r="AM79" s="68">
        <v>133882.26599999995</v>
      </c>
      <c r="AN79" s="68">
        <v>146313.204156514</v>
      </c>
      <c r="AO79" s="68">
        <v>575208.98399999971</v>
      </c>
      <c r="AP79" s="68">
        <v>664081.30700000026</v>
      </c>
      <c r="AQ79" s="68">
        <v>191695.50599999991</v>
      </c>
      <c r="AR79" s="68">
        <v>229267.09600000011</v>
      </c>
      <c r="AS79" s="68">
        <v>129530.70869927549</v>
      </c>
      <c r="AT79" s="68">
        <v>-23651.640000000014</v>
      </c>
      <c r="AU79" s="68">
        <v>18351.747999999989</v>
      </c>
      <c r="AV79" s="68">
        <v>112575.29800000013</v>
      </c>
      <c r="AW79" s="68">
        <v>2.8033185969049987</v>
      </c>
      <c r="AX79" s="68">
        <v>-1396.3373007244691</v>
      </c>
      <c r="AY79" s="68">
        <v>26606.859999999997</v>
      </c>
      <c r="AZ79" s="68">
        <v>541018.89299999992</v>
      </c>
      <c r="BA79" s="68">
        <v>515185.50121742964</v>
      </c>
      <c r="BB79" s="68">
        <v>711081.90399999975</v>
      </c>
      <c r="BC79" s="68">
        <v>643711.34121742996</v>
      </c>
      <c r="BD79" s="68">
        <v>-41920.318599999984</v>
      </c>
      <c r="BE79" s="68">
        <v>0.15283864915572232</v>
      </c>
      <c r="BF79" s="68">
        <v>1.2996923076923079</v>
      </c>
      <c r="BG79" s="68">
        <v>1.0442270168855528</v>
      </c>
      <c r="BH79" s="68">
        <v>0.52897609561752934</v>
      </c>
      <c r="BI79" s="68">
        <v>27.236351562499991</v>
      </c>
      <c r="BJ79" s="68">
        <v>23.061661596958153</v>
      </c>
      <c r="BK79" s="68">
        <v>17.57136335403726</v>
      </c>
      <c r="BL79" s="68">
        <v>8.1461025056947545</v>
      </c>
      <c r="BM79" s="68">
        <v>38.987958762886613</v>
      </c>
      <c r="BN79" s="68">
        <v>33.247166101694923</v>
      </c>
      <c r="BO79" s="68">
        <v>23.267178362573109</v>
      </c>
      <c r="BP79" s="68">
        <v>8.6697775423728771</v>
      </c>
      <c r="BQ79" s="68">
        <v>508.03323584905638</v>
      </c>
      <c r="BR79" s="68">
        <v>220.72304140127386</v>
      </c>
      <c r="BS79" s="68">
        <v>108083.61399999999</v>
      </c>
      <c r="BT79" s="68">
        <v>50562.116999999984</v>
      </c>
      <c r="BU79" s="68">
        <v>7.8440000000000012</v>
      </c>
      <c r="BV79" s="68">
        <v>67916.588000000062</v>
      </c>
      <c r="BW79" s="68">
        <v>84275.349999999962</v>
      </c>
      <c r="BX79" s="68">
        <v>3119.2510000000016</v>
      </c>
      <c r="BY79" s="68">
        <v>146897.93299999987</v>
      </c>
      <c r="BZ79" s="68">
        <v>16543.878000000001</v>
      </c>
      <c r="CA79" s="68">
        <v>21.104223140495876</v>
      </c>
      <c r="CB79" s="68">
        <v>104385.94700000006</v>
      </c>
      <c r="CC79" s="68">
        <v>97249.834999999948</v>
      </c>
      <c r="CD79" s="68">
        <v>24027.260999999984</v>
      </c>
      <c r="CE79" s="68">
        <v>180389.43200000006</v>
      </c>
      <c r="CF79" s="68">
        <v>77481.909000000043</v>
      </c>
      <c r="CG79" s="68">
        <v>46487.776000000085</v>
      </c>
      <c r="CH79" s="68">
        <v>40.720455769230767</v>
      </c>
      <c r="CI79" s="68">
        <v>-26325.321</v>
      </c>
      <c r="CJ79" s="68">
        <v>-41441.408999999978</v>
      </c>
      <c r="CK79" s="68">
        <v>19185.629999999994</v>
      </c>
      <c r="CL79" s="68">
        <v>-102181.62399999998</v>
      </c>
      <c r="CM79" s="68">
        <v>125833.26399999997</v>
      </c>
      <c r="CN79" s="68">
        <v>-31220.295999999995</v>
      </c>
      <c r="CO79" s="68">
        <v>-13403.461000000001</v>
      </c>
      <c r="CP79" s="68">
        <v>285629.66900000005</v>
      </c>
      <c r="CQ79" s="68">
        <v>268385.85300000012</v>
      </c>
      <c r="CR79" s="68">
        <v>14812.574000000001</v>
      </c>
      <c r="CS79" s="68">
        <v>143590.35800000001</v>
      </c>
      <c r="CT79" s="68">
        <v>152749.00199999995</v>
      </c>
      <c r="CU79" s="68">
        <v>35.225999999999999</v>
      </c>
      <c r="CV79" s="68">
        <v>541018.89299999992</v>
      </c>
      <c r="CW79" s="68">
        <v>0.88355896823733515</v>
      </c>
      <c r="CX79" s="68">
        <v>0.90933470866925159</v>
      </c>
      <c r="CY79" s="68">
        <v>99401.763000000035</v>
      </c>
      <c r="CZ79" s="68">
        <v>95223.517999999982</v>
      </c>
      <c r="DA79" s="68">
        <v>41259.512999999984</v>
      </c>
      <c r="DB79" s="68">
        <v>34401.320999999996</v>
      </c>
      <c r="DC79" s="68">
        <v>46876.12099999997</v>
      </c>
      <c r="DD79" s="68">
        <v>65596.376000000033</v>
      </c>
      <c r="DE79" s="68">
        <v>60039.316999999995</v>
      </c>
      <c r="DF79" s="68">
        <v>61164.559000000008</v>
      </c>
      <c r="DG79" s="68">
        <v>92186.494999999995</v>
      </c>
      <c r="DH79" s="68">
        <v>112656.34499999996</v>
      </c>
      <c r="DI79" s="68">
        <v>80586.726999999984</v>
      </c>
      <c r="DJ79" s="68">
        <v>102344.16899999997</v>
      </c>
      <c r="DK79" s="68">
        <v>-68245.63959999998</v>
      </c>
      <c r="DL79" s="68">
        <v>301956.00899999996</v>
      </c>
      <c r="DM79" s="68">
        <v>146204.95499999993</v>
      </c>
      <c r="DN79" s="68">
        <v>2955.220000000013</v>
      </c>
      <c r="DO79" s="68">
        <v>0.34356638448587645</v>
      </c>
      <c r="DP79" s="68">
        <v>8.2698532110091758</v>
      </c>
      <c r="DQ79" s="68">
        <v>17.519409090909082</v>
      </c>
      <c r="DR79" s="68">
        <v>17.908845982142857</v>
      </c>
      <c r="DS79" s="68">
        <v>1265294.5529999987</v>
      </c>
      <c r="DT79" s="68">
        <v>-8199.3980000000083</v>
      </c>
      <c r="DU79" s="68">
        <v>237130.2319999999</v>
      </c>
      <c r="DV79" s="68">
        <v>377714.76499999984</v>
      </c>
      <c r="DW79" s="68">
        <v>269</v>
      </c>
      <c r="DX79" s="68">
        <v>151554.4029999999</v>
      </c>
      <c r="DY79" s="68">
        <v>17574.326000000005</v>
      </c>
      <c r="DZ79" s="68">
        <v>138616.24099999995</v>
      </c>
      <c r="EA79" s="68">
        <v>4050895.120000002</v>
      </c>
      <c r="EB79" s="68">
        <v>230577.51600000009</v>
      </c>
      <c r="EC79" s="68">
        <v>4301500.1871208819</v>
      </c>
      <c r="ED79" s="68">
        <v>34610.243999999999</v>
      </c>
      <c r="EE79" s="68">
        <v>239845.29840000009</v>
      </c>
      <c r="EF79" s="68">
        <v>155668.89795651412</v>
      </c>
      <c r="EG79" s="68">
        <v>275970.85599999985</v>
      </c>
      <c r="EH79" s="68">
        <v>728171.32999999973</v>
      </c>
      <c r="EI79" s="68">
        <v>275235.32799999992</v>
      </c>
      <c r="EJ79" s="68">
        <v>227789.64400000012</v>
      </c>
      <c r="EK79" s="68">
        <v>-5.5789418221768507E-2</v>
      </c>
      <c r="EL79" s="68">
        <v>3.486462865994612E-2</v>
      </c>
      <c r="EM79" s="68">
        <v>69271.386333730145</v>
      </c>
      <c r="EN79" s="68">
        <v>69271.386333730145</v>
      </c>
      <c r="EO79" s="68">
        <v>221598.76099999994</v>
      </c>
      <c r="EP79" s="68">
        <v>197.56510273972637</v>
      </c>
      <c r="EQ79" s="68">
        <v>12576.320000000005</v>
      </c>
      <c r="ER79" s="68">
        <v>-31.535999999999998</v>
      </c>
      <c r="ES79" s="68">
        <v>15676.402</v>
      </c>
      <c r="ET79" s="68">
        <v>146361.77199999997</v>
      </c>
      <c r="EU79" s="68">
        <v>171020.87000000011</v>
      </c>
      <c r="EV79" s="68">
        <v>194421.47999999989</v>
      </c>
      <c r="EW79" s="68">
        <v>171604.48899999994</v>
      </c>
      <c r="EX79" s="68">
        <v>217</v>
      </c>
      <c r="EY79" s="68">
        <v>215</v>
      </c>
      <c r="EZ79" s="68">
        <v>189</v>
      </c>
      <c r="FA79" s="68">
        <v>56</v>
      </c>
      <c r="FB79" s="68">
        <v>46501.39899999999</v>
      </c>
      <c r="FC79" s="68">
        <v>2382.5859999999998</v>
      </c>
      <c r="FD79" s="68">
        <v>35393.719000000034</v>
      </c>
      <c r="FE79" s="68">
        <v>575208.98399999971</v>
      </c>
      <c r="FF79" s="68">
        <v>191695.50599999991</v>
      </c>
      <c r="FG79" s="68">
        <v>432.87500000000006</v>
      </c>
      <c r="FH79" s="68">
        <v>-16997.448999999979</v>
      </c>
      <c r="FI79" s="68">
        <v>-14875.250000000005</v>
      </c>
      <c r="FJ79" s="68">
        <v>13520.951000000012</v>
      </c>
      <c r="FK79" s="68">
        <v>3456.6660000000015</v>
      </c>
      <c r="FL79" s="68">
        <v>27606.600000000031</v>
      </c>
      <c r="FM79" s="68">
        <v>623787.99300000002</v>
      </c>
      <c r="FP79" s="68">
        <v>16287.006999999987</v>
      </c>
      <c r="FQ79" s="68">
        <v>19026.998000000003</v>
      </c>
      <c r="FR79" s="68">
        <v>1.4300000000000002</v>
      </c>
      <c r="FS79" s="68">
        <v>5268.9259999999986</v>
      </c>
      <c r="FT79" s="68">
        <v>1869776.3169999989</v>
      </c>
      <c r="FU79" s="68">
        <v>2021275.3030000005</v>
      </c>
      <c r="FV79" s="68">
        <v>1434925.4100000004</v>
      </c>
      <c r="FW79" s="68">
        <v>2454153.1759999995</v>
      </c>
      <c r="FX79" s="68">
        <v>2405944.4549999996</v>
      </c>
      <c r="FY79" s="68">
        <v>4258929.7350000013</v>
      </c>
      <c r="FZ79" s="68">
        <v>628690.69499999972</v>
      </c>
      <c r="GA79" s="68">
        <v>264967.34800000006</v>
      </c>
      <c r="GB79" s="68">
        <v>211238.54399999999</v>
      </c>
      <c r="GC79" s="68">
        <v>130189.73299999996</v>
      </c>
      <c r="GD79" s="68">
        <v>113550.54800000001</v>
      </c>
      <c r="GE79" s="68">
        <v>664081.30700000026</v>
      </c>
      <c r="GF79" s="68">
        <v>146204.95499999993</v>
      </c>
      <c r="GG79" s="68">
        <v>133882.26599999995</v>
      </c>
      <c r="GH79" s="68">
        <v>24.095495495495495</v>
      </c>
      <c r="GI79" s="68">
        <v>297030.68099999992</v>
      </c>
      <c r="GJ79" s="68">
        <v>4923.6219999999985</v>
      </c>
      <c r="GK79" s="68">
        <v>4768.7950000000037</v>
      </c>
      <c r="GL79" s="68">
        <v>80990.288000000015</v>
      </c>
      <c r="GM79" s="68">
        <v>77290.227000000086</v>
      </c>
      <c r="GN79" s="68">
        <v>74850.125</v>
      </c>
      <c r="GO79" s="68">
        <v>72317.659000000029</v>
      </c>
      <c r="GP79" s="68">
        <v>69149.981999999989</v>
      </c>
      <c r="GQ79" s="68">
        <v>-149.982</v>
      </c>
      <c r="GR79" s="68">
        <v>1477.4520000000002</v>
      </c>
      <c r="GS79" s="68">
        <v>1183.1310000000003</v>
      </c>
      <c r="GT79" s="68">
        <v>932.07700000000023</v>
      </c>
      <c r="GU79" s="68">
        <v>703.21899999999971</v>
      </c>
      <c r="GV79" s="68">
        <v>596.41200000000003</v>
      </c>
      <c r="GW79" s="68">
        <v>2866.1659999999997</v>
      </c>
    </row>
    <row r="80" spans="1:205" s="68" customFormat="1" ht="10">
      <c r="A80" s="100" t="s">
        <v>167</v>
      </c>
      <c r="B80" s="68">
        <v>324</v>
      </c>
      <c r="C80" s="68">
        <v>1331838.6100000013</v>
      </c>
      <c r="D80" s="68">
        <v>54440.631461938996</v>
      </c>
      <c r="E80" s="68">
        <v>1386279.2414619394</v>
      </c>
      <c r="F80" s="68">
        <v>54479.854000000014</v>
      </c>
      <c r="G80" s="68">
        <v>1331799.3874619387</v>
      </c>
      <c r="H80" s="68">
        <v>4.2664569486646169</v>
      </c>
      <c r="I80" s="68">
        <v>1.913872580558768</v>
      </c>
      <c r="J80" s="68">
        <v>0.43795437968796103</v>
      </c>
      <c r="K80" s="68">
        <v>0.35740268703234396</v>
      </c>
      <c r="L80" s="68">
        <v>402.14205734197867</v>
      </c>
      <c r="M80" s="68">
        <v>86.567199926209113</v>
      </c>
      <c r="N80" s="68">
        <v>46.503667671646575</v>
      </c>
      <c r="O80" s="68">
        <v>34.614449260188621</v>
      </c>
      <c r="P80" s="68">
        <v>2.2745603826052654</v>
      </c>
      <c r="Q80" s="68">
        <v>5.5307742173335015</v>
      </c>
      <c r="R80" s="68">
        <v>32.824649247968495</v>
      </c>
      <c r="S80" s="68">
        <v>0.12386499951031869</v>
      </c>
      <c r="T80" s="68">
        <v>256.71520583209576</v>
      </c>
      <c r="U80" s="68">
        <v>52.308768119792262</v>
      </c>
      <c r="V80" s="68">
        <v>6.6171042768337998</v>
      </c>
      <c r="W80" s="68">
        <v>31.964206072596578</v>
      </c>
      <c r="X80" s="68">
        <v>0.24539158868457833</v>
      </c>
      <c r="Y80" s="68">
        <v>7.4526390333834016E-3</v>
      </c>
      <c r="Z80" s="68">
        <v>0.17324773195876281</v>
      </c>
      <c r="AA80" s="68">
        <v>0.28971744966442953</v>
      </c>
      <c r="AB80" s="68">
        <v>7.4223992395437213E-2</v>
      </c>
      <c r="AC80" s="68">
        <v>0.11823534482758621</v>
      </c>
      <c r="AD80" s="68">
        <v>0.24057115384615382</v>
      </c>
      <c r="AE80" s="68">
        <v>0.30350155405405421</v>
      </c>
      <c r="AF80" s="68">
        <v>0.11470891995751861</v>
      </c>
      <c r="AG80" s="68">
        <v>0.20033646353459603</v>
      </c>
      <c r="AH80" s="68">
        <v>-0.37413073569165506</v>
      </c>
      <c r="AI80" s="68">
        <v>-0.34126427977593832</v>
      </c>
      <c r="AJ80" s="68">
        <v>0.13154464776139105</v>
      </c>
      <c r="AK80" s="68">
        <v>0.18994007092198587</v>
      </c>
      <c r="AL80" s="68">
        <v>28114.22099999999</v>
      </c>
      <c r="AM80" s="68">
        <v>37491.205999999998</v>
      </c>
      <c r="AN80" s="68">
        <v>45621.594107612189</v>
      </c>
      <c r="AO80" s="68">
        <v>171695.78800000009</v>
      </c>
      <c r="AP80" s="68">
        <v>195547.02500000002</v>
      </c>
      <c r="AQ80" s="68">
        <v>43615.326000000008</v>
      </c>
      <c r="AR80" s="68">
        <v>53895.232999999971</v>
      </c>
      <c r="AS80" s="68">
        <v>39077.937989224403</v>
      </c>
      <c r="AT80" s="68">
        <v>-1883.9930000000002</v>
      </c>
      <c r="AU80" s="68">
        <v>9310.4139999999989</v>
      </c>
      <c r="AV80" s="68">
        <v>13835.772999999999</v>
      </c>
      <c r="AW80" s="68">
        <v>6.81554265848475</v>
      </c>
      <c r="AX80" s="68">
        <v>15931.750989224416</v>
      </c>
      <c r="AY80" s="68">
        <v>16229.011999999999</v>
      </c>
      <c r="AZ80" s="68">
        <v>123551.03999999995</v>
      </c>
      <c r="BA80" s="68">
        <v>117659.127461939</v>
      </c>
      <c r="BB80" s="68">
        <v>155261.37600000013</v>
      </c>
      <c r="BC80" s="68">
        <v>136722.45546193901</v>
      </c>
      <c r="BD80" s="68">
        <v>-8151.9180799999986</v>
      </c>
      <c r="BE80" s="68">
        <v>0.21846534653465355</v>
      </c>
      <c r="BF80" s="68">
        <v>8.1134653465346531</v>
      </c>
      <c r="BG80" s="68">
        <v>2.1801914191419134</v>
      </c>
      <c r="BH80" s="68">
        <v>1.1143824561403506</v>
      </c>
      <c r="BI80" s="68">
        <v>28.971744966442927</v>
      </c>
      <c r="BJ80" s="68">
        <v>26.847499999999997</v>
      </c>
      <c r="BK80" s="68">
        <v>21.57674857142856</v>
      </c>
      <c r="BL80" s="68">
        <v>11.823534482758625</v>
      </c>
      <c r="BM80" s="68">
        <v>17.3247731958763</v>
      </c>
      <c r="BN80" s="68">
        <v>15.711340000000007</v>
      </c>
      <c r="BO80" s="68">
        <v>13.690146919431282</v>
      </c>
      <c r="BP80" s="68">
        <v>7.4223992395437222</v>
      </c>
      <c r="BQ80" s="68">
        <v>488.98840930232552</v>
      </c>
      <c r="BR80" s="68">
        <v>252.51160000000004</v>
      </c>
      <c r="BS80" s="68">
        <v>12623.476999999999</v>
      </c>
      <c r="BT80" s="68">
        <v>17966.328000000016</v>
      </c>
      <c r="BV80" s="68">
        <v>5998.7909999999974</v>
      </c>
      <c r="BW80" s="68">
        <v>15851.82</v>
      </c>
      <c r="BX80" s="68">
        <v>582.84599999999978</v>
      </c>
      <c r="BY80" s="68">
        <v>44217.229999999981</v>
      </c>
      <c r="BZ80" s="68">
        <v>6453.061999999999</v>
      </c>
      <c r="CA80" s="68">
        <v>22.706690582959645</v>
      </c>
      <c r="CB80" s="68">
        <v>45797.195999999989</v>
      </c>
      <c r="CC80" s="68">
        <v>42348.341</v>
      </c>
      <c r="CD80" s="68">
        <v>9663.7460000000083</v>
      </c>
      <c r="CE80" s="68">
        <v>18499.698000000008</v>
      </c>
      <c r="CF80" s="68">
        <v>20447.073000000008</v>
      </c>
      <c r="CG80" s="68">
        <v>24469.582999999984</v>
      </c>
      <c r="CH80" s="68">
        <v>28.539475083056494</v>
      </c>
      <c r="CI80" s="68">
        <v>-17920.977999999992</v>
      </c>
      <c r="CJ80" s="68">
        <v>-5723.1259999999993</v>
      </c>
      <c r="CK80" s="68">
        <v>7747.239999999998</v>
      </c>
      <c r="CL80" s="68">
        <v>-16355.434000000001</v>
      </c>
      <c r="CM80" s="68">
        <v>18239.426999999992</v>
      </c>
      <c r="CN80" s="68">
        <v>-1361.8219999999988</v>
      </c>
      <c r="CO80" s="68">
        <v>-1832.9889999999998</v>
      </c>
      <c r="CP80" s="68">
        <v>78863.014000000025</v>
      </c>
      <c r="CQ80" s="68">
        <v>54873.300000000025</v>
      </c>
      <c r="CR80" s="68">
        <v>5365.0320000000002</v>
      </c>
      <c r="CS80" s="68">
        <v>43344.00299999999</v>
      </c>
      <c r="CT80" s="68">
        <v>18135.108</v>
      </c>
      <c r="CU80" s="68">
        <v>13.506</v>
      </c>
      <c r="CV80" s="68">
        <v>123551.03999999995</v>
      </c>
      <c r="CW80" s="68">
        <v>0.9723447884839953</v>
      </c>
      <c r="CX80" s="68">
        <v>1.013418195406987</v>
      </c>
      <c r="CY80" s="68">
        <v>28114.22099999999</v>
      </c>
      <c r="CZ80" s="68">
        <v>21411.383999999991</v>
      </c>
      <c r="DA80" s="68">
        <v>12301.659999999996</v>
      </c>
      <c r="DB80" s="68">
        <v>5370.58</v>
      </c>
      <c r="DC80" s="68">
        <v>5690.8400000000056</v>
      </c>
      <c r="DD80" s="68">
        <v>9352.5039999999954</v>
      </c>
      <c r="DE80" s="68">
        <v>11389.359000000008</v>
      </c>
      <c r="DF80" s="68">
        <v>13723.865999999993</v>
      </c>
      <c r="DG80" s="68">
        <v>24125.472000000005</v>
      </c>
      <c r="DH80" s="68">
        <v>27362.602000000003</v>
      </c>
      <c r="DI80" s="68">
        <v>22818.430000000008</v>
      </c>
      <c r="DJ80" s="68">
        <v>31146.138000000014</v>
      </c>
      <c r="DK80" s="68">
        <v>-26072.896079999995</v>
      </c>
      <c r="DL80" s="68">
        <v>53938.298999999999</v>
      </c>
      <c r="DM80" s="68">
        <v>45497.813999999962</v>
      </c>
      <c r="DN80" s="68">
        <v>14345.019000000008</v>
      </c>
      <c r="DO80" s="68">
        <v>0.33073648727489308</v>
      </c>
      <c r="DP80" s="68">
        <v>11.264908536585359</v>
      </c>
      <c r="DQ80" s="68">
        <v>21.519031746031736</v>
      </c>
      <c r="DR80" s="68">
        <v>18.860246478873243</v>
      </c>
      <c r="DS80" s="68">
        <v>288422.45000000024</v>
      </c>
      <c r="DT80" s="68">
        <v>-1960.0500000000009</v>
      </c>
      <c r="DU80" s="68">
        <v>38403.543999999987</v>
      </c>
      <c r="DV80" s="68">
        <v>59813.041000000034</v>
      </c>
      <c r="DW80" s="68">
        <v>142</v>
      </c>
      <c r="DX80" s="68">
        <v>45219.256999999969</v>
      </c>
      <c r="DY80" s="68">
        <v>6555.0009999999984</v>
      </c>
      <c r="DZ80" s="68">
        <v>38389.560000000005</v>
      </c>
      <c r="EA80" s="68">
        <v>1295809.4000000011</v>
      </c>
      <c r="EB80" s="68">
        <v>54202.76999999999</v>
      </c>
      <c r="EC80" s="68">
        <v>1321803.078265945</v>
      </c>
      <c r="ED80" s="68">
        <v>19197.306</v>
      </c>
      <c r="EE80" s="68">
        <v>45761.277399999999</v>
      </c>
      <c r="EF80" s="68">
        <v>47047.882907612242</v>
      </c>
      <c r="EG80" s="68">
        <v>59467.146000000008</v>
      </c>
      <c r="EH80" s="68">
        <v>216334.81000000003</v>
      </c>
      <c r="EI80" s="68">
        <v>65075.319999999985</v>
      </c>
      <c r="EJ80" s="68">
        <v>53400.369999999988</v>
      </c>
      <c r="EK80" s="68">
        <v>-6.0086171687287013E-2</v>
      </c>
      <c r="EL80" s="68">
        <v>8.6222449922755046E-2</v>
      </c>
      <c r="EM80" s="68">
        <v>15221.433589682536</v>
      </c>
      <c r="EN80" s="68">
        <v>15221.433589682536</v>
      </c>
      <c r="EO80" s="68">
        <v>57411.447000000007</v>
      </c>
      <c r="EP80" s="68">
        <v>280.7131578947367</v>
      </c>
      <c r="EQ80" s="68">
        <v>1597.9280000000001</v>
      </c>
      <c r="ER80" s="68">
        <v>-4.0199999999999996</v>
      </c>
      <c r="ES80" s="68">
        <v>6096.1840000000002</v>
      </c>
      <c r="ET80" s="68">
        <v>33011.662999999993</v>
      </c>
      <c r="EU80" s="68">
        <v>40161.759999999987</v>
      </c>
      <c r="EV80" s="68">
        <v>42930.240000000005</v>
      </c>
      <c r="EW80" s="68">
        <v>31307.139999999996</v>
      </c>
      <c r="EX80" s="68">
        <v>127</v>
      </c>
      <c r="EY80" s="68">
        <v>126</v>
      </c>
      <c r="EZ80" s="68">
        <v>106</v>
      </c>
      <c r="FA80" s="68">
        <v>26</v>
      </c>
      <c r="FB80" s="68">
        <v>18189.783999999992</v>
      </c>
      <c r="FC80" s="68">
        <v>759.72599999999977</v>
      </c>
      <c r="FD80" s="68">
        <v>8404.996000000001</v>
      </c>
      <c r="FE80" s="68">
        <v>171695.78800000009</v>
      </c>
      <c r="FF80" s="68">
        <v>43615.326000000008</v>
      </c>
      <c r="FG80" s="68">
        <v>112.863</v>
      </c>
      <c r="FH80" s="68">
        <v>-8430.4900000000034</v>
      </c>
      <c r="FI80" s="68">
        <v>-6409.7370000000028</v>
      </c>
      <c r="FJ80" s="68">
        <v>5529.8129999999974</v>
      </c>
      <c r="FK80" s="68">
        <v>1079.1990000000028</v>
      </c>
      <c r="FL80" s="68">
        <v>6380.9969999999994</v>
      </c>
      <c r="FM80" s="68">
        <v>44213.636999999995</v>
      </c>
      <c r="FP80" s="68">
        <v>4498.2420000000011</v>
      </c>
      <c r="FQ80" s="68">
        <v>6067.5729999999994</v>
      </c>
      <c r="FR80" s="68">
        <v>0</v>
      </c>
      <c r="FS80" s="68">
        <v>1700.8920000000003</v>
      </c>
      <c r="FT80" s="68">
        <v>492248.93200000009</v>
      </c>
      <c r="FU80" s="68">
        <v>549474.44999999995</v>
      </c>
      <c r="FV80" s="68">
        <v>366411.27099999995</v>
      </c>
      <c r="FW80" s="68">
        <v>645955.40300000005</v>
      </c>
      <c r="FX80" s="68">
        <v>651201.73799999966</v>
      </c>
      <c r="FY80" s="68">
        <v>1331838.6100000013</v>
      </c>
      <c r="FZ80" s="68">
        <v>184210.75000000009</v>
      </c>
      <c r="GA80" s="68">
        <v>73013.052999999985</v>
      </c>
      <c r="GB80" s="68">
        <v>48191.028999999995</v>
      </c>
      <c r="GC80" s="68">
        <v>40443.494999999995</v>
      </c>
      <c r="GD80" s="68">
        <v>32538.791000000008</v>
      </c>
      <c r="GE80" s="68">
        <v>195547.02500000002</v>
      </c>
      <c r="GF80" s="68">
        <v>45497.813999999962</v>
      </c>
      <c r="GG80" s="68">
        <v>37491.205999999998</v>
      </c>
      <c r="GH80" s="68">
        <v>29.236245954692556</v>
      </c>
      <c r="GI80" s="68">
        <v>52585.217000000004</v>
      </c>
      <c r="GJ80" s="68">
        <v>1353.0420000000001</v>
      </c>
      <c r="GK80" s="68">
        <v>1155.8719999999996</v>
      </c>
      <c r="GL80" s="68">
        <v>15555.995999999996</v>
      </c>
      <c r="GM80" s="68">
        <v>14766.404000000008</v>
      </c>
      <c r="GN80" s="68">
        <v>14581.503999999999</v>
      </c>
      <c r="GO80" s="68">
        <v>13861.083000000004</v>
      </c>
      <c r="GP80" s="68">
        <v>13362.669000000004</v>
      </c>
      <c r="GQ80" s="68">
        <v>-205.54499999999999</v>
      </c>
      <c r="GR80" s="68">
        <v>494.86299999999994</v>
      </c>
      <c r="GS80" s="68">
        <v>353.20399999999995</v>
      </c>
      <c r="GT80" s="68">
        <v>257.50599999999997</v>
      </c>
      <c r="GU80" s="68">
        <v>193.94</v>
      </c>
      <c r="GV80" s="68">
        <v>137.56100000000004</v>
      </c>
      <c r="GW80" s="68">
        <v>654.51799999999992</v>
      </c>
    </row>
    <row r="81" spans="1:205" s="68" customFormat="1" ht="10">
      <c r="A81" s="100" t="s">
        <v>168</v>
      </c>
      <c r="B81" s="68">
        <v>348</v>
      </c>
      <c r="C81" s="68">
        <v>583805.68300000008</v>
      </c>
      <c r="D81" s="68">
        <v>239882.71938006277</v>
      </c>
      <c r="E81" s="68">
        <v>823688.4023800632</v>
      </c>
      <c r="F81" s="68">
        <v>103820.64699999994</v>
      </c>
      <c r="G81" s="68">
        <v>719867.75538006332</v>
      </c>
      <c r="H81" s="68">
        <v>2.4515748306684837</v>
      </c>
      <c r="I81" s="68">
        <v>1.1235447323872723</v>
      </c>
      <c r="J81" s="68">
        <v>0.29458330258591886</v>
      </c>
      <c r="K81" s="68">
        <v>0.36361319457741026</v>
      </c>
      <c r="L81" s="68">
        <v>79.40641067075417</v>
      </c>
      <c r="M81" s="68">
        <v>54.048356490953054</v>
      </c>
      <c r="N81" s="68">
        <v>23.685713545059457</v>
      </c>
      <c r="O81" s="68">
        <v>12.404880109302376</v>
      </c>
      <c r="P81" s="68">
        <v>2.2282426951205823</v>
      </c>
      <c r="Q81" s="68">
        <v>1.7447934867544768</v>
      </c>
      <c r="R81" s="68">
        <v>89.911914926581119</v>
      </c>
      <c r="S81" s="68">
        <v>0.12344495922122017</v>
      </c>
      <c r="T81" s="68">
        <v>24.058347839064613</v>
      </c>
      <c r="U81" s="68">
        <v>24.033427170082085</v>
      </c>
      <c r="V81" s="68">
        <v>1.8779625105004107</v>
      </c>
      <c r="W81" s="68">
        <v>93.558049899630404</v>
      </c>
      <c r="X81" s="68">
        <v>0.39738200934219953</v>
      </c>
      <c r="Y81" s="68">
        <v>2.3104328356463959E-2</v>
      </c>
      <c r="Z81" s="68">
        <v>0.32018244131455387</v>
      </c>
      <c r="AA81" s="68">
        <v>0.16781481707317084</v>
      </c>
      <c r="AB81" s="68">
        <v>5.6183266666666634E-2</v>
      </c>
      <c r="AC81" s="68">
        <v>6.4884424460431606E-2</v>
      </c>
      <c r="AD81" s="68">
        <v>0.26971200000000001</v>
      </c>
      <c r="AE81" s="68">
        <v>0.26683778846153855</v>
      </c>
      <c r="AF81" s="68">
        <v>0.18584091738168698</v>
      </c>
      <c r="AG81" s="68">
        <v>0.11499016056874119</v>
      </c>
      <c r="AH81" s="68">
        <v>297.22426442689016</v>
      </c>
      <c r="AI81" s="68">
        <v>-5.0148969865393376</v>
      </c>
      <c r="AJ81" s="68">
        <v>0.11544107956077043</v>
      </c>
      <c r="AK81" s="68">
        <v>0.16041569852941179</v>
      </c>
      <c r="AL81" s="68">
        <v>19334.812000000024</v>
      </c>
      <c r="AM81" s="68">
        <v>86200.894000000058</v>
      </c>
      <c r="AN81" s="68">
        <v>92064.039923987555</v>
      </c>
      <c r="AO81" s="68">
        <v>290351.27300000004</v>
      </c>
      <c r="AP81" s="68">
        <v>388423.01999999979</v>
      </c>
      <c r="AQ81" s="68">
        <v>49698.274999999987</v>
      </c>
      <c r="AR81" s="68">
        <v>114833.98299999992</v>
      </c>
      <c r="AS81" s="68">
        <v>82075.003514862154</v>
      </c>
      <c r="AT81" s="68">
        <v>27263.867999999984</v>
      </c>
      <c r="AU81" s="68">
        <v>2950.9570000000017</v>
      </c>
      <c r="AV81" s="68">
        <v>22958.438999999995</v>
      </c>
      <c r="AW81" s="68">
        <v>1.2472728688580788</v>
      </c>
      <c r="AX81" s="68">
        <v>56165.60751486208</v>
      </c>
      <c r="AY81" s="68">
        <v>33027.630000000012</v>
      </c>
      <c r="AZ81" s="68">
        <v>243657.67399999982</v>
      </c>
      <c r="BA81" s="68">
        <v>407262.39538006304</v>
      </c>
      <c r="BB81" s="68">
        <v>380967.20900000061</v>
      </c>
      <c r="BC81" s="68">
        <v>502115.24938006251</v>
      </c>
      <c r="BD81" s="68">
        <v>-12094.233939999991</v>
      </c>
      <c r="BE81" s="68">
        <v>0.10897865853658538</v>
      </c>
      <c r="BF81" s="68">
        <v>4.8115151515151534E-2</v>
      </c>
      <c r="BG81" s="68">
        <v>0.54900606060606083</v>
      </c>
      <c r="BH81" s="68">
        <v>0.56741538461538499</v>
      </c>
      <c r="BI81" s="68">
        <v>16.781481707317074</v>
      </c>
      <c r="BJ81" s="68">
        <v>12.560879310344816</v>
      </c>
      <c r="BK81" s="68">
        <v>10.598963800904979</v>
      </c>
      <c r="BL81" s="68">
        <v>6.488442446043166</v>
      </c>
      <c r="BM81" s="68">
        <v>32.018244131455432</v>
      </c>
      <c r="BN81" s="68">
        <v>24.658263157894741</v>
      </c>
      <c r="BO81" s="68">
        <v>16.800630350194549</v>
      </c>
      <c r="BP81" s="68">
        <v>5.5996611295681031</v>
      </c>
      <c r="BQ81" s="68">
        <v>384.33699014778313</v>
      </c>
      <c r="BR81" s="68">
        <v>172.44229257641908</v>
      </c>
      <c r="BS81" s="68">
        <v>31866.092000000019</v>
      </c>
      <c r="BT81" s="68">
        <v>23216.518000000011</v>
      </c>
      <c r="BU81" s="68">
        <v>2.97</v>
      </c>
      <c r="BV81" s="68">
        <v>21296.429000000004</v>
      </c>
      <c r="BW81" s="68">
        <v>358.29699999999997</v>
      </c>
      <c r="BX81" s="68">
        <v>5911.4099999999917</v>
      </c>
      <c r="BY81" s="68">
        <v>101559.103</v>
      </c>
      <c r="BZ81" s="68">
        <v>10476.419000000007</v>
      </c>
      <c r="CA81" s="68">
        <v>17.731991666666666</v>
      </c>
      <c r="CB81" s="68">
        <v>50735.023999999976</v>
      </c>
      <c r="CC81" s="68">
        <v>11499.229999999996</v>
      </c>
      <c r="CD81" s="68">
        <v>13265.311000000011</v>
      </c>
      <c r="CE81" s="68">
        <v>14914.032000000005</v>
      </c>
      <c r="CF81" s="68">
        <v>35942.151000000013</v>
      </c>
      <c r="CG81" s="68">
        <v>35595.366000000009</v>
      </c>
      <c r="CH81" s="68">
        <v>29.613865203761744</v>
      </c>
      <c r="CI81" s="68">
        <v>-2597.3989999999994</v>
      </c>
      <c r="CJ81" s="68">
        <v>-10120.33399999999</v>
      </c>
      <c r="CK81" s="68">
        <v>15340.907999999999</v>
      </c>
      <c r="CL81" s="68">
        <v>-85365.086000000098</v>
      </c>
      <c r="CM81" s="68">
        <v>58101.217999999986</v>
      </c>
      <c r="CN81" s="68">
        <v>-10716.136000000004</v>
      </c>
      <c r="CO81" s="68">
        <v>-4824.5339999999987</v>
      </c>
      <c r="CP81" s="68">
        <v>135048.39699999994</v>
      </c>
      <c r="CQ81" s="68">
        <v>228939.84300000014</v>
      </c>
      <c r="CR81" s="68">
        <v>34986.252999999997</v>
      </c>
      <c r="CS81" s="68">
        <v>58210.820999999974</v>
      </c>
      <c r="CT81" s="68">
        <v>13080.657999999998</v>
      </c>
      <c r="CU81" s="68">
        <v>-44.033000000000001</v>
      </c>
      <c r="CV81" s="68">
        <v>243657.67399999982</v>
      </c>
      <c r="CW81" s="68">
        <v>0.77122959864298468</v>
      </c>
      <c r="CX81" s="68">
        <v>0.88806452978959338</v>
      </c>
      <c r="CY81" s="68">
        <v>19334.812000000024</v>
      </c>
      <c r="CZ81" s="68">
        <v>12002.737999999987</v>
      </c>
      <c r="DA81" s="68">
        <v>17544.085999999981</v>
      </c>
      <c r="DB81" s="68">
        <v>18592.001999999971</v>
      </c>
      <c r="DC81" s="68">
        <v>19615.056000000011</v>
      </c>
      <c r="DD81" s="68">
        <v>21203.547000000002</v>
      </c>
      <c r="DE81" s="68">
        <v>19277.888999999988</v>
      </c>
      <c r="DF81" s="68">
        <v>9536.0239999999976</v>
      </c>
      <c r="DG81" s="68">
        <v>18344.60300000001</v>
      </c>
      <c r="DH81" s="68">
        <v>18424.535000000014</v>
      </c>
      <c r="DI81" s="68">
        <v>21403.384000000024</v>
      </c>
      <c r="DJ81" s="68">
        <v>28716.683999999976</v>
      </c>
      <c r="DK81" s="68">
        <v>-14691.632939999996</v>
      </c>
      <c r="DL81" s="68">
        <v>233677.56500000012</v>
      </c>
      <c r="DM81" s="68">
        <v>91351.19400000009</v>
      </c>
      <c r="DN81" s="68">
        <v>60291.498000000036</v>
      </c>
      <c r="DO81" s="68">
        <v>0.28900935389708543</v>
      </c>
      <c r="DP81" s="68">
        <v>6.1972978723404255</v>
      </c>
      <c r="DQ81" s="68">
        <v>14.617254752851709</v>
      </c>
      <c r="DR81" s="68">
        <v>15.982809523809523</v>
      </c>
      <c r="DS81" s="68">
        <v>734040.32099999918</v>
      </c>
      <c r="DT81" s="68">
        <v>-8220.6409999999996</v>
      </c>
      <c r="DU81" s="68">
        <v>134378.97499999998</v>
      </c>
      <c r="DV81" s="68">
        <v>348099.46</v>
      </c>
      <c r="DW81" s="68">
        <v>233</v>
      </c>
      <c r="DX81" s="68">
        <v>104825.46999999999</v>
      </c>
      <c r="DY81" s="68">
        <v>10721.356</v>
      </c>
      <c r="DZ81" s="68">
        <v>89030.683000000034</v>
      </c>
      <c r="EA81" s="68">
        <v>571007.03999999992</v>
      </c>
      <c r="EB81" s="68">
        <v>115038.27399999993</v>
      </c>
      <c r="EC81" s="68">
        <v>706029.66491310287</v>
      </c>
      <c r="ED81" s="68">
        <v>30438.301000000003</v>
      </c>
      <c r="EE81" s="68">
        <v>912.17700000000013</v>
      </c>
      <c r="EF81" s="68">
        <v>92168.852123987497</v>
      </c>
      <c r="EG81" s="68">
        <v>50056.572</v>
      </c>
      <c r="EH81" s="68">
        <v>379790.54999999976</v>
      </c>
      <c r="EI81" s="68">
        <v>131025.02900000001</v>
      </c>
      <c r="EJ81" s="68">
        <v>112582.5949999999</v>
      </c>
      <c r="EK81" s="68">
        <v>-0.11810464777571925</v>
      </c>
      <c r="EL81" s="68">
        <v>8.852527092062594E-2</v>
      </c>
      <c r="EM81" s="68">
        <v>18106.518762301577</v>
      </c>
      <c r="EN81" s="68">
        <v>18106.518762301577</v>
      </c>
      <c r="EO81" s="68">
        <v>295888.01100000012</v>
      </c>
      <c r="EP81" s="68">
        <v>76.650533333333271</v>
      </c>
      <c r="EQ81" s="68">
        <v>215.39699999999999</v>
      </c>
      <c r="ER81" s="68">
        <v>-752.673</v>
      </c>
      <c r="ES81" s="68">
        <v>6863.4320000000016</v>
      </c>
      <c r="ET81" s="68">
        <v>94612.962</v>
      </c>
      <c r="EU81" s="68">
        <v>78286.540000000052</v>
      </c>
      <c r="EV81" s="68">
        <v>48240.160000000018</v>
      </c>
      <c r="EW81" s="68">
        <v>9515.6400000000049</v>
      </c>
      <c r="EX81" s="68">
        <v>108</v>
      </c>
      <c r="EY81" s="68">
        <v>101</v>
      </c>
      <c r="EZ81" s="68">
        <v>87</v>
      </c>
      <c r="FA81" s="68">
        <v>23</v>
      </c>
      <c r="FB81" s="68">
        <v>96479.474000000017</v>
      </c>
      <c r="FC81" s="68">
        <v>6977.8810000000049</v>
      </c>
      <c r="FD81" s="68">
        <v>2533.9749999999981</v>
      </c>
      <c r="FE81" s="68">
        <v>290351.27300000004</v>
      </c>
      <c r="FF81" s="68">
        <v>49698.274999999987</v>
      </c>
      <c r="FG81" s="68">
        <v>70.509999999999991</v>
      </c>
      <c r="FH81" s="68">
        <v>-10775.700999999995</v>
      </c>
      <c r="FI81" s="68">
        <v>-1070.8579999999997</v>
      </c>
      <c r="FJ81" s="68">
        <v>8895.6020000000008</v>
      </c>
      <c r="FK81" s="68">
        <v>-2117.3030000000022</v>
      </c>
      <c r="FL81" s="68">
        <v>17124.731000000003</v>
      </c>
      <c r="FM81" s="68">
        <v>134304.07000000004</v>
      </c>
      <c r="FP81" s="68">
        <v>62071.900999999991</v>
      </c>
      <c r="FQ81" s="68">
        <v>55759.050999999978</v>
      </c>
      <c r="FR81" s="68">
        <v>12.4</v>
      </c>
      <c r="FS81" s="68">
        <v>6533.0469999999996</v>
      </c>
      <c r="FT81" s="68">
        <v>282156.45400000014</v>
      </c>
      <c r="FU81" s="68">
        <v>255571.70700000002</v>
      </c>
      <c r="FV81" s="68">
        <v>193774.70200000005</v>
      </c>
      <c r="FW81" s="68">
        <v>257045.51400000005</v>
      </c>
      <c r="FX81" s="68">
        <v>263574.02499999973</v>
      </c>
      <c r="FY81" s="68">
        <v>583805.68300000008</v>
      </c>
      <c r="FZ81" s="68">
        <v>342158.79500000004</v>
      </c>
      <c r="GA81" s="68">
        <v>102311.58900000007</v>
      </c>
      <c r="GB81" s="68">
        <v>82656.277000000016</v>
      </c>
      <c r="GC81" s="68">
        <v>62310.819999999956</v>
      </c>
      <c r="GD81" s="68">
        <v>55009.09399999999</v>
      </c>
      <c r="GE81" s="68">
        <v>388423.01999999979</v>
      </c>
      <c r="GF81" s="68">
        <v>91351.19400000009</v>
      </c>
      <c r="GG81" s="68">
        <v>86200.894000000058</v>
      </c>
      <c r="GH81" s="68">
        <v>51.476038338658149</v>
      </c>
      <c r="GI81" s="68">
        <v>232190.00900000011</v>
      </c>
      <c r="GJ81" s="68">
        <v>1479.72</v>
      </c>
      <c r="GK81" s="68">
        <v>1692.22</v>
      </c>
      <c r="GL81" s="68">
        <v>325.48699999999974</v>
      </c>
      <c r="GM81" s="68">
        <v>248.21099999999998</v>
      </c>
      <c r="GN81" s="68">
        <v>244.489</v>
      </c>
      <c r="GO81" s="68">
        <v>233.84100000000001</v>
      </c>
      <c r="GP81" s="68">
        <v>215.39599999999999</v>
      </c>
      <c r="GQ81" s="68">
        <v>-651.86299999999994</v>
      </c>
      <c r="GR81" s="68">
        <v>2251.3879999999999</v>
      </c>
      <c r="GS81" s="68">
        <v>641.02799999999991</v>
      </c>
      <c r="GT81" s="68">
        <v>554.14099999999996</v>
      </c>
      <c r="GU81" s="68">
        <v>455.15000000000003</v>
      </c>
      <c r="GV81" s="68">
        <v>395.82</v>
      </c>
      <c r="GW81" s="68">
        <v>4758.2670000000016</v>
      </c>
    </row>
    <row r="82" spans="1:205" s="68" customFormat="1" ht="10">
      <c r="A82" s="100" t="s">
        <v>169</v>
      </c>
      <c r="B82" s="68">
        <v>84</v>
      </c>
      <c r="C82" s="68">
        <v>439514.87</v>
      </c>
      <c r="D82" s="68">
        <v>36186.321358567773</v>
      </c>
      <c r="E82" s="68">
        <v>475701.1913585678</v>
      </c>
      <c r="F82" s="68">
        <v>24169.153999999995</v>
      </c>
      <c r="G82" s="68">
        <v>451532.03735856776</v>
      </c>
      <c r="H82" s="68">
        <v>1.766178506143836</v>
      </c>
      <c r="I82" s="68">
        <v>1.1373530584187677</v>
      </c>
      <c r="J82" s="68">
        <v>0.33162975564020408</v>
      </c>
      <c r="K82" s="68">
        <v>0.37851685616965092</v>
      </c>
      <c r="L82" s="68">
        <v>21.750610484355537</v>
      </c>
      <c r="M82" s="68">
        <v>114.25043234532016</v>
      </c>
      <c r="N82" s="68">
        <v>65.089622169726439</v>
      </c>
      <c r="O82" s="68">
        <v>32.485617056237935</v>
      </c>
      <c r="P82" s="68">
        <v>7.9459236275553078</v>
      </c>
      <c r="Q82" s="68">
        <v>4.5528667252235069</v>
      </c>
      <c r="R82" s="68">
        <v>4.6762322292333822</v>
      </c>
      <c r="S82" s="68">
        <v>0.31476053898510026</v>
      </c>
      <c r="T82" s="68">
        <v>57.908183733349233</v>
      </c>
      <c r="U82" s="68">
        <v>1263.7508422301546</v>
      </c>
      <c r="V82" s="68">
        <v>4.753813954196449</v>
      </c>
      <c r="W82" s="68">
        <v>5.2208539286181876</v>
      </c>
      <c r="X82" s="68">
        <v>0.47966471169375546</v>
      </c>
      <c r="Y82" s="68">
        <v>2.1024679763561541E-2</v>
      </c>
      <c r="Z82" s="68">
        <v>0.16551025641025643</v>
      </c>
      <c r="AA82" s="68">
        <v>2.4918611111111114E-2</v>
      </c>
      <c r="AB82" s="68">
        <v>-5.2527611940298501E-2</v>
      </c>
      <c r="AC82" s="68">
        <v>-3.1613387096774186E-2</v>
      </c>
      <c r="AD82" s="68">
        <v>0.47757142857142859</v>
      </c>
      <c r="AE82" s="68">
        <v>0.23138709677419356</v>
      </c>
      <c r="AF82" s="68">
        <v>3.8087806270499076E-2</v>
      </c>
      <c r="AG82" s="68">
        <v>4.7077186579189502E-2</v>
      </c>
      <c r="AH82" s="68">
        <v>-8.3956000557130109E-2</v>
      </c>
      <c r="AI82" s="68">
        <v>-1.5769768274069569E-2</v>
      </c>
      <c r="AJ82" s="68">
        <v>0.13794942331838977</v>
      </c>
      <c r="AK82" s="68">
        <v>0.20349218750000003</v>
      </c>
      <c r="AL82" s="68">
        <v>7145.612000000001</v>
      </c>
      <c r="AM82" s="68">
        <v>10568.514000000001</v>
      </c>
      <c r="AN82" s="68">
        <v>14101.983528286444</v>
      </c>
      <c r="AO82" s="68">
        <v>109053.09999999998</v>
      </c>
      <c r="AP82" s="68">
        <v>119723.06000000003</v>
      </c>
      <c r="AQ82" s="68">
        <v>13578.787000000002</v>
      </c>
      <c r="AR82" s="68">
        <v>17928.714</v>
      </c>
      <c r="AS82" s="68">
        <v>11566.28823283523</v>
      </c>
      <c r="AT82" s="68">
        <v>1428.5400000000002</v>
      </c>
      <c r="AU82" s="68">
        <v>1089.566</v>
      </c>
      <c r="AV82" s="68">
        <v>2142.1009999999992</v>
      </c>
      <c r="AW82" s="68">
        <v>1.5803897661678927</v>
      </c>
      <c r="AX82" s="68">
        <v>8334.6212328352303</v>
      </c>
      <c r="AY82" s="68">
        <v>5908.3070000000007</v>
      </c>
      <c r="AZ82" s="68">
        <v>43127.938000000009</v>
      </c>
      <c r="BA82" s="68">
        <v>57597.633358567764</v>
      </c>
      <c r="BB82" s="68">
        <v>58021.152999999984</v>
      </c>
      <c r="BC82" s="68">
        <v>67695.654358567772</v>
      </c>
      <c r="BD82" s="68">
        <v>-3009.2627999999995</v>
      </c>
      <c r="BE82" s="68">
        <v>0.14797435897435898</v>
      </c>
      <c r="BF82" s="68">
        <v>0.51178205128205112</v>
      </c>
      <c r="BG82" s="68">
        <v>1.7582948717948714</v>
      </c>
      <c r="BH82" s="68">
        <v>0.72603846153846141</v>
      </c>
      <c r="BI82" s="68">
        <v>2.491861111111112</v>
      </c>
      <c r="BJ82" s="68">
        <v>1.0957631578947364</v>
      </c>
      <c r="BK82" s="68">
        <v>2.0511190476190468</v>
      </c>
      <c r="BL82" s="68">
        <v>-3.1613387096774188</v>
      </c>
      <c r="BM82" s="68">
        <v>16.551025641025642</v>
      </c>
      <c r="BN82" s="68">
        <v>3.4316666666666653</v>
      </c>
      <c r="BO82" s="68">
        <v>2.2001818181818185</v>
      </c>
      <c r="BP82" s="68">
        <v>-5.2527611940298495</v>
      </c>
      <c r="BQ82" s="68">
        <v>165.23068965517243</v>
      </c>
      <c r="BR82" s="68">
        <v>6566.8711904761894</v>
      </c>
      <c r="BS82" s="68">
        <v>1885.4930000000002</v>
      </c>
      <c r="BT82" s="68">
        <v>34908.425999999992</v>
      </c>
      <c r="BU82" s="68">
        <v>17.032</v>
      </c>
      <c r="BV82" s="68">
        <v>2747.5770000000007</v>
      </c>
      <c r="BW82" s="68">
        <v>989.87200000000007</v>
      </c>
      <c r="BX82" s="68">
        <v>310.23499999999984</v>
      </c>
      <c r="BY82" s="68">
        <v>13370.805000000002</v>
      </c>
      <c r="BZ82" s="68">
        <v>2185.4920000000011</v>
      </c>
      <c r="CA82" s="68">
        <v>26.661086956521739</v>
      </c>
      <c r="CB82" s="68">
        <v>12540.314999999997</v>
      </c>
      <c r="CC82" s="68">
        <v>20128.435000000001</v>
      </c>
      <c r="CD82" s="68">
        <v>2066.8809999999999</v>
      </c>
      <c r="CE82" s="68">
        <v>2342.6660000000002</v>
      </c>
      <c r="CF82" s="68">
        <v>9840.9290000000019</v>
      </c>
      <c r="CG82" s="68">
        <v>3276.3159999999993</v>
      </c>
      <c r="CH82" s="68">
        <v>12.324958333333337</v>
      </c>
      <c r="CI82" s="68">
        <v>-1150.201</v>
      </c>
      <c r="CJ82" s="68">
        <v>-1085.7330000000004</v>
      </c>
      <c r="CK82" s="68">
        <v>1995.8930000000005</v>
      </c>
      <c r="CL82" s="68">
        <v>-8468.4220000000023</v>
      </c>
      <c r="CM82" s="68">
        <v>7039.8820000000014</v>
      </c>
      <c r="CN82" s="68">
        <v>8.224999999999989</v>
      </c>
      <c r="CO82" s="68">
        <v>-706.01599999999996</v>
      </c>
      <c r="CP82" s="68">
        <v>50661.651999999995</v>
      </c>
      <c r="CQ82" s="68">
        <v>35462.023999999998</v>
      </c>
      <c r="CR82" s="68">
        <v>3579.0359999999991</v>
      </c>
      <c r="CS82" s="68">
        <v>19663.060999999994</v>
      </c>
      <c r="CT82" s="68">
        <v>1802.212</v>
      </c>
      <c r="CU82" s="68">
        <v>0</v>
      </c>
      <c r="CV82" s="68">
        <v>43127.938000000009</v>
      </c>
      <c r="CW82" s="68">
        <v>0.80673366966261895</v>
      </c>
      <c r="CX82" s="68">
        <v>0.76163177524593284</v>
      </c>
      <c r="CY82" s="68">
        <v>7145.612000000001</v>
      </c>
      <c r="CZ82" s="68">
        <v>5345.4049999999997</v>
      </c>
      <c r="DA82" s="68">
        <v>7121.1870000000017</v>
      </c>
      <c r="DB82" s="68">
        <v>7125.5080000000016</v>
      </c>
      <c r="DC82" s="68">
        <v>7268.4170000000013</v>
      </c>
      <c r="DD82" s="68">
        <v>7673.8610000000017</v>
      </c>
      <c r="DE82" s="68">
        <v>8223.0349999999999</v>
      </c>
      <c r="DF82" s="68">
        <v>8635.2700000000023</v>
      </c>
      <c r="DG82" s="68">
        <v>9331.6489999999976</v>
      </c>
      <c r="DH82" s="68">
        <v>9697.3029999999962</v>
      </c>
      <c r="DI82" s="68">
        <v>10948.605000000001</v>
      </c>
      <c r="DJ82" s="68">
        <v>7221.134</v>
      </c>
      <c r="DK82" s="68">
        <v>-4159.4637999999986</v>
      </c>
      <c r="DL82" s="68">
        <v>35639.143999999993</v>
      </c>
      <c r="DM82" s="68">
        <v>14190.679000000004</v>
      </c>
      <c r="DN82" s="68">
        <v>7336.8469999999998</v>
      </c>
      <c r="DO82" s="68">
        <v>0.30489662620660396</v>
      </c>
      <c r="DP82" s="68">
        <v>6.9106585365853643</v>
      </c>
      <c r="DQ82" s="68">
        <v>24.959499999999995</v>
      </c>
      <c r="DR82" s="68">
        <v>20.349218750000002</v>
      </c>
      <c r="DS82" s="68">
        <v>113351.44</v>
      </c>
      <c r="DT82" s="68">
        <v>-896.51599999999996</v>
      </c>
      <c r="DU82" s="68">
        <v>17513.306000000004</v>
      </c>
      <c r="DV82" s="68">
        <v>24089.137000000006</v>
      </c>
      <c r="DW82" s="68">
        <v>55</v>
      </c>
      <c r="DX82" s="68">
        <v>14162.951000000001</v>
      </c>
      <c r="DY82" s="68">
        <v>2451.0870000000004</v>
      </c>
      <c r="DZ82" s="68">
        <v>11461.572</v>
      </c>
      <c r="EA82" s="68">
        <v>424457.31</v>
      </c>
      <c r="EB82" s="68">
        <v>18146.601000000002</v>
      </c>
      <c r="EC82" s="68">
        <v>445022.95121694659</v>
      </c>
      <c r="ED82" s="68">
        <v>6524.7490000000007</v>
      </c>
      <c r="EE82" s="68">
        <v>2969.1815999999994</v>
      </c>
      <c r="EF82" s="68">
        <v>14088.567728286449</v>
      </c>
      <c r="EG82" s="68">
        <v>14568.659000000001</v>
      </c>
      <c r="EH82" s="68">
        <v>127948.09999999999</v>
      </c>
      <c r="EI82" s="68">
        <v>20322.300000000007</v>
      </c>
      <c r="EJ82" s="68">
        <v>16858.674000000003</v>
      </c>
      <c r="EK82" s="68">
        <v>-0.11220032821432588</v>
      </c>
      <c r="EL82" s="68">
        <v>0.14694419616558743</v>
      </c>
      <c r="EM82" s="68">
        <v>8140.6981777777801</v>
      </c>
      <c r="EN82" s="68">
        <v>8140.6981777777801</v>
      </c>
      <c r="EO82" s="68">
        <v>29062.982000000004</v>
      </c>
      <c r="EP82" s="68">
        <v>98.112211267605659</v>
      </c>
      <c r="EQ82" s="68">
        <v>929.69999999999993</v>
      </c>
      <c r="ER82" s="68">
        <v>-8.3119999999999994</v>
      </c>
      <c r="ES82" s="68">
        <v>1388.3290000000002</v>
      </c>
      <c r="ET82" s="68">
        <v>9993.6299999999992</v>
      </c>
      <c r="EU82" s="68">
        <v>12457.75</v>
      </c>
      <c r="EV82" s="68">
        <v>15697.030000000002</v>
      </c>
      <c r="EW82" s="68">
        <v>15639.92</v>
      </c>
      <c r="EX82" s="68">
        <v>29</v>
      </c>
      <c r="EY82" s="68">
        <v>31</v>
      </c>
      <c r="EZ82" s="68">
        <v>30</v>
      </c>
      <c r="FA82" s="68">
        <v>17</v>
      </c>
      <c r="FB82" s="68">
        <v>5643.9549999999972</v>
      </c>
      <c r="FC82" s="68">
        <v>2534.2330000000006</v>
      </c>
      <c r="FD82" s="68">
        <v>966.06099999999981</v>
      </c>
      <c r="FE82" s="68">
        <v>109053.09999999998</v>
      </c>
      <c r="FF82" s="68">
        <v>13578.787000000002</v>
      </c>
      <c r="FG82" s="68">
        <v>2.4300000000000002</v>
      </c>
      <c r="FH82" s="68">
        <v>-89.711000000000013</v>
      </c>
      <c r="FI82" s="68">
        <v>-1545.8620000000001</v>
      </c>
      <c r="FJ82" s="68">
        <v>546.00699999999995</v>
      </c>
      <c r="FK82" s="68">
        <v>901.79600000000028</v>
      </c>
      <c r="FL82" s="68">
        <v>3803.775000000001</v>
      </c>
      <c r="FM82" s="68">
        <v>5741.9139999999998</v>
      </c>
      <c r="FP82" s="68">
        <v>22724.606000000007</v>
      </c>
      <c r="FQ82" s="68">
        <v>20273.438000000002</v>
      </c>
      <c r="FR82" s="68">
        <v>2.92</v>
      </c>
      <c r="FS82" s="68">
        <v>4884.369999999999</v>
      </c>
      <c r="FT82" s="68">
        <v>255501.62600000005</v>
      </c>
      <c r="FU82" s="68">
        <v>255516.41200000004</v>
      </c>
      <c r="FV82" s="68">
        <v>166683.07599999997</v>
      </c>
      <c r="FW82" s="68">
        <v>267990.48900000006</v>
      </c>
      <c r="FX82" s="68">
        <v>282921.99799999991</v>
      </c>
      <c r="FY82" s="68">
        <v>439514.87</v>
      </c>
      <c r="FZ82" s="68">
        <v>117915.42</v>
      </c>
      <c r="GA82" s="68">
        <v>49013.965000000018</v>
      </c>
      <c r="GB82" s="68">
        <v>16703.030000000002</v>
      </c>
      <c r="GC82" s="68">
        <v>13937.142</v>
      </c>
      <c r="GD82" s="68">
        <v>10080.449000000002</v>
      </c>
      <c r="GE82" s="68">
        <v>119723.06000000003</v>
      </c>
      <c r="GF82" s="68">
        <v>14190.679000000004</v>
      </c>
      <c r="GG82" s="68">
        <v>10568.514000000001</v>
      </c>
      <c r="GH82" s="68">
        <v>46.02469135802469</v>
      </c>
      <c r="GI82" s="68">
        <v>30392.644</v>
      </c>
      <c r="GJ82" s="68">
        <v>5246.579999999999</v>
      </c>
      <c r="GK82" s="68">
        <v>5320.6329999999998</v>
      </c>
      <c r="GL82" s="68">
        <v>988.2879999999999</v>
      </c>
      <c r="GM82" s="68">
        <v>972.75099999999986</v>
      </c>
      <c r="GN82" s="68">
        <v>995.04100000000005</v>
      </c>
      <c r="GO82" s="68">
        <v>1035.0610000000001</v>
      </c>
      <c r="GP82" s="68">
        <v>1025.298</v>
      </c>
      <c r="GQ82" s="68">
        <v>-90.472000000000008</v>
      </c>
      <c r="GR82" s="68">
        <v>1070.04</v>
      </c>
      <c r="GS82" s="68">
        <v>948.29000000000019</v>
      </c>
      <c r="GT82" s="68">
        <v>846.73699999999997</v>
      </c>
      <c r="GU82" s="68">
        <v>742.52799999999991</v>
      </c>
      <c r="GV82" s="68">
        <v>629.35800000000006</v>
      </c>
      <c r="GW82" s="68">
        <v>2230.1570000000002</v>
      </c>
    </row>
    <row r="83" spans="1:205" s="68" customFormat="1" ht="10">
      <c r="A83" s="100" t="s">
        <v>386</v>
      </c>
      <c r="B83" s="68">
        <v>317</v>
      </c>
      <c r="C83" s="68">
        <v>4007907.1859999993</v>
      </c>
      <c r="D83" s="68">
        <v>146138.3423491728</v>
      </c>
      <c r="E83" s="68">
        <v>4154045.5283491709</v>
      </c>
      <c r="F83" s="68">
        <v>113654.43699999999</v>
      </c>
      <c r="G83" s="68">
        <v>4040391.0913491719</v>
      </c>
      <c r="H83" s="68">
        <v>3.2534169602197229</v>
      </c>
      <c r="I83" s="68">
        <v>1.2783239533700639</v>
      </c>
      <c r="J83" s="68">
        <v>0.29431995626747615</v>
      </c>
      <c r="K83" s="68">
        <v>0.51385601780952217</v>
      </c>
      <c r="L83" s="68">
        <v>160.68241377121291</v>
      </c>
      <c r="M83" s="68">
        <v>93.799011609379832</v>
      </c>
      <c r="N83" s="68">
        <v>57.371539053505501</v>
      </c>
      <c r="O83" s="68">
        <v>45.239710004068513</v>
      </c>
      <c r="P83" s="68">
        <v>3.4418334006196969</v>
      </c>
      <c r="Q83" s="68">
        <v>19.480727672031307</v>
      </c>
      <c r="R83" s="68">
        <v>68.027827537331873</v>
      </c>
      <c r="S83" s="68">
        <v>0.15688873461977032</v>
      </c>
      <c r="T83" s="68">
        <v>57.460332940107591</v>
      </c>
      <c r="U83" s="68">
        <v>49.800896700036084</v>
      </c>
      <c r="V83" s="68">
        <v>23.455366996116151</v>
      </c>
      <c r="W83" s="68">
        <v>77.671486391303048</v>
      </c>
      <c r="X83" s="68">
        <v>0.14678755216450279</v>
      </c>
      <c r="Y83" s="68">
        <v>4.5934129378197497E-3</v>
      </c>
      <c r="Z83" s="68">
        <v>0.19867897435897439</v>
      </c>
      <c r="AA83" s="68">
        <v>0.18028532258064517</v>
      </c>
      <c r="AB83" s="68">
        <v>0.1670249707602339</v>
      </c>
      <c r="AC83" s="68">
        <v>0.12198917910447764</v>
      </c>
      <c r="AD83" s="68">
        <v>0.28097692307692301</v>
      </c>
      <c r="AE83" s="68">
        <v>0.32451065573770504</v>
      </c>
      <c r="AF83" s="68">
        <v>-3.5712568424574832E-3</v>
      </c>
      <c r="AG83" s="68">
        <v>0.10969357696954571</v>
      </c>
      <c r="AH83" s="68">
        <v>-19.537402311998722</v>
      </c>
      <c r="AI83" s="68">
        <v>-16.476232030846578</v>
      </c>
      <c r="AJ83" s="68">
        <v>9.5090402583538028E-2</v>
      </c>
      <c r="AK83" s="68">
        <v>0.21009592436974794</v>
      </c>
      <c r="AL83" s="68">
        <v>78721.855999999971</v>
      </c>
      <c r="AM83" s="68">
        <v>147385.68700000001</v>
      </c>
      <c r="AN83" s="68">
        <v>140218.70073016561</v>
      </c>
      <c r="AO83" s="68">
        <v>416801.78499999997</v>
      </c>
      <c r="AP83" s="68">
        <v>527080.33299999987</v>
      </c>
      <c r="AQ83" s="68">
        <v>128800.59799999995</v>
      </c>
      <c r="AR83" s="68">
        <v>179871.58800000005</v>
      </c>
      <c r="AS83" s="68">
        <v>116904.91945187021</v>
      </c>
      <c r="AT83" s="68">
        <v>-21074.306000000011</v>
      </c>
      <c r="AU83" s="68">
        <v>11234.916999999999</v>
      </c>
      <c r="AV83" s="68">
        <v>60554.597999999998</v>
      </c>
      <c r="AW83" s="68">
        <v>1.0209908029129491</v>
      </c>
      <c r="AX83" s="68">
        <v>45115.404451870229</v>
      </c>
      <c r="AY83" s="68">
        <v>96670.477999999959</v>
      </c>
      <c r="AZ83" s="68">
        <v>460966.77099999995</v>
      </c>
      <c r="BA83" s="68">
        <v>453921.97734917246</v>
      </c>
      <c r="BB83" s="68">
        <v>664328.17099999974</v>
      </c>
      <c r="BC83" s="68">
        <v>614244.75734917307</v>
      </c>
      <c r="BD83" s="68">
        <v>-3806.9651800000015</v>
      </c>
      <c r="BE83" s="68">
        <v>0.11293258426966298</v>
      </c>
      <c r="BF83" s="68">
        <v>0.38392883895131075</v>
      </c>
      <c r="BG83" s="68">
        <v>0.90583520599250944</v>
      </c>
      <c r="BH83" s="68">
        <v>3.7461174089068812</v>
      </c>
      <c r="BI83" s="68">
        <v>18.028532258064512</v>
      </c>
      <c r="BJ83" s="68">
        <v>8.5472031250000029</v>
      </c>
      <c r="BK83" s="68">
        <v>8.6019682539682538</v>
      </c>
      <c r="BL83" s="68">
        <v>12.198917910447763</v>
      </c>
      <c r="BM83" s="68">
        <v>19.867897435897433</v>
      </c>
      <c r="BN83" s="68">
        <v>7.2733975903614416</v>
      </c>
      <c r="BO83" s="68">
        <v>16.758635294117646</v>
      </c>
      <c r="BP83" s="68">
        <v>16.702497076023398</v>
      </c>
      <c r="BQ83" s="68">
        <v>137.60377319587633</v>
      </c>
      <c r="BR83" s="68">
        <v>123.06628318584073</v>
      </c>
      <c r="BS83" s="68">
        <v>51381.455000000024</v>
      </c>
      <c r="BT83" s="68">
        <v>117817.24499999994</v>
      </c>
      <c r="BU83" s="68">
        <v>35.672000000000004</v>
      </c>
      <c r="BV83" s="68">
        <v>32908.983999999989</v>
      </c>
      <c r="BW83" s="68">
        <v>69364.138000000006</v>
      </c>
      <c r="BX83" s="68">
        <v>3596.5000000000009</v>
      </c>
      <c r="BY83" s="68">
        <v>158604.78800000012</v>
      </c>
      <c r="BZ83" s="68">
        <v>26775.498999999993</v>
      </c>
      <c r="CA83" s="68">
        <v>32.426623931623922</v>
      </c>
      <c r="CB83" s="68">
        <v>70203.952000000019</v>
      </c>
      <c r="CC83" s="68">
        <v>2176.1869999999999</v>
      </c>
      <c r="CD83" s="68">
        <v>28620.384999999998</v>
      </c>
      <c r="CE83" s="68">
        <v>82567.319000000003</v>
      </c>
      <c r="CF83" s="68">
        <v>32651.804999999986</v>
      </c>
      <c r="CG83" s="68">
        <v>57457.457000000002</v>
      </c>
      <c r="CH83" s="68">
        <v>54.51230131004364</v>
      </c>
      <c r="CI83" s="68">
        <v>-81365.119999999995</v>
      </c>
      <c r="CJ83" s="68">
        <v>-3078.7260000000001</v>
      </c>
      <c r="CK83" s="68">
        <v>9174.4239999999991</v>
      </c>
      <c r="CL83" s="68">
        <v>-36130.429999999993</v>
      </c>
      <c r="CM83" s="68">
        <v>57204.735999999983</v>
      </c>
      <c r="CN83" s="68">
        <v>-42232.584999999955</v>
      </c>
      <c r="CO83" s="68">
        <v>-11796.311</v>
      </c>
      <c r="CP83" s="68">
        <v>322646.20699999994</v>
      </c>
      <c r="CQ83" s="68">
        <v>143307.49600000001</v>
      </c>
      <c r="CR83" s="68">
        <v>18776.802999999996</v>
      </c>
      <c r="CS83" s="68">
        <v>90066.152999999991</v>
      </c>
      <c r="CT83" s="68">
        <v>65433.716</v>
      </c>
      <c r="CU83" s="68">
        <v>1375.4969999999998</v>
      </c>
      <c r="CV83" s="68">
        <v>460966.77099999995</v>
      </c>
      <c r="CW83" s="68">
        <v>0.96853667726556358</v>
      </c>
      <c r="CX83" s="68">
        <v>1.062898550923254</v>
      </c>
      <c r="CY83" s="68">
        <v>78721.855999999971</v>
      </c>
      <c r="CZ83" s="68">
        <v>66885.182999999932</v>
      </c>
      <c r="DA83" s="68">
        <v>22246.104999999996</v>
      </c>
      <c r="DB83" s="68">
        <v>23421.350000000006</v>
      </c>
      <c r="DC83" s="68">
        <v>26616.495999999999</v>
      </c>
      <c r="DD83" s="68">
        <v>31772.205000000005</v>
      </c>
      <c r="DE83" s="68">
        <v>36519.271999999997</v>
      </c>
      <c r="DF83" s="68">
        <v>49211.238999999987</v>
      </c>
      <c r="DG83" s="68">
        <v>64153.489999999991</v>
      </c>
      <c r="DH83" s="68">
        <v>75020.457000000039</v>
      </c>
      <c r="DI83" s="68">
        <v>84593.475999999981</v>
      </c>
      <c r="DJ83" s="68">
        <v>96752.081000000006</v>
      </c>
      <c r="DK83" s="68">
        <v>-85172.085179999995</v>
      </c>
      <c r="DL83" s="68">
        <v>146429.56300000008</v>
      </c>
      <c r="DM83" s="68">
        <v>141765.4580000001</v>
      </c>
      <c r="DN83" s="68">
        <v>75596.171999999962</v>
      </c>
      <c r="DO83" s="68">
        <v>0.41354487083788249</v>
      </c>
      <c r="DP83" s="68">
        <v>14.480607305936079</v>
      </c>
      <c r="DQ83" s="68">
        <v>26.755734374999996</v>
      </c>
      <c r="DR83" s="68">
        <v>20.577296296296296</v>
      </c>
      <c r="DS83" s="68">
        <v>1014121.7619999998</v>
      </c>
      <c r="DT83" s="68">
        <v>-2704.5420000000017</v>
      </c>
      <c r="DU83" s="68">
        <v>100732.32500000001</v>
      </c>
      <c r="DV83" s="68">
        <v>203248.51099999994</v>
      </c>
      <c r="DW83" s="68">
        <v>201</v>
      </c>
      <c r="DX83" s="68">
        <v>177262.72600000002</v>
      </c>
      <c r="DY83" s="68">
        <v>27585.153000000006</v>
      </c>
      <c r="DZ83" s="68">
        <v>165454.389</v>
      </c>
      <c r="EA83" s="68">
        <v>3745688.8099999987</v>
      </c>
      <c r="EB83" s="68">
        <v>185400.99500000005</v>
      </c>
      <c r="EC83" s="68">
        <v>3893520.7297617467</v>
      </c>
      <c r="ED83" s="68">
        <v>111295.07699999995</v>
      </c>
      <c r="EE83" s="68">
        <v>193373.54439999998</v>
      </c>
      <c r="EF83" s="68">
        <v>150495.27313016547</v>
      </c>
      <c r="EG83" s="68">
        <v>198164.73600000009</v>
      </c>
      <c r="EH83" s="68">
        <v>620113.48000000021</v>
      </c>
      <c r="EI83" s="68">
        <v>229905.04299999995</v>
      </c>
      <c r="EJ83" s="68">
        <v>175513.42100000006</v>
      </c>
      <c r="EK83" s="68">
        <v>-0.15498712485524641</v>
      </c>
      <c r="EL83" s="68">
        <v>-0.87858150706079907</v>
      </c>
      <c r="EM83" s="68">
        <v>51627.290049603194</v>
      </c>
      <c r="EN83" s="68">
        <v>51627.290049603194</v>
      </c>
      <c r="EO83" s="68">
        <v>44075.587</v>
      </c>
      <c r="EP83" s="68">
        <v>228.58162345679017</v>
      </c>
      <c r="EQ83" s="68">
        <v>33036.806999999979</v>
      </c>
      <c r="ER83" s="68">
        <v>-53.513999999999996</v>
      </c>
      <c r="ES83" s="68">
        <v>19980.189999999999</v>
      </c>
      <c r="ET83" s="68">
        <v>137470.59500000003</v>
      </c>
      <c r="EU83" s="68">
        <v>147811.00400000007</v>
      </c>
      <c r="EV83" s="68">
        <v>176886.28599999991</v>
      </c>
      <c r="EW83" s="68">
        <v>203398.42399999997</v>
      </c>
      <c r="EX83" s="68">
        <v>94</v>
      </c>
      <c r="EY83" s="68">
        <v>97</v>
      </c>
      <c r="EZ83" s="68">
        <v>93</v>
      </c>
      <c r="FA83" s="68">
        <v>46</v>
      </c>
      <c r="FB83" s="68">
        <v>203277.54899999988</v>
      </c>
      <c r="FC83" s="68">
        <v>6308.5599999999995</v>
      </c>
      <c r="FD83" s="68">
        <v>10105.085999999996</v>
      </c>
      <c r="FE83" s="68">
        <v>416801.78499999997</v>
      </c>
      <c r="FF83" s="68">
        <v>128800.59799999995</v>
      </c>
      <c r="FG83" s="68">
        <v>29.558</v>
      </c>
      <c r="FH83" s="68">
        <v>-15900.462000000003</v>
      </c>
      <c r="FI83" s="68">
        <v>-48.774000000000001</v>
      </c>
      <c r="FJ83" s="68">
        <v>4714.3190000000004</v>
      </c>
      <c r="FK83" s="68">
        <v>-2908.6239999999984</v>
      </c>
      <c r="FL83" s="68">
        <v>5151.7900000000009</v>
      </c>
      <c r="FM83" s="68">
        <v>253199.78800000006</v>
      </c>
      <c r="FP83" s="68">
        <v>39796.625999999997</v>
      </c>
      <c r="FQ83" s="68">
        <v>50279.480000000018</v>
      </c>
      <c r="FR83" s="68">
        <v>0.69100000000000006</v>
      </c>
      <c r="FS83" s="68">
        <v>24012.720000000001</v>
      </c>
      <c r="FT83" s="68">
        <v>2208154.9699999993</v>
      </c>
      <c r="FU83" s="68">
        <v>2415508.816000001</v>
      </c>
      <c r="FV83" s="68">
        <v>1762909.7770000005</v>
      </c>
      <c r="FW83" s="68">
        <v>3015834.7420000019</v>
      </c>
      <c r="FX83" s="68">
        <v>2979267.0819999999</v>
      </c>
      <c r="FY83" s="68">
        <v>4007907.1859999993</v>
      </c>
      <c r="FZ83" s="68">
        <v>491616.48299999983</v>
      </c>
      <c r="GA83" s="68">
        <v>299456.94000000006</v>
      </c>
      <c r="GB83" s="68">
        <v>163953.81699999995</v>
      </c>
      <c r="GC83" s="68">
        <v>130450.11500000003</v>
      </c>
      <c r="GD83" s="68">
        <v>131392.93199999991</v>
      </c>
      <c r="GE83" s="68">
        <v>527080.33299999987</v>
      </c>
      <c r="GF83" s="68">
        <v>141765.4580000001</v>
      </c>
      <c r="GG83" s="68">
        <v>147385.68700000001</v>
      </c>
      <c r="GH83" s="68">
        <v>16.816176470588236</v>
      </c>
      <c r="GI83" s="68">
        <v>116613.72100000001</v>
      </c>
      <c r="GJ83" s="68">
        <v>29815.936999999994</v>
      </c>
      <c r="GK83" s="68">
        <v>25752.418000000009</v>
      </c>
      <c r="GL83" s="68">
        <v>65466.01200000001</v>
      </c>
      <c r="GM83" s="68">
        <v>61576.897000000004</v>
      </c>
      <c r="GN83" s="68">
        <v>58612.521999999997</v>
      </c>
      <c r="GO83" s="68">
        <v>56227.249000000003</v>
      </c>
      <c r="GP83" s="68">
        <v>53555.147999999986</v>
      </c>
      <c r="GQ83" s="68">
        <v>-102.30999999999999</v>
      </c>
      <c r="GR83" s="68">
        <v>4358.1669999999976</v>
      </c>
      <c r="GS83" s="68">
        <v>4289.3819999999987</v>
      </c>
      <c r="GT83" s="68">
        <v>3823.8730000000005</v>
      </c>
      <c r="GU83" s="68">
        <v>3410.8950000000004</v>
      </c>
      <c r="GV83" s="68">
        <v>2797.1280000000006</v>
      </c>
      <c r="GW83" s="68">
        <v>14410.012999999999</v>
      </c>
    </row>
    <row r="84" spans="1:205" s="68" customFormat="1" ht="10">
      <c r="A84" s="100" t="s">
        <v>384</v>
      </c>
      <c r="B84" s="68">
        <v>151</v>
      </c>
      <c r="C84" s="68">
        <v>597666.56999999983</v>
      </c>
      <c r="D84" s="68">
        <v>40464.551900006278</v>
      </c>
      <c r="E84" s="68">
        <v>638131.12190000631</v>
      </c>
      <c r="F84" s="68">
        <v>18894.480000000007</v>
      </c>
      <c r="G84" s="68">
        <v>619236.6419000061</v>
      </c>
      <c r="H84" s="68">
        <v>2.3234283188819549</v>
      </c>
      <c r="I84" s="68">
        <v>1.1294721270398735</v>
      </c>
      <c r="J84" s="68">
        <v>0.27512623874497216</v>
      </c>
      <c r="K84" s="68">
        <v>0.46605249002314547</v>
      </c>
      <c r="L84" s="68">
        <v>88.807539619366153</v>
      </c>
      <c r="M84" s="68">
        <v>100.85865270584797</v>
      </c>
      <c r="N84" s="68">
        <v>303.7112895756934</v>
      </c>
      <c r="O84" s="68">
        <v>266.18489207465706</v>
      </c>
      <c r="P84" s="68">
        <v>7.0484029565086512</v>
      </c>
      <c r="Q84" s="68">
        <v>10.093662199778452</v>
      </c>
      <c r="R84" s="68">
        <v>52.316413492424246</v>
      </c>
      <c r="S84" s="68">
        <v>0.11758848435728241</v>
      </c>
      <c r="T84" s="68">
        <v>86.825058932113166</v>
      </c>
      <c r="U84" s="68">
        <v>63.900526059258901</v>
      </c>
      <c r="V84" s="68">
        <v>40.914497923098068</v>
      </c>
      <c r="W84" s="68">
        <v>47.382134029077363</v>
      </c>
      <c r="X84" s="68">
        <v>0.82856275357680298</v>
      </c>
      <c r="Y84" s="68">
        <v>1.7775476678175507E-2</v>
      </c>
      <c r="Z84" s="68">
        <v>0.13760959183673468</v>
      </c>
      <c r="AA84" s="68">
        <v>8.1371052631578955E-2</v>
      </c>
      <c r="AB84" s="68">
        <v>0.15772288461538464</v>
      </c>
      <c r="AC84" s="68">
        <v>0.20920138888888895</v>
      </c>
      <c r="AD84" s="68">
        <v>0.28100000000000008</v>
      </c>
      <c r="AE84" s="68">
        <v>0.32204983606557364</v>
      </c>
      <c r="AF84" s="68">
        <v>-4.366185043429642E-2</v>
      </c>
      <c r="AG84" s="68">
        <v>1.7152461189588127E-2</v>
      </c>
      <c r="AH84" s="68">
        <v>-3.3932769099990665</v>
      </c>
      <c r="AI84" s="68">
        <v>-4.9029484173127882</v>
      </c>
      <c r="AJ84" s="68">
        <v>0.10119679968247933</v>
      </c>
      <c r="AK84" s="68">
        <v>0.21181385245901643</v>
      </c>
      <c r="AL84" s="68">
        <v>-575.62</v>
      </c>
      <c r="AM84" s="68">
        <v>1595.7050000000002</v>
      </c>
      <c r="AN84" s="68">
        <v>640.75941999874635</v>
      </c>
      <c r="AO84" s="68">
        <v>49171.755000000005</v>
      </c>
      <c r="AP84" s="68">
        <v>58158.116000000009</v>
      </c>
      <c r="AQ84" s="68">
        <v>4586.93</v>
      </c>
      <c r="AR84" s="68">
        <v>4769.266999999998</v>
      </c>
      <c r="AS84" s="68">
        <v>151.71754965641782</v>
      </c>
      <c r="AT84" s="68">
        <v>-4504.6019999999999</v>
      </c>
      <c r="AU84" s="68">
        <v>469.13099999999997</v>
      </c>
      <c r="AV84" s="68">
        <v>5863.6619999999994</v>
      </c>
      <c r="AW84" s="68">
        <v>4.0539678709716673</v>
      </c>
      <c r="AX84" s="68">
        <v>-6181.0754503435846</v>
      </c>
      <c r="AY84" s="68">
        <v>-232.48599999999968</v>
      </c>
      <c r="AZ84" s="68">
        <v>37508.570999999989</v>
      </c>
      <c r="BA84" s="68">
        <v>34110.387900006281</v>
      </c>
      <c r="BB84" s="68">
        <v>59855.426999999989</v>
      </c>
      <c r="BC84" s="68">
        <v>54767.95390000628</v>
      </c>
      <c r="BD84" s="68">
        <v>-473.57392000000004</v>
      </c>
      <c r="BE84" s="68">
        <v>9.212142857142859E-2</v>
      </c>
      <c r="BF84" s="68">
        <v>0.51667857142857143</v>
      </c>
      <c r="BG84" s="68">
        <v>0.67871428571428571</v>
      </c>
      <c r="BH84" s="68">
        <v>-0.56410317460317461</v>
      </c>
      <c r="BI84" s="68">
        <v>8.1371052631578937</v>
      </c>
      <c r="BJ84" s="68">
        <v>10.98089189189189</v>
      </c>
      <c r="BK84" s="68">
        <v>17.903023255813949</v>
      </c>
      <c r="BL84" s="68">
        <v>20.9201388888889</v>
      </c>
      <c r="BM84" s="68">
        <v>13.760959183673471</v>
      </c>
      <c r="BN84" s="68">
        <v>26.582909090909094</v>
      </c>
      <c r="BO84" s="68">
        <v>16.997241379310346</v>
      </c>
      <c r="BP84" s="68">
        <v>15.772288461538468</v>
      </c>
      <c r="BQ84" s="68">
        <v>108.77252459016393</v>
      </c>
      <c r="BR84" s="68">
        <v>91.09608333333334</v>
      </c>
      <c r="BS84" s="68">
        <v>3929.6509999999998</v>
      </c>
      <c r="BT84" s="68">
        <v>14406.502</v>
      </c>
      <c r="BU84" s="68">
        <v>77.617999999999995</v>
      </c>
      <c r="BV84" s="68">
        <v>2924.4209999999989</v>
      </c>
      <c r="BW84" s="68">
        <v>5786.1779999999999</v>
      </c>
      <c r="BX84" s="68">
        <v>536.22900000000004</v>
      </c>
      <c r="BY84" s="68">
        <v>2344.6879999999969</v>
      </c>
      <c r="BZ84" s="68">
        <v>608.35799999999949</v>
      </c>
      <c r="CA84" s="68">
        <v>34.075145161290322</v>
      </c>
      <c r="CB84" s="68">
        <v>7141.1150000000016</v>
      </c>
      <c r="CC84" s="68">
        <v>1865.9090000000001</v>
      </c>
      <c r="CD84" s="68">
        <v>6960.4030000000021</v>
      </c>
      <c r="CE84" s="68">
        <v>26657.545000000002</v>
      </c>
      <c r="CF84" s="68">
        <v>4890.8670000000011</v>
      </c>
      <c r="CG84" s="68">
        <v>9488.1410000000069</v>
      </c>
      <c r="CH84" s="68">
        <v>30.400178861788625</v>
      </c>
      <c r="CI84" s="68">
        <v>-2077.9799999999996</v>
      </c>
      <c r="CJ84" s="68">
        <v>-401.64900000000006</v>
      </c>
      <c r="CK84" s="68">
        <v>7363.3350000000028</v>
      </c>
      <c r="CL84" s="68">
        <v>-10309.053</v>
      </c>
      <c r="CM84" s="68">
        <v>14813.654999999997</v>
      </c>
      <c r="CN84" s="68">
        <v>-9385.1280000000006</v>
      </c>
      <c r="CO84" s="68">
        <v>-3291.6009999999997</v>
      </c>
      <c r="CP84" s="68">
        <v>21856.916000000005</v>
      </c>
      <c r="CQ84" s="68">
        <v>29246.131000000005</v>
      </c>
      <c r="CR84" s="68">
        <v>1030.385</v>
      </c>
      <c r="CS84" s="68">
        <v>18335.004999999997</v>
      </c>
      <c r="CT84" s="68">
        <v>15930.178</v>
      </c>
      <c r="CU84" s="68">
        <v>1E-3</v>
      </c>
      <c r="CV84" s="68">
        <v>37508.570999999989</v>
      </c>
      <c r="CW84" s="68">
        <v>0.90004323596407076</v>
      </c>
      <c r="CX84" s="68">
        <v>0.96999778909205481</v>
      </c>
      <c r="CY84" s="68">
        <v>-575.62</v>
      </c>
      <c r="CZ84" s="68">
        <v>-1001.2199999999999</v>
      </c>
      <c r="DA84" s="68">
        <v>634.42499999999995</v>
      </c>
      <c r="DB84" s="68">
        <v>865.19399999999996</v>
      </c>
      <c r="DC84" s="68">
        <v>1144.6610000000001</v>
      </c>
      <c r="DD84" s="68">
        <v>1204.1569999999999</v>
      </c>
      <c r="DE84" s="68">
        <v>1309.0129999999999</v>
      </c>
      <c r="DF84" s="68">
        <v>1472.2949999999998</v>
      </c>
      <c r="DG84" s="68">
        <v>1684.5230000000004</v>
      </c>
      <c r="DH84" s="68">
        <v>1755.1090000000004</v>
      </c>
      <c r="DI84" s="68">
        <v>1488.8029999999999</v>
      </c>
      <c r="DJ84" s="68">
        <v>1504.4440000000006</v>
      </c>
      <c r="DK84" s="68">
        <v>-2551.5539200000003</v>
      </c>
      <c r="DL84" s="68">
        <v>39111.164000000012</v>
      </c>
      <c r="DM84" s="68">
        <v>701.47899999999981</v>
      </c>
      <c r="DN84" s="68">
        <v>-4737.0880000000006</v>
      </c>
      <c r="DO84" s="68">
        <v>0.36629598047922113</v>
      </c>
      <c r="DP84" s="68">
        <v>14.841693069306928</v>
      </c>
      <c r="DQ84" s="68">
        <v>27.162383999999992</v>
      </c>
      <c r="DR84" s="68">
        <v>21.009178861788616</v>
      </c>
      <c r="DS84" s="68">
        <v>128111.89499999997</v>
      </c>
      <c r="DT84" s="68">
        <v>-1346.5580000000007</v>
      </c>
      <c r="DU84" s="68">
        <v>29102.218999999994</v>
      </c>
      <c r="DV84" s="68">
        <v>19692.86900000001</v>
      </c>
      <c r="DW84" s="68">
        <v>103</v>
      </c>
      <c r="DX84" s="68">
        <v>6782.2129999999979</v>
      </c>
      <c r="DY84" s="68">
        <v>923.11299999999972</v>
      </c>
      <c r="DZ84" s="68">
        <v>5874.4690000000028</v>
      </c>
      <c r="EA84" s="68">
        <v>281966.08100000012</v>
      </c>
      <c r="EB84" s="68">
        <v>7352.7219999999988</v>
      </c>
      <c r="EC84" s="68">
        <v>330038.57943797694</v>
      </c>
      <c r="ED84" s="68">
        <v>-1436.2380000000003</v>
      </c>
      <c r="EE84" s="68">
        <v>15578.329600000005</v>
      </c>
      <c r="EF84" s="68">
        <v>1950.5264199987466</v>
      </c>
      <c r="EG84" s="68">
        <v>10373.107999999998</v>
      </c>
      <c r="EH84" s="68">
        <v>42759.28</v>
      </c>
      <c r="EI84" s="68">
        <v>8805.3060000000005</v>
      </c>
      <c r="EJ84" s="68">
        <v>4033.3390000000004</v>
      </c>
      <c r="EK84" s="68">
        <v>-8.8258699477830591E-2</v>
      </c>
      <c r="EL84" s="68">
        <v>-0.28015947751576448</v>
      </c>
      <c r="EM84" s="68">
        <v>1706.9760222222221</v>
      </c>
      <c r="EN84" s="68">
        <v>1706.9760222222221</v>
      </c>
      <c r="EO84" s="68">
        <v>2734.5940000000001</v>
      </c>
      <c r="EP84" s="68">
        <v>189.06387499999994</v>
      </c>
      <c r="EQ84" s="68">
        <v>3805.9670000000001</v>
      </c>
      <c r="ER84" s="68">
        <v>-237.2</v>
      </c>
      <c r="ES84" s="68">
        <v>738.22899999999981</v>
      </c>
      <c r="ET84" s="68">
        <v>3020.34</v>
      </c>
      <c r="EU84" s="68">
        <v>3856.4340000000002</v>
      </c>
      <c r="EV84" s="68">
        <v>5074.5410000000011</v>
      </c>
      <c r="EW84" s="68">
        <v>7109.7839999999978</v>
      </c>
      <c r="EX84" s="68">
        <v>49</v>
      </c>
      <c r="EY84" s="68">
        <v>54</v>
      </c>
      <c r="EZ84" s="68">
        <v>50</v>
      </c>
      <c r="FA84" s="68">
        <v>23</v>
      </c>
      <c r="FB84" s="68">
        <v>8521.9559999999965</v>
      </c>
      <c r="FC84" s="68">
        <v>974.77899999999977</v>
      </c>
      <c r="FD84" s="68">
        <v>3207.5009999999993</v>
      </c>
      <c r="FE84" s="68">
        <v>49171.755000000005</v>
      </c>
      <c r="FF84" s="68">
        <v>4586.93</v>
      </c>
      <c r="FG84" s="68">
        <v>40.058999999999997</v>
      </c>
      <c r="FH84" s="68">
        <v>-937.88600000000019</v>
      </c>
      <c r="FI84" s="68">
        <v>-40.173000000000002</v>
      </c>
      <c r="FJ84" s="68">
        <v>508.92800000000005</v>
      </c>
      <c r="FK84" s="68">
        <v>-1557.5</v>
      </c>
      <c r="FL84" s="68">
        <v>4145.6410000000005</v>
      </c>
      <c r="FM84" s="68">
        <v>15013.953</v>
      </c>
      <c r="FP84" s="68">
        <v>6794.8580000000002</v>
      </c>
      <c r="FQ84" s="68">
        <v>7797.2029999999986</v>
      </c>
      <c r="FR84" s="68">
        <v>0</v>
      </c>
      <c r="FS84" s="68">
        <v>2292.8630000000003</v>
      </c>
      <c r="FT84" s="68">
        <v>182166.61499999999</v>
      </c>
      <c r="FU84" s="68">
        <v>226650.90300000008</v>
      </c>
      <c r="FV84" s="68">
        <v>167748.7190000001</v>
      </c>
      <c r="FW84" s="68">
        <v>391313.55900000001</v>
      </c>
      <c r="FX84" s="68">
        <v>419815.51499999984</v>
      </c>
      <c r="FY84" s="68">
        <v>597666.56999999983</v>
      </c>
      <c r="FZ84" s="68">
        <v>55283.547999999988</v>
      </c>
      <c r="GA84" s="68">
        <v>20894.722000000002</v>
      </c>
      <c r="GB84" s="68">
        <v>4213.2960000000012</v>
      </c>
      <c r="GC84" s="68">
        <v>983.61800000000017</v>
      </c>
      <c r="GD84" s="68">
        <v>838.23400000000038</v>
      </c>
      <c r="GE84" s="68">
        <v>58158.116000000009</v>
      </c>
      <c r="GF84" s="68">
        <v>701.47899999999981</v>
      </c>
      <c r="GG84" s="68">
        <v>1595.7050000000002</v>
      </c>
      <c r="GH84" s="68">
        <v>18.801587301587301</v>
      </c>
      <c r="GI84" s="68">
        <v>36481.313999999998</v>
      </c>
      <c r="GJ84" s="68">
        <v>2630.0279999999989</v>
      </c>
      <c r="GK84" s="68">
        <v>2362.393</v>
      </c>
      <c r="GL84" s="68">
        <v>5338.4039999999995</v>
      </c>
      <c r="GM84" s="68">
        <v>4869.0330000000004</v>
      </c>
      <c r="GN84" s="68">
        <v>4492.0030000000015</v>
      </c>
      <c r="GO84" s="68">
        <v>4016.0369999999998</v>
      </c>
      <c r="GP84" s="68">
        <v>3666.5780000000013</v>
      </c>
      <c r="GQ84" s="68">
        <v>-52.859000000000002</v>
      </c>
      <c r="GR84" s="68">
        <v>735.92800000000011</v>
      </c>
      <c r="GS84" s="68">
        <v>613.01799999999992</v>
      </c>
      <c r="GT84" s="68">
        <v>522.73800000000006</v>
      </c>
      <c r="GU84" s="68">
        <v>463.03300000000007</v>
      </c>
      <c r="GV84" s="68">
        <v>363.55099999999999</v>
      </c>
      <c r="GW84" s="68">
        <v>1892.09</v>
      </c>
    </row>
    <row r="85" spans="1:205" s="68" customFormat="1" ht="10">
      <c r="A85" s="100" t="s">
        <v>373</v>
      </c>
      <c r="B85" s="68">
        <v>1603</v>
      </c>
      <c r="C85" s="68">
        <v>6613089.5799999945</v>
      </c>
      <c r="D85" s="68">
        <v>380106.36809301883</v>
      </c>
      <c r="E85" s="68">
        <v>6993195.9480930185</v>
      </c>
      <c r="F85" s="68">
        <v>209872.25900000005</v>
      </c>
      <c r="G85" s="68">
        <v>6783323.6890930142</v>
      </c>
      <c r="H85" s="68">
        <v>3.3146748160328627</v>
      </c>
      <c r="I85" s="68">
        <v>1.2143044372125289</v>
      </c>
      <c r="J85" s="68">
        <v>0.29108869152823669</v>
      </c>
      <c r="K85" s="68">
        <v>0.44699646940608506</v>
      </c>
      <c r="L85" s="68">
        <v>322.43244064165168</v>
      </c>
      <c r="M85" s="68">
        <v>117.28329023342532</v>
      </c>
      <c r="N85" s="68">
        <v>167.00057762431732</v>
      </c>
      <c r="O85" s="68">
        <v>71.256794932989948</v>
      </c>
      <c r="P85" s="68">
        <v>6.2409976350637386</v>
      </c>
      <c r="Q85" s="68">
        <v>14.558616048115463</v>
      </c>
      <c r="R85" s="68">
        <v>210.83691221547497</v>
      </c>
      <c r="S85" s="68">
        <v>0.12143134235159854</v>
      </c>
      <c r="T85" s="68">
        <v>115.65206070595008</v>
      </c>
      <c r="U85" s="68">
        <v>128.2203953382832</v>
      </c>
      <c r="V85" s="68">
        <v>37.852973624368396</v>
      </c>
      <c r="W85" s="68">
        <v>210.00183317638079</v>
      </c>
      <c r="X85" s="68">
        <v>0.46468507931304526</v>
      </c>
      <c r="Y85" s="68">
        <v>8.1073929956708857E-3</v>
      </c>
      <c r="Z85" s="68">
        <v>0.20950546082949323</v>
      </c>
      <c r="AA85" s="68">
        <v>0.17268825737265417</v>
      </c>
      <c r="AB85" s="68">
        <v>0.20813970741901777</v>
      </c>
      <c r="AC85" s="68">
        <v>0.14601521794871805</v>
      </c>
      <c r="AD85" s="68">
        <v>0.24121702127659594</v>
      </c>
      <c r="AE85" s="68">
        <v>0.38129422558922527</v>
      </c>
      <c r="AF85" s="68">
        <v>-6.9401300719476575E-2</v>
      </c>
      <c r="AG85" s="68">
        <v>5.3261352078641973E-2</v>
      </c>
      <c r="AH85" s="68">
        <v>-13.965737965868918</v>
      </c>
      <c r="AI85" s="68">
        <v>-8.1373354694238031</v>
      </c>
      <c r="AJ85" s="68">
        <v>8.2508242386627698E-2</v>
      </c>
      <c r="AK85" s="68">
        <v>0.2326661152882207</v>
      </c>
      <c r="AL85" s="68">
        <v>93327.60800000008</v>
      </c>
      <c r="AM85" s="68">
        <v>89125.618000000017</v>
      </c>
      <c r="AN85" s="68">
        <v>124376.00178139626</v>
      </c>
      <c r="AO85" s="68">
        <v>568101.19200000016</v>
      </c>
      <c r="AP85" s="68">
        <v>611368.85300000035</v>
      </c>
      <c r="AQ85" s="68">
        <v>153705.79300000001</v>
      </c>
      <c r="AR85" s="68">
        <v>164497.83299999981</v>
      </c>
      <c r="AS85" s="68">
        <v>107592.63322793844</v>
      </c>
      <c r="AT85" s="68">
        <v>-19285.377999999986</v>
      </c>
      <c r="AU85" s="68">
        <v>6210.6650000000045</v>
      </c>
      <c r="AV85" s="68">
        <v>105676.39799999999</v>
      </c>
      <c r="AW85" s="68">
        <v>1.7358051479555785</v>
      </c>
      <c r="AX85" s="68">
        <v>-4294.4297720615559</v>
      </c>
      <c r="AY85" s="68">
        <v>-3476.067</v>
      </c>
      <c r="AZ85" s="68">
        <v>435444.23100000044</v>
      </c>
      <c r="BA85" s="68">
        <v>314031.76909301913</v>
      </c>
      <c r="BB85" s="68">
        <v>573451.79400000058</v>
      </c>
      <c r="BC85" s="68">
        <v>383334.77709301916</v>
      </c>
      <c r="BD85" s="68">
        <v>-31956.837530000008</v>
      </c>
      <c r="BE85" s="68">
        <v>0.11093197278911573</v>
      </c>
      <c r="BF85" s="68">
        <v>2.9437452758881331</v>
      </c>
      <c r="BG85" s="68">
        <v>-9.15578231292518E-2</v>
      </c>
      <c r="BH85" s="68">
        <v>2.5233574958813838</v>
      </c>
      <c r="BI85" s="68">
        <v>17.268825737265416</v>
      </c>
      <c r="BJ85" s="68">
        <v>14.319287564766837</v>
      </c>
      <c r="BK85" s="68">
        <v>13.773952153110049</v>
      </c>
      <c r="BL85" s="68">
        <v>14.582825864276598</v>
      </c>
      <c r="BM85" s="68">
        <v>20.90238390804598</v>
      </c>
      <c r="BN85" s="68">
        <v>19.415744034707174</v>
      </c>
      <c r="BO85" s="68">
        <v>15.507278455284542</v>
      </c>
      <c r="BP85" s="68">
        <v>20.792244258872653</v>
      </c>
      <c r="BQ85" s="68">
        <v>152.67469016697586</v>
      </c>
      <c r="BR85" s="68">
        <v>62.98884869565218</v>
      </c>
      <c r="BS85" s="68">
        <v>37119.292999999998</v>
      </c>
      <c r="BT85" s="68">
        <v>179542.82899999991</v>
      </c>
      <c r="BU85" s="68">
        <v>434.82</v>
      </c>
      <c r="BV85" s="68">
        <v>32367.210999999981</v>
      </c>
      <c r="BW85" s="68">
        <v>96903.608999999939</v>
      </c>
      <c r="BX85" s="68">
        <v>4238.4599999999955</v>
      </c>
      <c r="BY85" s="68">
        <v>101234.69200000008</v>
      </c>
      <c r="BZ85" s="68">
        <v>13827.685999999994</v>
      </c>
      <c r="CA85" s="68">
        <v>31.103739837398408</v>
      </c>
      <c r="CB85" s="68">
        <v>110903.1630000001</v>
      </c>
      <c r="CC85" s="68">
        <v>14084.145000000017</v>
      </c>
      <c r="CD85" s="68">
        <v>54353.253000000041</v>
      </c>
      <c r="CE85" s="68">
        <v>360351.12600000028</v>
      </c>
      <c r="CF85" s="68">
        <v>44236.10500000001</v>
      </c>
      <c r="CG85" s="68">
        <v>49007.927000000025</v>
      </c>
      <c r="CH85" s="68">
        <v>156.59306523534303</v>
      </c>
      <c r="CI85" s="68">
        <v>-78145.696000000011</v>
      </c>
      <c r="CJ85" s="68">
        <v>-31485.49400000001</v>
      </c>
      <c r="CK85" s="68">
        <v>62365.290999999939</v>
      </c>
      <c r="CL85" s="68">
        <v>-71697.780999999959</v>
      </c>
      <c r="CM85" s="68">
        <v>90983.158999999941</v>
      </c>
      <c r="CN85" s="68">
        <v>-3594.1539999999986</v>
      </c>
      <c r="CO85" s="68">
        <v>-78013.55799999999</v>
      </c>
      <c r="CP85" s="68">
        <v>404698.33199999994</v>
      </c>
      <c r="CQ85" s="68">
        <v>316246.70799999987</v>
      </c>
      <c r="CR85" s="68">
        <v>5054.0549999999994</v>
      </c>
      <c r="CS85" s="68">
        <v>170653.44699999999</v>
      </c>
      <c r="CT85" s="68">
        <v>278362.20000000019</v>
      </c>
      <c r="CU85" s="68">
        <v>2229.996000000001</v>
      </c>
      <c r="CV85" s="68">
        <v>435444.23100000044</v>
      </c>
      <c r="CW85" s="68">
        <v>0.91601002160353762</v>
      </c>
      <c r="CX85" s="68">
        <v>0.95628030265046693</v>
      </c>
      <c r="CY85" s="68">
        <v>93327.60800000008</v>
      </c>
      <c r="CZ85" s="68">
        <v>53390.149000000012</v>
      </c>
      <c r="DA85" s="68">
        <v>63246.282000000007</v>
      </c>
      <c r="DB85" s="68">
        <v>60825.850000000042</v>
      </c>
      <c r="DC85" s="68">
        <v>60582.622999999978</v>
      </c>
      <c r="DD85" s="68">
        <v>63455.891000000032</v>
      </c>
      <c r="DE85" s="68">
        <v>57289.640999999989</v>
      </c>
      <c r="DF85" s="68">
        <v>58375.036000000007</v>
      </c>
      <c r="DG85" s="68">
        <v>72946.657999999996</v>
      </c>
      <c r="DH85" s="68">
        <v>80806.006999999954</v>
      </c>
      <c r="DI85" s="68">
        <v>89538.765000000072</v>
      </c>
      <c r="DJ85" s="68">
        <v>109232.86499999995</v>
      </c>
      <c r="DK85" s="68">
        <v>-110102.53353000006</v>
      </c>
      <c r="DL85" s="68">
        <v>375267.26699999999</v>
      </c>
      <c r="DM85" s="68">
        <v>124226.71099999995</v>
      </c>
      <c r="DN85" s="68">
        <v>-22761.445</v>
      </c>
      <c r="DO85" s="68">
        <v>0.39592214923174668</v>
      </c>
      <c r="DP85" s="68">
        <v>11.565438095238093</v>
      </c>
      <c r="DQ85" s="68">
        <v>24.778860430586484</v>
      </c>
      <c r="DR85" s="68">
        <v>23.112144398340259</v>
      </c>
      <c r="DS85" s="68">
        <v>1335743.1289999983</v>
      </c>
      <c r="DT85" s="68">
        <v>-11970.875000000013</v>
      </c>
      <c r="DU85" s="68">
        <v>288198.51999999973</v>
      </c>
      <c r="DV85" s="68">
        <v>144127.12800000003</v>
      </c>
      <c r="DW85" s="68">
        <v>1029</v>
      </c>
      <c r="DX85" s="68">
        <v>136095.17399999997</v>
      </c>
      <c r="DY85" s="68">
        <v>17073.685000000001</v>
      </c>
      <c r="DZ85" s="68">
        <v>122921.838</v>
      </c>
      <c r="EA85" s="68">
        <v>5269641.8069999991</v>
      </c>
      <c r="EB85" s="68">
        <v>178009.31099999984</v>
      </c>
      <c r="EC85" s="68">
        <v>5886203.2311869739</v>
      </c>
      <c r="ED85" s="68">
        <v>31256.137999999999</v>
      </c>
      <c r="EE85" s="68">
        <v>275017.78560000024</v>
      </c>
      <c r="EF85" s="68">
        <v>136181.65478139621</v>
      </c>
      <c r="EG85" s="68">
        <v>250609.40200000006</v>
      </c>
      <c r="EH85" s="68">
        <v>665441.17400000046</v>
      </c>
      <c r="EI85" s="68">
        <v>226810.77000000002</v>
      </c>
      <c r="EJ85" s="68">
        <v>157297.04200000019</v>
      </c>
      <c r="EK85" s="68">
        <v>-0.11505823374560981</v>
      </c>
      <c r="EL85" s="68" t="e">
        <v>#DIV/0!</v>
      </c>
      <c r="EM85" s="68">
        <v>72768.833182142858</v>
      </c>
      <c r="EN85" s="68">
        <v>72768.833182142858</v>
      </c>
      <c r="EO85" s="68">
        <v>107650.50100000006</v>
      </c>
      <c r="EP85" s="68">
        <v>190.51804597701147</v>
      </c>
      <c r="EQ85" s="68">
        <v>39090.251999999979</v>
      </c>
      <c r="ER85" s="68">
        <v>-1958.6759999999999</v>
      </c>
      <c r="ES85" s="68">
        <v>28356.387999999995</v>
      </c>
      <c r="ET85" s="68">
        <v>129331.43299999998</v>
      </c>
      <c r="EU85" s="68">
        <v>149363.45400000006</v>
      </c>
      <c r="EV85" s="68">
        <v>171781.74000000014</v>
      </c>
      <c r="EW85" s="68">
        <v>181803.97899999996</v>
      </c>
      <c r="EX85" s="68">
        <v>562</v>
      </c>
      <c r="EY85" s="68">
        <v>575</v>
      </c>
      <c r="EZ85" s="68">
        <v>530</v>
      </c>
      <c r="FA85" s="68">
        <v>252</v>
      </c>
      <c r="FB85" s="68">
        <v>34080.150999999991</v>
      </c>
      <c r="FC85" s="68">
        <v>8208.958000000006</v>
      </c>
      <c r="FD85" s="68">
        <v>25905.561000000005</v>
      </c>
      <c r="FE85" s="68">
        <v>568101.19200000016</v>
      </c>
      <c r="FF85" s="68">
        <v>153705.79300000001</v>
      </c>
      <c r="FG85" s="68">
        <v>395.137</v>
      </c>
      <c r="FH85" s="68">
        <v>-11721.097000000003</v>
      </c>
      <c r="FI85" s="68">
        <v>-1398.6740000000002</v>
      </c>
      <c r="FJ85" s="68">
        <v>6909.1060000000025</v>
      </c>
      <c r="FK85" s="68">
        <v>-13255.44999999999</v>
      </c>
      <c r="FL85" s="68">
        <v>7753.9460000000008</v>
      </c>
      <c r="FM85" s="68">
        <v>164367.52199999994</v>
      </c>
      <c r="FP85" s="68">
        <v>59576.127999999997</v>
      </c>
      <c r="FQ85" s="68">
        <v>65518.769000000029</v>
      </c>
      <c r="FR85" s="68">
        <v>714.63800000000003</v>
      </c>
      <c r="FS85" s="68">
        <v>28786.228999999992</v>
      </c>
      <c r="FT85" s="68">
        <v>3242459.5820000013</v>
      </c>
      <c r="FU85" s="68">
        <v>3695890.9180000001</v>
      </c>
      <c r="FV85" s="68">
        <v>2737862.5699999994</v>
      </c>
      <c r="FW85" s="68">
        <v>4722913.2779999971</v>
      </c>
      <c r="FX85" s="68">
        <v>4308756.162999996</v>
      </c>
      <c r="FY85" s="68">
        <v>6613089.5799999945</v>
      </c>
      <c r="FZ85" s="68">
        <v>587899.8329999994</v>
      </c>
      <c r="GA85" s="68">
        <v>389721.79899999994</v>
      </c>
      <c r="GB85" s="68">
        <v>152436.01199999993</v>
      </c>
      <c r="GC85" s="68">
        <v>120746.51199999994</v>
      </c>
      <c r="GD85" s="68">
        <v>89245.062000000034</v>
      </c>
      <c r="GE85" s="68">
        <v>611368.85300000035</v>
      </c>
      <c r="GF85" s="68">
        <v>124226.71099999995</v>
      </c>
      <c r="GG85" s="68">
        <v>89125.618000000017</v>
      </c>
      <c r="GH85" s="68">
        <v>20.966005665722381</v>
      </c>
      <c r="GI85" s="68">
        <v>344848.86700000032</v>
      </c>
      <c r="GJ85" s="68">
        <v>30419.236999999983</v>
      </c>
      <c r="GK85" s="68">
        <v>26140.627000000011</v>
      </c>
      <c r="GL85" s="68">
        <v>92913.329999999973</v>
      </c>
      <c r="GM85" s="68">
        <v>88872.123000000051</v>
      </c>
      <c r="GN85" s="68">
        <v>85459.717999999979</v>
      </c>
      <c r="GO85" s="68">
        <v>81381.757999999973</v>
      </c>
      <c r="GP85" s="68">
        <v>76862.851000000082</v>
      </c>
      <c r="GQ85" s="68">
        <v>-3930.1149999999989</v>
      </c>
      <c r="GR85" s="68">
        <v>7200.7910000000002</v>
      </c>
      <c r="GS85" s="68">
        <v>6228.256999999996</v>
      </c>
      <c r="GT85" s="68">
        <v>5284.4559999999983</v>
      </c>
      <c r="GU85" s="68">
        <v>4321.8190000000022</v>
      </c>
      <c r="GV85" s="68">
        <v>3512.7410000000009</v>
      </c>
      <c r="GW85" s="68">
        <v>12834.998999999998</v>
      </c>
    </row>
    <row r="86" spans="1:205" s="68" customFormat="1" ht="10">
      <c r="A86" s="100" t="s">
        <v>170</v>
      </c>
      <c r="B86" s="68">
        <v>709</v>
      </c>
      <c r="C86" s="68">
        <v>841969.00999999978</v>
      </c>
      <c r="D86" s="68">
        <v>375154.03976994299</v>
      </c>
      <c r="E86" s="68">
        <v>1217123.049769942</v>
      </c>
      <c r="F86" s="68">
        <v>142322.64699999994</v>
      </c>
      <c r="G86" s="68">
        <v>1074800.4027699442</v>
      </c>
      <c r="H86" s="68">
        <v>2.5832963779313269</v>
      </c>
      <c r="I86" s="68">
        <v>1.2533331552197386</v>
      </c>
      <c r="J86" s="68">
        <v>0.28418868296065153</v>
      </c>
      <c r="K86" s="68">
        <v>0.41679596772108607</v>
      </c>
      <c r="L86" s="68">
        <v>208.52212986813885</v>
      </c>
      <c r="M86" s="68">
        <v>111.72362870719628</v>
      </c>
      <c r="N86" s="68">
        <v>48.917604493435867</v>
      </c>
      <c r="O86" s="68">
        <v>10.443835704889313</v>
      </c>
      <c r="P86" s="68">
        <v>1.0736271244449027</v>
      </c>
      <c r="Q86" s="68">
        <v>2.3915096322405192</v>
      </c>
      <c r="R86" s="68">
        <v>593.31440675114106</v>
      </c>
      <c r="S86" s="68">
        <v>0.11427703360008014</v>
      </c>
      <c r="T86" s="68">
        <v>28.586659720195101</v>
      </c>
      <c r="U86" s="68">
        <v>25.864620575826986</v>
      </c>
      <c r="V86" s="68">
        <v>2.3389886432980695</v>
      </c>
      <c r="W86" s="68">
        <v>591.49111739290095</v>
      </c>
      <c r="X86" s="68">
        <v>0.18850439063658969</v>
      </c>
      <c r="Y86" s="68">
        <v>1.6455344887146232E-2</v>
      </c>
      <c r="Z86" s="68">
        <v>0.29418204603580567</v>
      </c>
      <c r="AA86" s="68">
        <v>0.27026758842443716</v>
      </c>
      <c r="AB86" s="68">
        <v>5.850777978339352E-2</v>
      </c>
      <c r="AC86" s="68">
        <v>0.12988216730038013</v>
      </c>
      <c r="AD86" s="68">
        <v>0.16999487179487174</v>
      </c>
      <c r="AE86" s="68">
        <v>0.19333920731707321</v>
      </c>
      <c r="AF86" s="68">
        <v>0.22153167564836018</v>
      </c>
      <c r="AG86" s="68">
        <v>0.12561935275370076</v>
      </c>
      <c r="AH86" s="68">
        <v>-11.130872632325543</v>
      </c>
      <c r="AI86" s="68">
        <v>-9.9482191030138249</v>
      </c>
      <c r="AJ86" s="68">
        <v>0.15450763081536736</v>
      </c>
      <c r="AK86" s="68">
        <v>0.12899078393881452</v>
      </c>
      <c r="AL86" s="68">
        <v>40733.115000000013</v>
      </c>
      <c r="AM86" s="68">
        <v>141084.50600000008</v>
      </c>
      <c r="AN86" s="68">
        <v>202154.5234460111</v>
      </c>
      <c r="AO86" s="68">
        <v>1052790.1779999984</v>
      </c>
      <c r="AP86" s="68">
        <v>1348240.8089999978</v>
      </c>
      <c r="AQ86" s="68">
        <v>142091.89399999988</v>
      </c>
      <c r="AR86" s="68">
        <v>255913.39400000029</v>
      </c>
      <c r="AS86" s="68">
        <v>160665.83650431148</v>
      </c>
      <c r="AT86" s="68">
        <v>32263.556000000004</v>
      </c>
      <c r="AU86" s="68">
        <v>37199.464999999975</v>
      </c>
      <c r="AV86" s="68">
        <v>65250.325999999943</v>
      </c>
      <c r="AW86" s="68">
        <v>3.1453514105218785</v>
      </c>
      <c r="AX86" s="68">
        <v>58216.045504311318</v>
      </c>
      <c r="AY86" s="68">
        <v>6371.1589999999951</v>
      </c>
      <c r="AZ86" s="68">
        <v>551658.84700000042</v>
      </c>
      <c r="BA86" s="68">
        <v>794404.01276994182</v>
      </c>
      <c r="BB86" s="68">
        <v>708061.11199999985</v>
      </c>
      <c r="BC86" s="68">
        <v>918525.70976994454</v>
      </c>
      <c r="BD86" s="68">
        <v>-42734.502069999959</v>
      </c>
      <c r="BE86" s="68">
        <v>0.1062496285289747</v>
      </c>
      <c r="BF86" s="68">
        <v>-3.8896142433234519E-2</v>
      </c>
      <c r="BG86" s="68">
        <v>0.52871068249258135</v>
      </c>
      <c r="BH86" s="68">
        <v>1.0414199395770396</v>
      </c>
      <c r="BI86" s="68">
        <v>27.02675884244373</v>
      </c>
      <c r="BJ86" s="68">
        <v>26.174157303370762</v>
      </c>
      <c r="BK86" s="68">
        <v>18.543457142857143</v>
      </c>
      <c r="BL86" s="68">
        <v>12.988216730038022</v>
      </c>
      <c r="BM86" s="68">
        <v>29.418204603580577</v>
      </c>
      <c r="BN86" s="68">
        <v>26.66605011933175</v>
      </c>
      <c r="BO86" s="68">
        <v>18.310017167381982</v>
      </c>
      <c r="BP86" s="68">
        <v>5.850777978339341</v>
      </c>
      <c r="BQ86" s="68">
        <v>583.67949860724229</v>
      </c>
      <c r="BR86" s="68">
        <v>573.77119106699706</v>
      </c>
      <c r="BS86" s="68">
        <v>66645.524000000034</v>
      </c>
      <c r="BT86" s="68">
        <v>69055.999999999956</v>
      </c>
      <c r="BU86" s="68">
        <v>13.750999999999999</v>
      </c>
      <c r="BV86" s="68">
        <v>34169.530999999974</v>
      </c>
      <c r="BW86" s="68">
        <v>13310.864999999991</v>
      </c>
      <c r="BX86" s="68">
        <v>4880.25900000001</v>
      </c>
      <c r="BY86" s="68">
        <v>186531.8439999999</v>
      </c>
      <c r="BZ86" s="68">
        <v>38567.244999999981</v>
      </c>
      <c r="CA86" s="68">
        <v>24.556561507936504</v>
      </c>
      <c r="CB86" s="68">
        <v>153371.67600000027</v>
      </c>
      <c r="CC86" s="68">
        <v>247042.58199999985</v>
      </c>
      <c r="CD86" s="68">
        <v>46267.485000000022</v>
      </c>
      <c r="CE86" s="68">
        <v>22366.795000000009</v>
      </c>
      <c r="CF86" s="68">
        <v>193616.61799999999</v>
      </c>
      <c r="CG86" s="68">
        <v>68736.984999999957</v>
      </c>
      <c r="CH86" s="68">
        <v>688.03745238095212</v>
      </c>
      <c r="CI86" s="68">
        <v>-13864.738999999998</v>
      </c>
      <c r="CJ86" s="68">
        <v>-40372.680999999968</v>
      </c>
      <c r="CK86" s="68">
        <v>5985.0269999999991</v>
      </c>
      <c r="CL86" s="68">
        <v>-227011.91299999988</v>
      </c>
      <c r="CM86" s="68">
        <v>194748.35700000022</v>
      </c>
      <c r="CN86" s="68">
        <v>-3293.3270000000016</v>
      </c>
      <c r="CO86" s="68">
        <v>-7708.0280000000002</v>
      </c>
      <c r="CP86" s="68">
        <v>317041.25400000031</v>
      </c>
      <c r="CQ86" s="68">
        <v>389510.84499999997</v>
      </c>
      <c r="CR86" s="68">
        <v>32517.317999999988</v>
      </c>
      <c r="CS86" s="68">
        <v>128751.19200000005</v>
      </c>
      <c r="CT86" s="68">
        <v>20223.683000000001</v>
      </c>
      <c r="CU86" s="68">
        <v>169.58799999999997</v>
      </c>
      <c r="CV86" s="68">
        <v>551658.84700000042</v>
      </c>
      <c r="CW86" s="68">
        <v>0.89876572482727723</v>
      </c>
      <c r="CX86" s="68">
        <v>1.0423886563630953</v>
      </c>
      <c r="CY86" s="68">
        <v>40733.115000000013</v>
      </c>
      <c r="CZ86" s="68">
        <v>68694.11500000002</v>
      </c>
      <c r="DA86" s="68">
        <v>92640.331000000035</v>
      </c>
      <c r="DB86" s="68">
        <v>38476.003000000012</v>
      </c>
      <c r="DC86" s="68">
        <v>54950.284999999909</v>
      </c>
      <c r="DD86" s="68">
        <v>51153.300000000156</v>
      </c>
      <c r="DE86" s="68">
        <v>17955.315999999977</v>
      </c>
      <c r="DF86" s="68">
        <v>50313.591999999961</v>
      </c>
      <c r="DG86" s="68">
        <v>86164.198000000033</v>
      </c>
      <c r="DH86" s="68">
        <v>100905.39000000003</v>
      </c>
      <c r="DI86" s="68">
        <v>67283.274999999994</v>
      </c>
      <c r="DJ86" s="68">
        <v>76005.567000000083</v>
      </c>
      <c r="DK86" s="68">
        <v>-56599.241070000026</v>
      </c>
      <c r="DL86" s="68">
        <v>372984.85199999943</v>
      </c>
      <c r="DM86" s="68">
        <v>201973.63999999972</v>
      </c>
      <c r="DN86" s="68">
        <v>38634.715000000055</v>
      </c>
      <c r="DO86" s="68">
        <v>0.3186563954166941</v>
      </c>
      <c r="DP86" s="68">
        <v>9.8611966759002776</v>
      </c>
      <c r="DQ86" s="68">
        <v>24.764469283276455</v>
      </c>
      <c r="DR86" s="68">
        <v>12.825509505703419</v>
      </c>
      <c r="DS86" s="68">
        <v>1522239.9580000015</v>
      </c>
      <c r="DT86" s="68">
        <v>-16485.141000000007</v>
      </c>
      <c r="DU86" s="68">
        <v>210715.766</v>
      </c>
      <c r="DV86" s="68">
        <v>636824.53699999978</v>
      </c>
      <c r="DW86" s="68">
        <v>441</v>
      </c>
      <c r="DX86" s="68">
        <v>189682.22899999979</v>
      </c>
      <c r="DY86" s="68">
        <v>38795.755999999987</v>
      </c>
      <c r="DZ86" s="68">
        <v>144255.56899999999</v>
      </c>
      <c r="EA86" s="68">
        <v>810394.60100000002</v>
      </c>
      <c r="EB86" s="68">
        <v>256260.60100000032</v>
      </c>
      <c r="EC86" s="68">
        <v>1056634.2904909339</v>
      </c>
      <c r="ED86" s="68">
        <v>9601.6360000000113</v>
      </c>
      <c r="EE86" s="68">
        <v>36610.046200000012</v>
      </c>
      <c r="EF86" s="68">
        <v>204542.61364601125</v>
      </c>
      <c r="EG86" s="68">
        <v>155402.75899999987</v>
      </c>
      <c r="EH86" s="68">
        <v>1162156.5999999999</v>
      </c>
      <c r="EI86" s="68">
        <v>209559.53599999985</v>
      </c>
      <c r="EJ86" s="68">
        <v>255075.5390000004</v>
      </c>
      <c r="EK86" s="68">
        <v>-8.5899586464611863E-2</v>
      </c>
      <c r="EL86" s="68">
        <v>3.5960556282686892E-2</v>
      </c>
      <c r="EM86" s="68">
        <v>62007.881572222192</v>
      </c>
      <c r="EN86" s="68">
        <v>62007.881572222192</v>
      </c>
      <c r="EO86" s="68">
        <v>799136.7789999994</v>
      </c>
      <c r="EP86" s="68">
        <v>121.09682432432415</v>
      </c>
      <c r="EQ86" s="68">
        <v>897.63400000000024</v>
      </c>
      <c r="ER86" s="68">
        <v>-430.34</v>
      </c>
      <c r="ES86" s="68">
        <v>33351.231999999989</v>
      </c>
      <c r="ET86" s="68">
        <v>124409.3640000001</v>
      </c>
      <c r="EU86" s="68">
        <v>103989.06499999999</v>
      </c>
      <c r="EV86" s="68">
        <v>78784.815000000017</v>
      </c>
      <c r="EW86" s="68">
        <v>46673.130000000005</v>
      </c>
      <c r="EX86" s="68">
        <v>140</v>
      </c>
      <c r="EY86" s="68">
        <v>144</v>
      </c>
      <c r="EZ86" s="68">
        <v>131</v>
      </c>
      <c r="FA86" s="68">
        <v>61</v>
      </c>
      <c r="FB86" s="68">
        <v>93433.446000000011</v>
      </c>
      <c r="FC86" s="68">
        <v>2685.0409999999988</v>
      </c>
      <c r="FD86" s="68">
        <v>5749.1710000000112</v>
      </c>
      <c r="FE86" s="68">
        <v>1052790.1779999984</v>
      </c>
      <c r="FF86" s="68">
        <v>142091.89399999988</v>
      </c>
      <c r="FG86" s="68">
        <v>485.88200000000001</v>
      </c>
      <c r="FH86" s="68">
        <v>-25136.943000000021</v>
      </c>
      <c r="FI86" s="68">
        <v>-41640.347000000002</v>
      </c>
      <c r="FJ86" s="68">
        <v>29577.825000000008</v>
      </c>
      <c r="FK86" s="68">
        <v>31208.420999999995</v>
      </c>
      <c r="FL86" s="68">
        <v>99114.187000000064</v>
      </c>
      <c r="FM86" s="68">
        <v>428418.46200000006</v>
      </c>
      <c r="FP86" s="68">
        <v>16982.527000000006</v>
      </c>
      <c r="FQ86" s="68">
        <v>21367.567999999996</v>
      </c>
      <c r="FR86" s="68">
        <v>23.3</v>
      </c>
      <c r="FS86" s="68">
        <v>1249.989</v>
      </c>
      <c r="FT86" s="68">
        <v>534186.65499999991</v>
      </c>
      <c r="FU86" s="68">
        <v>496219.92300000018</v>
      </c>
      <c r="FV86" s="68">
        <v>353079.32400000014</v>
      </c>
      <c r="FW86" s="68">
        <v>503967.41000000015</v>
      </c>
      <c r="FX86" s="68">
        <v>498773.21299999981</v>
      </c>
      <c r="FY86" s="68">
        <v>841969.00999999978</v>
      </c>
      <c r="FZ86" s="68">
        <v>1232723.0790000006</v>
      </c>
      <c r="GA86" s="68">
        <v>267981.3090000003</v>
      </c>
      <c r="GB86" s="68">
        <v>211412.71899999995</v>
      </c>
      <c r="GC86" s="68">
        <v>159582.9169999999</v>
      </c>
      <c r="GD86" s="68">
        <v>118032.76099999997</v>
      </c>
      <c r="GE86" s="68">
        <v>1348240.8089999978</v>
      </c>
      <c r="GF86" s="68">
        <v>201973.63999999972</v>
      </c>
      <c r="GG86" s="68">
        <v>141084.50600000008</v>
      </c>
      <c r="GH86" s="68">
        <v>44.946428571428569</v>
      </c>
      <c r="GI86" s="68">
        <v>371869.18199999945</v>
      </c>
      <c r="GJ86" s="68">
        <v>1115.674</v>
      </c>
      <c r="GK86" s="68">
        <v>1289.932</v>
      </c>
      <c r="GL86" s="68">
        <v>12567.538000000004</v>
      </c>
      <c r="GM86" s="68">
        <v>11295.466000000002</v>
      </c>
      <c r="GN86" s="68">
        <v>11116.215999999999</v>
      </c>
      <c r="GO86" s="68">
        <v>10106.924000000003</v>
      </c>
      <c r="GP86" s="68">
        <v>9527.7300000000014</v>
      </c>
      <c r="GQ86" s="68">
        <v>-227.85</v>
      </c>
      <c r="GR86" s="68">
        <v>837.8549999999999</v>
      </c>
      <c r="GS86" s="68">
        <v>430.05099999999999</v>
      </c>
      <c r="GT86" s="68">
        <v>354.62600000000009</v>
      </c>
      <c r="GU86" s="68">
        <v>244.31700000000001</v>
      </c>
      <c r="GV86" s="68">
        <v>196.82299999999998</v>
      </c>
      <c r="GW86" s="68">
        <v>1768.3550000000005</v>
      </c>
    </row>
    <row r="87" spans="1:205" s="68" customFormat="1" ht="10">
      <c r="A87" s="100" t="s">
        <v>171</v>
      </c>
      <c r="B87" s="68">
        <v>101</v>
      </c>
      <c r="C87" s="68">
        <v>946922.12699999986</v>
      </c>
      <c r="D87" s="68">
        <v>703470.04250304401</v>
      </c>
      <c r="E87" s="68">
        <v>1650392.1695030446</v>
      </c>
      <c r="F87" s="68">
        <v>162221.80899999995</v>
      </c>
      <c r="G87" s="68">
        <v>1488170.3605030447</v>
      </c>
      <c r="H87" s="68">
        <v>33.392884017204409</v>
      </c>
      <c r="I87" s="68">
        <v>1.0024897354072293</v>
      </c>
      <c r="J87" s="68">
        <v>0.29754637428569913</v>
      </c>
      <c r="K87" s="68">
        <v>0.32497423515515422</v>
      </c>
      <c r="L87" s="68">
        <v>16.618553348285836</v>
      </c>
      <c r="M87" s="68">
        <v>34.800179701933203</v>
      </c>
      <c r="N87" s="68">
        <v>27.220667553932977</v>
      </c>
      <c r="O87" s="68">
        <v>19.813644455200766</v>
      </c>
      <c r="P87" s="68">
        <v>3.3974406696279633</v>
      </c>
      <c r="Q87" s="68">
        <v>5.00711323287101</v>
      </c>
      <c r="R87" s="68">
        <v>16.3768464034132</v>
      </c>
      <c r="S87" s="68">
        <v>0.11143836093492306</v>
      </c>
      <c r="T87" s="68">
        <v>22.750331651886324</v>
      </c>
      <c r="U87" s="68">
        <v>127.94991141788057</v>
      </c>
      <c r="V87" s="68">
        <v>11.319478561239855</v>
      </c>
      <c r="W87" s="68">
        <v>18.085216308916877</v>
      </c>
      <c r="X87" s="68">
        <v>0.6177792734685974</v>
      </c>
      <c r="Y87" s="68">
        <v>2.8063476794303696E-2</v>
      </c>
      <c r="Z87" s="68">
        <v>0.13744901960784311</v>
      </c>
      <c r="AA87" s="68">
        <v>0.14050775510204083</v>
      </c>
      <c r="AB87" s="68">
        <v>4.2966506024096379E-2</v>
      </c>
      <c r="AC87" s="68">
        <v>2.7309859154929553E-3</v>
      </c>
      <c r="AD87" s="68">
        <v>0.14486571428571432</v>
      </c>
      <c r="AE87" s="68">
        <v>6.1833333333333358E-2</v>
      </c>
      <c r="AF87" s="68">
        <v>0.21186609442405643</v>
      </c>
      <c r="AG87" s="68">
        <v>7.9465226656937615E-2</v>
      </c>
      <c r="AH87" s="68">
        <v>8.4644471429391217</v>
      </c>
      <c r="AI87" s="68">
        <v>-0.13913536740316851</v>
      </c>
      <c r="AJ87" s="68">
        <v>0.15205606611123362</v>
      </c>
      <c r="AK87" s="68">
        <v>0.17942011494252874</v>
      </c>
      <c r="AL87" s="68">
        <v>85471.072000000015</v>
      </c>
      <c r="AM87" s="68">
        <v>81163.092000000004</v>
      </c>
      <c r="AN87" s="68">
        <v>97508.276099391151</v>
      </c>
      <c r="AO87" s="68">
        <v>671403.64000000013</v>
      </c>
      <c r="AP87" s="68">
        <v>706179.68099999987</v>
      </c>
      <c r="AQ87" s="68">
        <v>206665.40400000004</v>
      </c>
      <c r="AR87" s="68">
        <v>224082.03599999996</v>
      </c>
      <c r="AS87" s="68">
        <v>69845.985505788543</v>
      </c>
      <c r="AT87" s="68">
        <v>-17552.29</v>
      </c>
      <c r="AU87" s="68">
        <v>-562.73199999999747</v>
      </c>
      <c r="AV87" s="68">
        <v>54502.194000000025</v>
      </c>
      <c r="AW87" s="68">
        <v>0.38895109315259946</v>
      </c>
      <c r="AX87" s="68">
        <v>15906.523505788533</v>
      </c>
      <c r="AY87" s="68">
        <v>44775.92000000002</v>
      </c>
      <c r="AZ87" s="68">
        <v>580100.32999999996</v>
      </c>
      <c r="BA87" s="68">
        <v>953322.25550304423</v>
      </c>
      <c r="BB87" s="68">
        <v>701916.58000000007</v>
      </c>
      <c r="BC87" s="68">
        <v>1102388.525503044</v>
      </c>
      <c r="BD87" s="68">
        <v>-32310.05820000001</v>
      </c>
      <c r="BE87" s="68">
        <v>0.10982474226804124</v>
      </c>
      <c r="BF87" s="68">
        <v>-0.28290721649484535</v>
      </c>
      <c r="BG87" s="68">
        <v>1.3150927835051545</v>
      </c>
      <c r="BH87" s="68">
        <v>2.4058387096774192</v>
      </c>
      <c r="BI87" s="68">
        <v>14.050775510204083</v>
      </c>
      <c r="BJ87" s="68">
        <v>4.1035172413793113</v>
      </c>
      <c r="BK87" s="68">
        <v>0.81482539682539679</v>
      </c>
      <c r="BL87" s="68">
        <v>0.27309859154929611</v>
      </c>
      <c r="BM87" s="68">
        <v>13.74490196078432</v>
      </c>
      <c r="BN87" s="68">
        <v>4.8800666666666705</v>
      </c>
      <c r="BO87" s="68">
        <v>2.0175223880597013</v>
      </c>
      <c r="BP87" s="68">
        <v>4.2966506024096391</v>
      </c>
      <c r="BQ87" s="68">
        <v>109.07879365079367</v>
      </c>
      <c r="BR87" s="68">
        <v>9.5626119402985097</v>
      </c>
      <c r="BS87" s="68">
        <v>114054.05400000002</v>
      </c>
      <c r="BT87" s="68">
        <v>145913.05999999997</v>
      </c>
      <c r="BU87" s="68">
        <v>0.64</v>
      </c>
      <c r="BV87" s="68">
        <v>120375.21999999994</v>
      </c>
      <c r="BW87" s="68">
        <v>3781.5590000000007</v>
      </c>
      <c r="BX87" s="68">
        <v>4733.0000000000009</v>
      </c>
      <c r="BY87" s="68">
        <v>124524.92100000002</v>
      </c>
      <c r="BZ87" s="68">
        <v>37858.733999999989</v>
      </c>
      <c r="CA87" s="68">
        <v>124.57232307692308</v>
      </c>
      <c r="CB87" s="68">
        <v>125933.68200000004</v>
      </c>
      <c r="CC87" s="68">
        <v>13553.657000000001</v>
      </c>
      <c r="CD87" s="68">
        <v>54288.959000000003</v>
      </c>
      <c r="CE87" s="68">
        <v>140776.28800000006</v>
      </c>
      <c r="CF87" s="68">
        <v>162255.64599999995</v>
      </c>
      <c r="CG87" s="68">
        <v>119379.613</v>
      </c>
      <c r="CH87" s="68">
        <v>7.0087752808988784</v>
      </c>
      <c r="CI87" s="68">
        <v>-19763.695</v>
      </c>
      <c r="CJ87" s="68">
        <v>-25056.63600000001</v>
      </c>
      <c r="CK87" s="68">
        <v>1478.6360000000002</v>
      </c>
      <c r="CL87" s="68">
        <v>-186399.46800000002</v>
      </c>
      <c r="CM87" s="68">
        <v>203951.75800000006</v>
      </c>
      <c r="CN87" s="68">
        <v>-54770.937000000005</v>
      </c>
      <c r="CO87" s="68">
        <v>-743.82999999999959</v>
      </c>
      <c r="CP87" s="68">
        <v>319001.03400000004</v>
      </c>
      <c r="CQ87" s="68">
        <v>657638.8829999998</v>
      </c>
      <c r="CR87" s="68">
        <v>63871.729000000021</v>
      </c>
      <c r="CS87" s="68">
        <v>152716.51300000004</v>
      </c>
      <c r="CT87" s="68">
        <v>134111.01700000005</v>
      </c>
      <c r="CU87" s="68">
        <v>209.83400000000003</v>
      </c>
      <c r="CV87" s="68">
        <v>580100.32999999996</v>
      </c>
      <c r="CW87" s="68">
        <v>0.62336263244217782</v>
      </c>
      <c r="CX87" s="68">
        <v>0.82027607270509062</v>
      </c>
      <c r="CY87" s="68">
        <v>85471.072000000015</v>
      </c>
      <c r="CZ87" s="68">
        <v>42571.563999999991</v>
      </c>
      <c r="DA87" s="68">
        <v>104507.18699999999</v>
      </c>
      <c r="DB87" s="68">
        <v>106082.545</v>
      </c>
      <c r="DC87" s="68">
        <v>92927.550999999978</v>
      </c>
      <c r="DD87" s="68">
        <v>80523.651999999987</v>
      </c>
      <c r="DE87" s="68">
        <v>72718.26499999997</v>
      </c>
      <c r="DF87" s="68">
        <v>69205.016999999993</v>
      </c>
      <c r="DG87" s="68">
        <v>79730.106</v>
      </c>
      <c r="DH87" s="68">
        <v>78239.866999999998</v>
      </c>
      <c r="DI87" s="68">
        <v>88160.398999999961</v>
      </c>
      <c r="DJ87" s="68">
        <v>95087.621999999974</v>
      </c>
      <c r="DK87" s="68">
        <v>-52073.753199999999</v>
      </c>
      <c r="DL87" s="68">
        <v>705827.38099999994</v>
      </c>
      <c r="DM87" s="68">
        <v>99192.262999999963</v>
      </c>
      <c r="DN87" s="68">
        <v>27223.629999999997</v>
      </c>
      <c r="DO87" s="68">
        <v>0.25121862207428292</v>
      </c>
      <c r="DP87" s="68">
        <v>5.6083137254901958</v>
      </c>
      <c r="DQ87" s="68">
        <v>10.499545454545455</v>
      </c>
      <c r="DR87" s="68">
        <v>17.942011494252878</v>
      </c>
      <c r="DS87" s="68">
        <v>1915766.9399999997</v>
      </c>
      <c r="DT87" s="68">
        <v>-23634.451999999994</v>
      </c>
      <c r="DU87" s="68">
        <v>441470.5190000002</v>
      </c>
      <c r="DV87" s="68">
        <v>581739.75800000003</v>
      </c>
      <c r="DW87" s="68">
        <v>63</v>
      </c>
      <c r="DX87" s="68">
        <v>128618.65300000001</v>
      </c>
      <c r="DY87" s="68">
        <v>38042.689000000006</v>
      </c>
      <c r="DZ87" s="68">
        <v>86322.191000000021</v>
      </c>
      <c r="EA87" s="68">
        <v>888651.54999999946</v>
      </c>
      <c r="EB87" s="68">
        <v>224137.443</v>
      </c>
      <c r="EC87" s="68">
        <v>1479550.4218578392</v>
      </c>
      <c r="ED87" s="68">
        <v>48426.631000000023</v>
      </c>
      <c r="EE87" s="68">
        <v>7667.8004000000001</v>
      </c>
      <c r="EF87" s="68">
        <v>99636.015699391151</v>
      </c>
      <c r="EG87" s="68">
        <v>210446.96300000002</v>
      </c>
      <c r="EH87" s="68">
        <v>712642.1399999999</v>
      </c>
      <c r="EI87" s="68">
        <v>249833.32999999996</v>
      </c>
      <c r="EJ87" s="68">
        <v>218800.27799999999</v>
      </c>
      <c r="EK87" s="68">
        <v>-0.14756721439698636</v>
      </c>
      <c r="EL87" s="68">
        <v>0.15537822893437539</v>
      </c>
      <c r="EM87" s="68">
        <v>85350.307267857148</v>
      </c>
      <c r="EN87" s="68">
        <v>85350.307267857148</v>
      </c>
      <c r="EO87" s="68">
        <v>556351.78</v>
      </c>
      <c r="EP87" s="68">
        <v>121.76325</v>
      </c>
      <c r="EQ87" s="68">
        <v>1287.7710000000006</v>
      </c>
      <c r="ER87" s="68">
        <v>-1467.7</v>
      </c>
      <c r="ES87" s="68">
        <v>29329.982000000004</v>
      </c>
      <c r="ET87" s="68">
        <v>41191.249999999993</v>
      </c>
      <c r="EU87" s="68">
        <v>52750.19999999999</v>
      </c>
      <c r="EV87" s="68">
        <v>61512.659999999996</v>
      </c>
      <c r="EW87" s="68">
        <v>63981.779999999984</v>
      </c>
      <c r="EX87" s="68">
        <v>56</v>
      </c>
      <c r="EY87" s="68">
        <v>57</v>
      </c>
      <c r="EZ87" s="68">
        <v>57</v>
      </c>
      <c r="FA87" s="68">
        <v>40</v>
      </c>
      <c r="FB87" s="68">
        <v>343801.72599999997</v>
      </c>
      <c r="FC87" s="68">
        <v>9941.9290000000037</v>
      </c>
      <c r="FD87" s="68">
        <v>1914.8839999999996</v>
      </c>
      <c r="FE87" s="68">
        <v>671403.64000000013</v>
      </c>
      <c r="FF87" s="68">
        <v>206665.40400000004</v>
      </c>
      <c r="FG87" s="68">
        <v>7.149</v>
      </c>
      <c r="FH87" s="68">
        <v>-15701.857</v>
      </c>
      <c r="FI87" s="68">
        <v>-328.02600000000007</v>
      </c>
      <c r="FJ87" s="68">
        <v>16592.615000000002</v>
      </c>
      <c r="FK87" s="68">
        <v>-6959.9089999999987</v>
      </c>
      <c r="FL87" s="68">
        <v>51651.360999999997</v>
      </c>
      <c r="FM87" s="68">
        <v>179922.34399999998</v>
      </c>
      <c r="FP87" s="68">
        <v>69915.628999999986</v>
      </c>
      <c r="FQ87" s="68">
        <v>79534.443999999989</v>
      </c>
      <c r="FR87" s="68">
        <v>0</v>
      </c>
      <c r="FS87" s="68">
        <v>30737.851999999999</v>
      </c>
      <c r="FT87" s="68">
        <v>889155.93799999973</v>
      </c>
      <c r="FU87" s="68">
        <v>929434.42400000012</v>
      </c>
      <c r="FV87" s="68">
        <v>712607.98699999985</v>
      </c>
      <c r="FW87" s="68">
        <v>912877.67300000018</v>
      </c>
      <c r="FX87" s="68">
        <v>864305.8409999999</v>
      </c>
      <c r="FY87" s="68">
        <v>946922.12699999986</v>
      </c>
      <c r="FZ87" s="68">
        <v>704477.01800000016</v>
      </c>
      <c r="GA87" s="68">
        <v>353156.05900000001</v>
      </c>
      <c r="GB87" s="68">
        <v>212457.65999999997</v>
      </c>
      <c r="GC87" s="68">
        <v>97918.270000000033</v>
      </c>
      <c r="GD87" s="68">
        <v>91091.054000000047</v>
      </c>
      <c r="GE87" s="68">
        <v>706179.68099999987</v>
      </c>
      <c r="GF87" s="68">
        <v>99192.262999999963</v>
      </c>
      <c r="GG87" s="68">
        <v>81163.092000000004</v>
      </c>
      <c r="GH87" s="68">
        <v>28.138297872340427</v>
      </c>
      <c r="GI87" s="68">
        <v>668641.31799999997</v>
      </c>
      <c r="GJ87" s="68">
        <v>37185.985000000001</v>
      </c>
      <c r="GK87" s="68">
        <v>32627.994000000002</v>
      </c>
      <c r="GL87" s="68">
        <v>1524.5980000000004</v>
      </c>
      <c r="GM87" s="68">
        <v>3086.5480000000002</v>
      </c>
      <c r="GN87" s="68">
        <v>1499.3210000000001</v>
      </c>
      <c r="GO87" s="68">
        <v>1074.529</v>
      </c>
      <c r="GP87" s="68">
        <v>1084.1009999999999</v>
      </c>
      <c r="GQ87" s="68">
        <v>-123.71199999999999</v>
      </c>
      <c r="GR87" s="68">
        <v>5281.7579999999998</v>
      </c>
      <c r="GS87" s="68">
        <v>4721.5790000000006</v>
      </c>
      <c r="GT87" s="68">
        <v>4084.91</v>
      </c>
      <c r="GU87" s="68">
        <v>3622.8969999999999</v>
      </c>
      <c r="GV87" s="68">
        <v>3033.7089999999998</v>
      </c>
      <c r="GW87" s="68">
        <v>20517.147000000001</v>
      </c>
    </row>
    <row r="88" spans="1:205" s="68" customFormat="1" ht="10">
      <c r="A88" s="100" t="s">
        <v>172</v>
      </c>
      <c r="B88" s="68">
        <v>465</v>
      </c>
      <c r="C88" s="68">
        <v>762870.60099999956</v>
      </c>
      <c r="D88" s="68">
        <v>80708.874793803436</v>
      </c>
      <c r="E88" s="68">
        <v>843579.47579380393</v>
      </c>
      <c r="F88" s="68">
        <v>58554.849000000002</v>
      </c>
      <c r="G88" s="68">
        <v>785024.62679380353</v>
      </c>
      <c r="H88" s="68">
        <v>3.2827340344664182</v>
      </c>
      <c r="I88" s="68">
        <v>1.1712700535217679</v>
      </c>
      <c r="J88" s="68">
        <v>0.29599541699728849</v>
      </c>
      <c r="K88" s="68">
        <v>0.39287266972200491</v>
      </c>
      <c r="L88" s="68">
        <v>120.43745926769</v>
      </c>
      <c r="M88" s="68">
        <v>93.324335187525762</v>
      </c>
      <c r="N88" s="68">
        <v>87.028616248210383</v>
      </c>
      <c r="O88" s="68">
        <v>33.758371293454886</v>
      </c>
      <c r="P88" s="68">
        <v>6.4566850174398533</v>
      </c>
      <c r="Q88" s="68">
        <v>5.3789959718032776</v>
      </c>
      <c r="R88" s="68">
        <v>5.4920278564806351</v>
      </c>
      <c r="S88" s="68">
        <v>0.15885609163096526</v>
      </c>
      <c r="T88" s="68">
        <v>56.782199587167817</v>
      </c>
      <c r="U88" s="68">
        <v>38.982972856500389</v>
      </c>
      <c r="V88" s="68">
        <v>6.1209817931440131</v>
      </c>
      <c r="W88" s="68">
        <v>5.5485783906074184</v>
      </c>
      <c r="X88" s="68">
        <v>0.65512894619241424</v>
      </c>
      <c r="Y88" s="68">
        <v>9.0432005923918399E-3</v>
      </c>
      <c r="Z88" s="68">
        <v>0.17816597826086958</v>
      </c>
      <c r="AA88" s="68">
        <v>7.6044069767441824E-2</v>
      </c>
      <c r="AB88" s="68">
        <v>2.3453518987341757E-2</v>
      </c>
      <c r="AC88" s="68">
        <v>3.4432005649717545E-2</v>
      </c>
      <c r="AD88" s="68">
        <v>0.20350526315789483</v>
      </c>
      <c r="AE88" s="68">
        <v>0.22699165467625898</v>
      </c>
      <c r="AF88" s="68">
        <v>-1.6468397158229765E-2</v>
      </c>
      <c r="AG88" s="68">
        <v>4.9170731941382585E-3</v>
      </c>
      <c r="AH88" s="68">
        <v>-1.1579746536246986</v>
      </c>
      <c r="AI88" s="68">
        <v>-1.0088066550504118</v>
      </c>
      <c r="AJ88" s="68">
        <v>8.528850737407459E-2</v>
      </c>
      <c r="AK88" s="68">
        <v>0.17012826979472145</v>
      </c>
      <c r="AL88" s="68">
        <v>14341.426000000001</v>
      </c>
      <c r="AM88" s="68">
        <v>17484.355000000003</v>
      </c>
      <c r="AN88" s="68">
        <v>30396.612241239305</v>
      </c>
      <c r="AO88" s="68">
        <v>258202.21299999999</v>
      </c>
      <c r="AP88" s="68">
        <v>268706.18499999971</v>
      </c>
      <c r="AQ88" s="68">
        <v>38161.210999999996</v>
      </c>
      <c r="AR88" s="68">
        <v>40553.373000000007</v>
      </c>
      <c r="AS88" s="68">
        <v>23293.563892857623</v>
      </c>
      <c r="AT88" s="68">
        <v>5941.7410000000027</v>
      </c>
      <c r="AU88" s="68">
        <v>4983.3090000000002</v>
      </c>
      <c r="AV88" s="68">
        <v>17507.364000000016</v>
      </c>
      <c r="AW88" s="68">
        <v>2.4121012373125779</v>
      </c>
      <c r="AX88" s="68">
        <v>802.89089285761952</v>
      </c>
      <c r="AY88" s="68">
        <v>-10948.058999999992</v>
      </c>
      <c r="AZ88" s="68">
        <v>153726.93299999999</v>
      </c>
      <c r="BA88" s="68">
        <v>113230.74279380348</v>
      </c>
      <c r="BB88" s="68">
        <v>180405.3590000002</v>
      </c>
      <c r="BC88" s="68">
        <v>125489.69179380326</v>
      </c>
      <c r="BD88" s="68">
        <v>-10380.750119999999</v>
      </c>
      <c r="BE88" s="68">
        <v>0.11505203619909508</v>
      </c>
      <c r="BF88" s="68">
        <v>1.141830699774266</v>
      </c>
      <c r="BG88" s="68">
        <v>0.60907449209932318</v>
      </c>
      <c r="BH88" s="68">
        <v>0.81534411085450365</v>
      </c>
      <c r="BI88" s="68">
        <v>7.6044069767441842</v>
      </c>
      <c r="BJ88" s="68">
        <v>8.6534470588235255</v>
      </c>
      <c r="BK88" s="68">
        <v>8.0037330097087374</v>
      </c>
      <c r="BL88" s="68">
        <v>3.4432005649717534</v>
      </c>
      <c r="BM88" s="68">
        <v>17.816597826086948</v>
      </c>
      <c r="BN88" s="68">
        <v>15.537637837837835</v>
      </c>
      <c r="BO88" s="68">
        <v>10.276405405405407</v>
      </c>
      <c r="BP88" s="68">
        <v>2.3453518987341728</v>
      </c>
      <c r="BQ88" s="68">
        <v>106.80818181818186</v>
      </c>
      <c r="BR88" s="68">
        <v>270.40945273631837</v>
      </c>
      <c r="BS88" s="68">
        <v>8930.7840000000087</v>
      </c>
      <c r="BT88" s="68">
        <v>42416.497999999992</v>
      </c>
      <c r="BU88" s="68">
        <v>28.152000000000005</v>
      </c>
      <c r="BV88" s="68">
        <v>6395.6310000000049</v>
      </c>
      <c r="BW88" s="68">
        <v>33098.028999999988</v>
      </c>
      <c r="BX88" s="68">
        <v>2028.3300000000006</v>
      </c>
      <c r="BY88" s="68">
        <v>26437.858999999997</v>
      </c>
      <c r="BZ88" s="68">
        <v>8960.4629999999943</v>
      </c>
      <c r="CA88" s="68">
        <v>84.909658536585368</v>
      </c>
      <c r="CB88" s="68">
        <v>69613.824999999968</v>
      </c>
      <c r="CC88" s="68">
        <v>44432.597999999998</v>
      </c>
      <c r="CD88" s="68">
        <v>9127.7719999999899</v>
      </c>
      <c r="CE88" s="68">
        <v>77069.69299999997</v>
      </c>
      <c r="CF88" s="68">
        <v>42832.310000000019</v>
      </c>
      <c r="CG88" s="68">
        <v>19046.662000000011</v>
      </c>
      <c r="CH88" s="68">
        <v>24.693154761904751</v>
      </c>
      <c r="CI88" s="68">
        <v>-5884.0829999999978</v>
      </c>
      <c r="CJ88" s="68">
        <v>-10283.196</v>
      </c>
      <c r="CK88" s="68">
        <v>5550.4920000000011</v>
      </c>
      <c r="CL88" s="68">
        <v>-39667.090999999979</v>
      </c>
      <c r="CM88" s="68">
        <v>33725.35</v>
      </c>
      <c r="CN88" s="68">
        <v>-2864.4149999999977</v>
      </c>
      <c r="CO88" s="68">
        <v>-10356.036</v>
      </c>
      <c r="CP88" s="68">
        <v>106612.43099999994</v>
      </c>
      <c r="CQ88" s="68">
        <v>83631.133999999976</v>
      </c>
      <c r="CR88" s="68">
        <v>2998.3719999999989</v>
      </c>
      <c r="CS88" s="68">
        <v>57501.790999999947</v>
      </c>
      <c r="CT88" s="68">
        <v>68069.276999999987</v>
      </c>
      <c r="CU88" s="68">
        <v>1074.4550000000002</v>
      </c>
      <c r="CV88" s="68">
        <v>153726.93299999999</v>
      </c>
      <c r="CW88" s="68">
        <v>0.9989024355224102</v>
      </c>
      <c r="CX88" s="68">
        <v>0.99821381835754419</v>
      </c>
      <c r="CY88" s="68">
        <v>14341.426000000001</v>
      </c>
      <c r="CZ88" s="68">
        <v>16438.243999999999</v>
      </c>
      <c r="DA88" s="68">
        <v>18216.354999999985</v>
      </c>
      <c r="DB88" s="68">
        <v>18020.887000000006</v>
      </c>
      <c r="DC88" s="68">
        <v>21460.33</v>
      </c>
      <c r="DD88" s="68">
        <v>21534.331999999999</v>
      </c>
      <c r="DE88" s="68">
        <v>24781.05000000001</v>
      </c>
      <c r="DF88" s="68">
        <v>22237.267000000007</v>
      </c>
      <c r="DG88" s="68">
        <v>22531.611999999997</v>
      </c>
      <c r="DH88" s="68">
        <v>24521.598000000016</v>
      </c>
      <c r="DI88" s="68">
        <v>27487.697999999993</v>
      </c>
      <c r="DJ88" s="68">
        <v>28248.691000000017</v>
      </c>
      <c r="DK88" s="68">
        <v>-16264.833120000001</v>
      </c>
      <c r="DL88" s="68">
        <v>80332.541999999987</v>
      </c>
      <c r="DM88" s="68">
        <v>30121.647999999986</v>
      </c>
      <c r="DN88" s="68">
        <v>-5006.318000000002</v>
      </c>
      <c r="DO88" s="68">
        <v>0.32549748497016417</v>
      </c>
      <c r="DP88" s="68">
        <v>10.418937500000009</v>
      </c>
      <c r="DQ88" s="68">
        <v>19.923309192200556</v>
      </c>
      <c r="DR88" s="68">
        <v>16.864459302325589</v>
      </c>
      <c r="DS88" s="68">
        <v>413741.48100000015</v>
      </c>
      <c r="DT88" s="68">
        <v>-3382.9010000000007</v>
      </c>
      <c r="DU88" s="68">
        <v>54345.327000000005</v>
      </c>
      <c r="DV88" s="68">
        <v>41573.479999999996</v>
      </c>
      <c r="DW88" s="68">
        <v>291</v>
      </c>
      <c r="DX88" s="68">
        <v>32183.063000000009</v>
      </c>
      <c r="DY88" s="68">
        <v>9598.2779999999966</v>
      </c>
      <c r="DZ88" s="68">
        <v>24935.865000000009</v>
      </c>
      <c r="EA88" s="68">
        <v>679822.6109999998</v>
      </c>
      <c r="EB88" s="68">
        <v>42967.133000000009</v>
      </c>
      <c r="EC88" s="68">
        <v>746429.48921130016</v>
      </c>
      <c r="ED88" s="68">
        <v>-10100.352000000003</v>
      </c>
      <c r="EE88" s="68">
        <v>96714.047200000074</v>
      </c>
      <c r="EF88" s="68">
        <v>32522.202641239324</v>
      </c>
      <c r="EG88" s="68">
        <v>71259.239999999976</v>
      </c>
      <c r="EH88" s="68">
        <v>252784.09999999998</v>
      </c>
      <c r="EI88" s="68">
        <v>49094.135999999991</v>
      </c>
      <c r="EJ88" s="68">
        <v>39464.889000000017</v>
      </c>
      <c r="EK88" s="68">
        <v>-0.14539906680066636</v>
      </c>
      <c r="EL88" s="68">
        <v>0.43126446882272768</v>
      </c>
      <c r="EM88" s="68">
        <v>22386.755080555562</v>
      </c>
      <c r="EN88" s="68">
        <v>22386.755080555562</v>
      </c>
      <c r="EO88" s="68">
        <v>112860.08700000001</v>
      </c>
      <c r="EP88" s="68">
        <v>129.06075543478264</v>
      </c>
      <c r="EQ88" s="68">
        <v>3983.0139999999997</v>
      </c>
      <c r="ER88" s="68">
        <v>-64.510000000000005</v>
      </c>
      <c r="ES88" s="68">
        <v>7120.7070000000058</v>
      </c>
      <c r="ET88" s="68">
        <v>29241.089999999986</v>
      </c>
      <c r="EU88" s="68">
        <v>32407.121999999988</v>
      </c>
      <c r="EV88" s="68">
        <v>35269.364999999998</v>
      </c>
      <c r="EW88" s="68">
        <v>28954.850000000006</v>
      </c>
      <c r="EX88" s="68">
        <v>126</v>
      </c>
      <c r="EY88" s="68">
        <v>127</v>
      </c>
      <c r="EZ88" s="68">
        <v>104</v>
      </c>
      <c r="FA88" s="68">
        <v>32</v>
      </c>
      <c r="FB88" s="68">
        <v>15562.755000000008</v>
      </c>
      <c r="FC88" s="68">
        <v>1912.3510000000003</v>
      </c>
      <c r="FD88" s="68">
        <v>4638.9039999999986</v>
      </c>
      <c r="FE88" s="68">
        <v>258202.21299999999</v>
      </c>
      <c r="FF88" s="68">
        <v>38161.210999999996</v>
      </c>
      <c r="FG88" s="68">
        <v>119.78000000000002</v>
      </c>
      <c r="FH88" s="68">
        <v>-1743.2200000000003</v>
      </c>
      <c r="FI88" s="68">
        <v>-6509.5039999999999</v>
      </c>
      <c r="FJ88" s="68">
        <v>3269.4150000000018</v>
      </c>
      <c r="FK88" s="68">
        <v>309.52499999999833</v>
      </c>
      <c r="FL88" s="68">
        <v>12648.474000000006</v>
      </c>
      <c r="FM88" s="68">
        <v>35666.474999999991</v>
      </c>
      <c r="FP88" s="68">
        <v>14760.315000000002</v>
      </c>
      <c r="FQ88" s="68">
        <v>15261.126999999999</v>
      </c>
      <c r="FR88" s="68">
        <v>0.82599999999999996</v>
      </c>
      <c r="FS88" s="68">
        <v>3507.940000000001</v>
      </c>
      <c r="FT88" s="68">
        <v>534116.94999999972</v>
      </c>
      <c r="FU88" s="68">
        <v>546191.48099999991</v>
      </c>
      <c r="FV88" s="68">
        <v>445896.05999999988</v>
      </c>
      <c r="FW88" s="68">
        <v>568793.28300000017</v>
      </c>
      <c r="FX88" s="68">
        <v>507031.84099999984</v>
      </c>
      <c r="FY88" s="68">
        <v>762870.60099999956</v>
      </c>
      <c r="FZ88" s="68">
        <v>265320.17499999987</v>
      </c>
      <c r="GA88" s="68">
        <v>105421.23200000005</v>
      </c>
      <c r="GB88" s="68">
        <v>39568.045999999988</v>
      </c>
      <c r="GC88" s="68">
        <v>30488.958999999966</v>
      </c>
      <c r="GD88" s="68">
        <v>16063.169</v>
      </c>
      <c r="GE88" s="68">
        <v>268706.18499999971</v>
      </c>
      <c r="GF88" s="68">
        <v>30121.647999999986</v>
      </c>
      <c r="GG88" s="68">
        <v>17484.355000000003</v>
      </c>
      <c r="GH88" s="68">
        <v>29.549773755656108</v>
      </c>
      <c r="GI88" s="68">
        <v>76641.276000000056</v>
      </c>
      <c r="GJ88" s="68">
        <v>3691.1260000000007</v>
      </c>
      <c r="GK88" s="68">
        <v>3698.427999999999</v>
      </c>
      <c r="GL88" s="68">
        <v>32625.142000000003</v>
      </c>
      <c r="GM88" s="68">
        <v>31564.054</v>
      </c>
      <c r="GN88" s="68">
        <v>31430.706999999991</v>
      </c>
      <c r="GO88" s="68">
        <v>30025.946999999982</v>
      </c>
      <c r="GP88" s="68">
        <v>29216.34299999999</v>
      </c>
      <c r="GQ88" s="68">
        <v>-1758.2339999999999</v>
      </c>
      <c r="GR88" s="68">
        <v>1088.4839999999999</v>
      </c>
      <c r="GS88" s="68">
        <v>879.49700000000007</v>
      </c>
      <c r="GT88" s="68">
        <v>661.58699999999988</v>
      </c>
      <c r="GU88" s="68">
        <v>490.40000000000003</v>
      </c>
      <c r="GV88" s="68">
        <v>357.76999999999992</v>
      </c>
      <c r="GW88" s="68">
        <v>1053.3380000000002</v>
      </c>
    </row>
    <row r="89" spans="1:205" s="68" customFormat="1" ht="10">
      <c r="A89" s="100" t="s">
        <v>173</v>
      </c>
      <c r="B89" s="68">
        <v>296</v>
      </c>
      <c r="C89" s="68">
        <v>1588930.9519999996</v>
      </c>
      <c r="D89" s="68">
        <v>1227370.7408786227</v>
      </c>
      <c r="E89" s="68">
        <v>2816301.692878623</v>
      </c>
      <c r="F89" s="68">
        <v>154907.41500000004</v>
      </c>
      <c r="G89" s="68">
        <v>2661394.2778786239</v>
      </c>
      <c r="H89" s="68">
        <v>2.0399522510674131</v>
      </c>
      <c r="I89" s="68">
        <v>0.8558553061197619</v>
      </c>
      <c r="J89" s="68">
        <v>0.27243233695369179</v>
      </c>
      <c r="K89" s="68">
        <v>0.35716323544593642</v>
      </c>
      <c r="L89" s="68">
        <v>34.224543159099589</v>
      </c>
      <c r="M89" s="68">
        <v>125.56779077228398</v>
      </c>
      <c r="N89" s="68">
        <v>90.490769365039128</v>
      </c>
      <c r="O89" s="68">
        <v>400.54358045694022</v>
      </c>
      <c r="P89" s="68">
        <v>6.3402944367266167</v>
      </c>
      <c r="Q89" s="68">
        <v>5.4689004264555896</v>
      </c>
      <c r="R89" s="68">
        <v>10.274496921955091</v>
      </c>
      <c r="S89" s="68">
        <v>9.5804997871278635E-2</v>
      </c>
      <c r="T89" s="68">
        <v>103.30016747728976</v>
      </c>
      <c r="U89" s="68">
        <v>47.192475615389647</v>
      </c>
      <c r="V89" s="68">
        <v>8.5760603104584305</v>
      </c>
      <c r="W89" s="68">
        <v>10.515265753289189</v>
      </c>
      <c r="X89" s="68">
        <v>0.53896560999693777</v>
      </c>
      <c r="Y89" s="68">
        <v>2.4383535271040674E-2</v>
      </c>
      <c r="Z89" s="68">
        <v>0.25655750000000005</v>
      </c>
      <c r="AA89" s="68">
        <v>0.11104690476190475</v>
      </c>
      <c r="AB89" s="68">
        <v>0.10584720338983059</v>
      </c>
      <c r="AC89" s="68">
        <v>8.0950975609756157E-2</v>
      </c>
      <c r="AD89" s="68">
        <v>0.16428409836065574</v>
      </c>
      <c r="AE89" s="68">
        <v>0.10309055555555557</v>
      </c>
      <c r="AF89" s="68">
        <v>6.9492592881271881E-2</v>
      </c>
      <c r="AG89" s="68">
        <v>7.1558822635569799E-2</v>
      </c>
      <c r="AH89" s="68">
        <v>-0.36921532178567967</v>
      </c>
      <c r="AI89" s="68">
        <v>-0.31036535484555228</v>
      </c>
      <c r="AJ89" s="68">
        <v>0.13924771228991981</v>
      </c>
      <c r="AK89" s="68">
        <v>0.17971210300429188</v>
      </c>
      <c r="AL89" s="68">
        <v>71566.446999999986</v>
      </c>
      <c r="AM89" s="68">
        <v>113444.51800000005</v>
      </c>
      <c r="AN89" s="68">
        <v>192152.76522427573</v>
      </c>
      <c r="AO89" s="68">
        <v>1210759.6939999992</v>
      </c>
      <c r="AP89" s="68">
        <v>1221913.675000001</v>
      </c>
      <c r="AQ89" s="68">
        <v>373649.55400000018</v>
      </c>
      <c r="AR89" s="68">
        <v>385656.82200000028</v>
      </c>
      <c r="AS89" s="68">
        <v>143345.71440493324</v>
      </c>
      <c r="AT89" s="68">
        <v>-34749.090999999979</v>
      </c>
      <c r="AU89" s="68">
        <v>-5908.8500000000022</v>
      </c>
      <c r="AV89" s="68">
        <v>8392.825000000008</v>
      </c>
      <c r="AW89" s="68">
        <v>1.4242288324368377</v>
      </c>
      <c r="AX89" s="68">
        <v>140861.73940493341</v>
      </c>
      <c r="AY89" s="68">
        <v>145709.63399999999</v>
      </c>
      <c r="AZ89" s="68">
        <v>882324.73499999987</v>
      </c>
      <c r="BA89" s="68">
        <v>1536115.5458786208</v>
      </c>
      <c r="BB89" s="68">
        <v>1076936.6880000008</v>
      </c>
      <c r="BC89" s="68">
        <v>1774701.7918786209</v>
      </c>
      <c r="BD89" s="68">
        <v>-64929.283960000001</v>
      </c>
      <c r="BE89" s="68">
        <v>9.6220588235294086E-2</v>
      </c>
      <c r="BF89" s="68">
        <v>-15.798051470588231</v>
      </c>
      <c r="BG89" s="68">
        <v>-1.2728051470588237</v>
      </c>
      <c r="BH89" s="68">
        <v>1.4238636363636554E-2</v>
      </c>
      <c r="BI89" s="68">
        <v>11.104690476190477</v>
      </c>
      <c r="BJ89" s="68">
        <v>8.9406078431372595</v>
      </c>
      <c r="BK89" s="68">
        <v>6.9537857142857096</v>
      </c>
      <c r="BL89" s="68">
        <v>8.0950975609756028</v>
      </c>
      <c r="BM89" s="68">
        <v>25.655750000000012</v>
      </c>
      <c r="BN89" s="68">
        <v>9.8380120481927698</v>
      </c>
      <c r="BO89" s="68">
        <v>7.9044863387978124</v>
      </c>
      <c r="BP89" s="68">
        <v>10.584720338983049</v>
      </c>
      <c r="BQ89" s="68">
        <v>174.67360130718959</v>
      </c>
      <c r="BR89" s="68">
        <v>132.30763636363636</v>
      </c>
      <c r="BS89" s="68">
        <v>180170.58799999999</v>
      </c>
      <c r="BT89" s="68">
        <v>127154.844</v>
      </c>
      <c r="BU89" s="68">
        <v>151.74299999999999</v>
      </c>
      <c r="BV89" s="68">
        <v>229939.30600000001</v>
      </c>
      <c r="BW89" s="68">
        <v>7435.826</v>
      </c>
      <c r="BX89" s="68">
        <v>3815.5150000000012</v>
      </c>
      <c r="BY89" s="68">
        <v>151540.88900000011</v>
      </c>
      <c r="BZ89" s="68">
        <v>24679.254999999997</v>
      </c>
      <c r="CA89" s="68">
        <v>38.75845197740113</v>
      </c>
      <c r="CB89" s="68">
        <v>199896.02199999994</v>
      </c>
      <c r="CC89" s="68">
        <v>22459.047999999988</v>
      </c>
      <c r="CD89" s="68">
        <v>60657.710999999996</v>
      </c>
      <c r="CE89" s="68">
        <v>374698.22199999983</v>
      </c>
      <c r="CF89" s="68">
        <v>196193.04100000014</v>
      </c>
      <c r="CG89" s="68">
        <v>91527.101999999984</v>
      </c>
      <c r="CH89" s="68">
        <v>32.684591439688681</v>
      </c>
      <c r="CI89" s="68">
        <v>-9942.6719999999968</v>
      </c>
      <c r="CJ89" s="68">
        <v>-49040.889000000017</v>
      </c>
      <c r="CK89" s="68">
        <v>24387.64799999999</v>
      </c>
      <c r="CL89" s="68">
        <v>-244551.28400000001</v>
      </c>
      <c r="CM89" s="68">
        <v>279300.375</v>
      </c>
      <c r="CN89" s="68">
        <v>-64193.363999999994</v>
      </c>
      <c r="CO89" s="68">
        <v>-49180.318999999996</v>
      </c>
      <c r="CP89" s="68">
        <v>599720.2929999996</v>
      </c>
      <c r="CQ89" s="68">
        <v>1145039.115</v>
      </c>
      <c r="CR89" s="68">
        <v>119052.82199999996</v>
      </c>
      <c r="CS89" s="68">
        <v>121254.83300000004</v>
      </c>
      <c r="CT89" s="68">
        <v>379789.16200000001</v>
      </c>
      <c r="CU89" s="68">
        <v>3165.9549999999995</v>
      </c>
      <c r="CV89" s="68">
        <v>882324.73499999987</v>
      </c>
      <c r="CW89" s="68">
        <v>0.64255949677937008</v>
      </c>
      <c r="CX89" s="68">
        <v>0.89597696779721236</v>
      </c>
      <c r="CY89" s="68">
        <v>71566.446999999986</v>
      </c>
      <c r="CZ89" s="68">
        <v>83722.55899999995</v>
      </c>
      <c r="DA89" s="68">
        <v>166638.45699999997</v>
      </c>
      <c r="DB89" s="68">
        <v>159153.31500000003</v>
      </c>
      <c r="DC89" s="68">
        <v>188940.31200000006</v>
      </c>
      <c r="DD89" s="68">
        <v>147920.22700000007</v>
      </c>
      <c r="DE89" s="68">
        <v>157737.73099999994</v>
      </c>
      <c r="DF89" s="68">
        <v>163399.8060000001</v>
      </c>
      <c r="DG89" s="68">
        <v>172696.40499999997</v>
      </c>
      <c r="DH89" s="68">
        <v>181819.48800000007</v>
      </c>
      <c r="DI89" s="68">
        <v>177617.94500000004</v>
      </c>
      <c r="DJ89" s="68">
        <v>183150.93100000004</v>
      </c>
      <c r="DK89" s="68">
        <v>-74871.955960000007</v>
      </c>
      <c r="DL89" s="68">
        <v>1227217.0660000017</v>
      </c>
      <c r="DM89" s="68">
        <v>192854.05499999999</v>
      </c>
      <c r="DN89" s="68">
        <v>110960.54299999996</v>
      </c>
      <c r="DO89" s="68">
        <v>0.28128980563356337</v>
      </c>
      <c r="DP89" s="68">
        <v>10.042619999999999</v>
      </c>
      <c r="DQ89" s="68">
        <v>19.216778260869567</v>
      </c>
      <c r="DR89" s="68">
        <v>17.818263829787227</v>
      </c>
      <c r="DS89" s="68">
        <v>2977681.4389999993</v>
      </c>
      <c r="DT89" s="68">
        <v>-40251.944000000003</v>
      </c>
      <c r="DU89" s="68">
        <v>875912.71900000016</v>
      </c>
      <c r="DV89" s="68">
        <v>1138740.1599999997</v>
      </c>
      <c r="DW89" s="68">
        <v>203</v>
      </c>
      <c r="DX89" s="68">
        <v>156630.20300000013</v>
      </c>
      <c r="DY89" s="68">
        <v>32467.367999999991</v>
      </c>
      <c r="DZ89" s="68">
        <v>119558.20500000006</v>
      </c>
      <c r="EA89" s="68">
        <v>1464130.4499999997</v>
      </c>
      <c r="EB89" s="68">
        <v>385990.24500000017</v>
      </c>
      <c r="EC89" s="68">
        <v>2651220.808037295</v>
      </c>
      <c r="ED89" s="68">
        <v>123284.34300000004</v>
      </c>
      <c r="EE89" s="68">
        <v>22534.650800000003</v>
      </c>
      <c r="EF89" s="68">
        <v>192004.55142427576</v>
      </c>
      <c r="EG89" s="68">
        <v>381085.38000000012</v>
      </c>
      <c r="EH89" s="68">
        <v>1179061.1400000001</v>
      </c>
      <c r="EI89" s="68">
        <v>415677.27400000003</v>
      </c>
      <c r="EJ89" s="68">
        <v>375338.18500000035</v>
      </c>
      <c r="EK89" s="68">
        <v>-9.7193356068707437E-2</v>
      </c>
      <c r="EL89" s="68">
        <v>9.004410501407141E-2</v>
      </c>
      <c r="EM89" s="68">
        <v>168206.92200555568</v>
      </c>
      <c r="EN89" s="68">
        <v>168206.92200555568</v>
      </c>
      <c r="EO89" s="68">
        <v>1124206.7819999987</v>
      </c>
      <c r="EP89" s="68">
        <v>146.0687511737089</v>
      </c>
      <c r="EQ89" s="68">
        <v>4083.8760000000007</v>
      </c>
      <c r="ER89" s="68">
        <v>-2386.5</v>
      </c>
      <c r="ES89" s="68">
        <v>20702.527000000002</v>
      </c>
      <c r="ET89" s="68">
        <v>103850.556</v>
      </c>
      <c r="EU89" s="68">
        <v>107184.96099999997</v>
      </c>
      <c r="EV89" s="68">
        <v>114012.97299999998</v>
      </c>
      <c r="EW89" s="68">
        <v>110453.205</v>
      </c>
      <c r="EX89" s="68">
        <v>113</v>
      </c>
      <c r="EY89" s="68">
        <v>115</v>
      </c>
      <c r="EZ89" s="68">
        <v>110</v>
      </c>
      <c r="FA89" s="68">
        <v>73</v>
      </c>
      <c r="FB89" s="68">
        <v>134384.1</v>
      </c>
      <c r="FC89" s="68">
        <v>18439.828999999994</v>
      </c>
      <c r="FD89" s="68">
        <v>3470.6349999999993</v>
      </c>
      <c r="FE89" s="68">
        <v>1210759.6939999992</v>
      </c>
      <c r="FF89" s="68">
        <v>373649.55400000018</v>
      </c>
      <c r="FG89" s="68">
        <v>114.66900000000001</v>
      </c>
      <c r="FH89" s="68">
        <v>3758.9360000000006</v>
      </c>
      <c r="FI89" s="68">
        <v>-168.84399999999971</v>
      </c>
      <c r="FJ89" s="68">
        <v>2318.7580000000007</v>
      </c>
      <c r="FK89" s="68">
        <v>-20106.062999999995</v>
      </c>
      <c r="FL89" s="68">
        <v>36342.998999999996</v>
      </c>
      <c r="FM89" s="68">
        <v>1050148.8900000001</v>
      </c>
      <c r="FP89" s="68">
        <v>141410.78899999993</v>
      </c>
      <c r="FQ89" s="68">
        <v>147386.84400000001</v>
      </c>
      <c r="FR89" s="68">
        <v>0</v>
      </c>
      <c r="FS89" s="68">
        <v>54895.894999999997</v>
      </c>
      <c r="FT89" s="68">
        <v>1548062.5400000007</v>
      </c>
      <c r="FU89" s="68">
        <v>1518205.9690000003</v>
      </c>
      <c r="FV89" s="68">
        <v>1214304.9850000003</v>
      </c>
      <c r="FW89" s="68">
        <v>1395637.2280000001</v>
      </c>
      <c r="FX89" s="68">
        <v>1311134.1750000003</v>
      </c>
      <c r="FY89" s="68">
        <v>1588930.9519999996</v>
      </c>
      <c r="FZ89" s="68">
        <v>1226894.5079999999</v>
      </c>
      <c r="GA89" s="68">
        <v>598682.85899999947</v>
      </c>
      <c r="GB89" s="68">
        <v>376658.39500000008</v>
      </c>
      <c r="GC89" s="68">
        <v>190027.66799999998</v>
      </c>
      <c r="GD89" s="68">
        <v>107349.34499999997</v>
      </c>
      <c r="GE89" s="68">
        <v>1221913.675000001</v>
      </c>
      <c r="GF89" s="68">
        <v>192854.05499999999</v>
      </c>
      <c r="GG89" s="68">
        <v>113444.51800000005</v>
      </c>
      <c r="GH89" s="68">
        <v>33.261194029850749</v>
      </c>
      <c r="GI89" s="68">
        <v>1172271.1070000012</v>
      </c>
      <c r="GJ89" s="68">
        <v>54907.650999999998</v>
      </c>
      <c r="GK89" s="68">
        <v>48469.895999999993</v>
      </c>
      <c r="GL89" s="68">
        <v>7026.6509999999989</v>
      </c>
      <c r="GM89" s="68">
        <v>7470.759</v>
      </c>
      <c r="GN89" s="68">
        <v>9020.3840000000018</v>
      </c>
      <c r="GO89" s="68">
        <v>6934.4749999999995</v>
      </c>
      <c r="GP89" s="68">
        <v>7467.9299999999994</v>
      </c>
      <c r="GQ89" s="68">
        <v>-19813.478999999999</v>
      </c>
      <c r="GR89" s="68">
        <v>10318.637000000004</v>
      </c>
      <c r="GS89" s="68">
        <v>9366.7270000000026</v>
      </c>
      <c r="GT89" s="68">
        <v>8450.6030000000028</v>
      </c>
      <c r="GU89" s="68">
        <v>7232.9209999999994</v>
      </c>
      <c r="GV89" s="68">
        <v>5629.9920000000011</v>
      </c>
      <c r="GW89" s="68">
        <v>21874.581000000002</v>
      </c>
    </row>
    <row r="90" spans="1:205" s="68" customFormat="1" ht="10">
      <c r="A90" s="100" t="s">
        <v>174</v>
      </c>
      <c r="B90" s="68">
        <v>55</v>
      </c>
      <c r="C90" s="68">
        <v>499215.82500000013</v>
      </c>
      <c r="D90" s="68">
        <v>149758.85375663248</v>
      </c>
      <c r="E90" s="68">
        <v>648974.67875663261</v>
      </c>
      <c r="F90" s="68">
        <v>26101.421999999999</v>
      </c>
      <c r="G90" s="68">
        <v>622873.25675663247</v>
      </c>
      <c r="H90" s="68">
        <v>0.7475602489854668</v>
      </c>
      <c r="I90" s="68">
        <v>0.85479331897830202</v>
      </c>
      <c r="J90" s="68">
        <v>0.27368593722341855</v>
      </c>
      <c r="K90" s="68">
        <v>0.41881033719487387</v>
      </c>
      <c r="L90" s="68">
        <v>185.02796841801927</v>
      </c>
      <c r="M90" s="68">
        <v>28.891769716344474</v>
      </c>
      <c r="N90" s="68">
        <v>21.306175395352881</v>
      </c>
      <c r="O90" s="68">
        <v>15.284671261858264</v>
      </c>
      <c r="P90" s="68">
        <v>2.0655087514581103</v>
      </c>
      <c r="Q90" s="68">
        <v>4.6805823319674884</v>
      </c>
      <c r="R90" s="68">
        <v>16.684662531120622</v>
      </c>
      <c r="S90" s="68">
        <v>8.7807882907987467E-2</v>
      </c>
      <c r="T90" s="68">
        <v>14.94204702071864</v>
      </c>
      <c r="U90" s="68">
        <v>43.025201078754272</v>
      </c>
      <c r="V90" s="68">
        <v>6.4303986112627083</v>
      </c>
      <c r="W90" s="68">
        <v>10.437056863736165</v>
      </c>
      <c r="X90" s="68">
        <v>0.6869784481101695</v>
      </c>
      <c r="Y90" s="68">
        <v>3.4966626812329836E-2</v>
      </c>
      <c r="Z90" s="68">
        <v>4.8201428571428569E-2</v>
      </c>
      <c r="AA90" s="68">
        <v>7.8851999999999992E-2</v>
      </c>
      <c r="AB90" s="68">
        <v>0.10287055555555555</v>
      </c>
      <c r="AC90" s="68">
        <v>3.0407058823529402E-2</v>
      </c>
      <c r="AD90" s="68">
        <v>8.9719999999999994E-2</v>
      </c>
      <c r="AE90" s="68">
        <v>0.10869571428571424</v>
      </c>
      <c r="AF90" s="68">
        <v>0.34692475949507934</v>
      </c>
      <c r="AG90" s="68">
        <v>0.3657889751207033</v>
      </c>
      <c r="AH90" s="68">
        <v>-4.3241424630063811E-3</v>
      </c>
      <c r="AI90" s="68">
        <v>9.7658959725534719E-2</v>
      </c>
      <c r="AJ90" s="68">
        <v>0.1603057716551318</v>
      </c>
      <c r="AK90" s="68">
        <v>0.21902065217391306</v>
      </c>
      <c r="AL90" s="68">
        <v>34380.791999999994</v>
      </c>
      <c r="AM90" s="68">
        <v>34570.843999999997</v>
      </c>
      <c r="AN90" s="68">
        <v>58532.017248673495</v>
      </c>
      <c r="AO90" s="68">
        <v>164869.68100000001</v>
      </c>
      <c r="AP90" s="68">
        <v>169674.50399999999</v>
      </c>
      <c r="AQ90" s="68">
        <v>61795.392000000007</v>
      </c>
      <c r="AR90" s="68">
        <v>73282.103000000003</v>
      </c>
      <c r="AS90" s="68">
        <v>43993.947934800031</v>
      </c>
      <c r="AT90" s="68">
        <v>6431.1030000000019</v>
      </c>
      <c r="AU90" s="68">
        <v>917.35100000000011</v>
      </c>
      <c r="AV90" s="68">
        <v>2891.0720000000006</v>
      </c>
      <c r="AW90" s="68">
        <v>0.35046077438949663</v>
      </c>
      <c r="AX90" s="68">
        <v>40185.524934800065</v>
      </c>
      <c r="AY90" s="68">
        <v>24331.318000000003</v>
      </c>
      <c r="AZ90" s="68">
        <v>132095.79199999993</v>
      </c>
      <c r="BA90" s="68">
        <v>212936.95275663241</v>
      </c>
      <c r="BB90" s="68">
        <v>141515.96900000001</v>
      </c>
      <c r="BC90" s="68">
        <v>217460.28575663239</v>
      </c>
      <c r="BD90" s="68">
        <v>-29835.320000000003</v>
      </c>
      <c r="BE90" s="68">
        <v>8.3792452830188671E-2</v>
      </c>
      <c r="BF90" s="68">
        <v>-0.25935849056603771</v>
      </c>
      <c r="BG90" s="68">
        <v>3.3154528301886792</v>
      </c>
      <c r="BH90" s="68">
        <v>3.2934199999999998</v>
      </c>
      <c r="BI90" s="68">
        <v>7.8851999999999984</v>
      </c>
      <c r="BJ90" s="68">
        <v>3.613500000000001</v>
      </c>
      <c r="BK90" s="68">
        <v>5.7082068965517232</v>
      </c>
      <c r="BL90" s="68">
        <v>3.0407058823529409</v>
      </c>
      <c r="BM90" s="68">
        <v>4.820142857142856</v>
      </c>
      <c r="BN90" s="68">
        <v>4.9011034482758626</v>
      </c>
      <c r="BO90" s="68">
        <v>8.9597666666666669</v>
      </c>
      <c r="BP90" s="68">
        <v>10.287055555555558</v>
      </c>
      <c r="BQ90" s="68">
        <v>45.291470588235299</v>
      </c>
      <c r="BR90" s="68">
        <v>19.524545454545454</v>
      </c>
      <c r="BS90" s="68">
        <v>3944.3490000000002</v>
      </c>
      <c r="BT90" s="68">
        <v>27916.054999999997</v>
      </c>
      <c r="BU90" s="68">
        <v>7.67</v>
      </c>
      <c r="BV90" s="68">
        <v>12699.574000000002</v>
      </c>
      <c r="BW90" s="68">
        <v>1791.9819999999997</v>
      </c>
      <c r="BX90" s="68">
        <v>2146.3620000000001</v>
      </c>
      <c r="BY90" s="68">
        <v>46565.161999999997</v>
      </c>
      <c r="BZ90" s="68">
        <v>11028.587999999998</v>
      </c>
      <c r="CA90" s="68">
        <v>25.196857142857141</v>
      </c>
      <c r="CB90" s="68">
        <v>19624.150000000001</v>
      </c>
      <c r="CC90" s="68">
        <v>40132.650999999991</v>
      </c>
      <c r="CD90" s="68">
        <v>9847.358000000002</v>
      </c>
      <c r="CE90" s="68">
        <v>47713.114999999998</v>
      </c>
      <c r="CF90" s="68">
        <v>22262.962000000003</v>
      </c>
      <c r="CG90" s="68">
        <v>18753.544999999995</v>
      </c>
      <c r="CH90" s="68">
        <v>9.6715714285714292</v>
      </c>
      <c r="CI90" s="68">
        <v>-1669.3280000000002</v>
      </c>
      <c r="CJ90" s="68">
        <v>-27077.859000000004</v>
      </c>
      <c r="CK90" s="68">
        <v>1917.4839999999999</v>
      </c>
      <c r="CL90" s="68">
        <v>-28896.377000000004</v>
      </c>
      <c r="CM90" s="68">
        <v>22465.274000000001</v>
      </c>
      <c r="CN90" s="68">
        <v>-1271.8739999999996</v>
      </c>
      <c r="CO90" s="68">
        <v>-2073.1</v>
      </c>
      <c r="CP90" s="68">
        <v>100290.30700000003</v>
      </c>
      <c r="CQ90" s="68">
        <v>153444.44799999997</v>
      </c>
      <c r="CR90" s="68">
        <v>4143.5960000000005</v>
      </c>
      <c r="CS90" s="68">
        <v>27433.574999999993</v>
      </c>
      <c r="CT90" s="68">
        <v>46270.146000000008</v>
      </c>
      <c r="CU90" s="68">
        <v>83.1</v>
      </c>
      <c r="CV90" s="68">
        <v>132095.79199999993</v>
      </c>
      <c r="CW90" s="68">
        <v>0.50697371563672244</v>
      </c>
      <c r="CX90" s="68">
        <v>0.64284804206954149</v>
      </c>
      <c r="CY90" s="68">
        <v>34380.791999999994</v>
      </c>
      <c r="CZ90" s="68">
        <v>31943.503999999997</v>
      </c>
      <c r="DA90" s="68">
        <v>42414.887999999984</v>
      </c>
      <c r="DB90" s="68">
        <v>46859.427000000003</v>
      </c>
      <c r="DC90" s="68">
        <v>47208.428999999996</v>
      </c>
      <c r="DD90" s="68">
        <v>43088.084999999999</v>
      </c>
      <c r="DE90" s="68">
        <v>40512.545999999988</v>
      </c>
      <c r="DF90" s="68">
        <v>39908.190999999999</v>
      </c>
      <c r="DG90" s="68">
        <v>45235.572000000007</v>
      </c>
      <c r="DH90" s="68">
        <v>48048.755999999987</v>
      </c>
      <c r="DI90" s="68">
        <v>52361.251999999986</v>
      </c>
      <c r="DJ90" s="68">
        <v>55906.429999999993</v>
      </c>
      <c r="DK90" s="68">
        <v>-31504.648000000001</v>
      </c>
      <c r="DL90" s="68">
        <v>148728.37499999997</v>
      </c>
      <c r="DM90" s="68">
        <v>58457.935999999987</v>
      </c>
      <c r="DN90" s="68">
        <v>30762.421000000002</v>
      </c>
      <c r="DO90" s="68">
        <v>0.27244667748724533</v>
      </c>
      <c r="DP90" s="68">
        <v>8.0693103448275831</v>
      </c>
      <c r="DQ90" s="68">
        <v>17.090853658536584</v>
      </c>
      <c r="DR90" s="68">
        <v>21.902065217391304</v>
      </c>
      <c r="DS90" s="68">
        <v>409980.12399999989</v>
      </c>
      <c r="DT90" s="68">
        <v>-5486.1890000000003</v>
      </c>
      <c r="DU90" s="68">
        <v>126365.686</v>
      </c>
      <c r="DV90" s="68">
        <v>34337.215000000011</v>
      </c>
      <c r="DW90" s="68">
        <v>37</v>
      </c>
      <c r="DX90" s="68">
        <v>46783.962999999996</v>
      </c>
      <c r="DY90" s="68">
        <v>11026.266</v>
      </c>
      <c r="DZ90" s="68">
        <v>34782.285000000003</v>
      </c>
      <c r="EA90" s="68">
        <v>498150.48000000004</v>
      </c>
      <c r="EB90" s="68">
        <v>73320.377000000008</v>
      </c>
      <c r="EC90" s="68">
        <v>621793.91616694373</v>
      </c>
      <c r="ED90" s="68">
        <v>24508.969999999998</v>
      </c>
      <c r="EE90" s="68">
        <v>5402.1440000000002</v>
      </c>
      <c r="EF90" s="68">
        <v>58499.517848673509</v>
      </c>
      <c r="EG90" s="68">
        <v>63587.373999999996</v>
      </c>
      <c r="EH90" s="68">
        <v>162506.71</v>
      </c>
      <c r="EI90" s="68">
        <v>64904.9</v>
      </c>
      <c r="EJ90" s="68">
        <v>72950.06700000001</v>
      </c>
      <c r="EK90" s="68">
        <v>-0.1789501119134167</v>
      </c>
      <c r="EL90" s="68">
        <v>0.31623413747675572</v>
      </c>
      <c r="EM90" s="68">
        <v>45523.715183333341</v>
      </c>
      <c r="EN90" s="68">
        <v>45523.715183333341</v>
      </c>
      <c r="EO90" s="68">
        <v>62436.355000000003</v>
      </c>
      <c r="EP90" s="68">
        <v>12.506363636363638</v>
      </c>
      <c r="EQ90" s="68">
        <v>512.14800000000002</v>
      </c>
      <c r="ER90" s="68">
        <v>0</v>
      </c>
      <c r="ES90" s="68">
        <v>17235.862000000001</v>
      </c>
      <c r="ET90" s="68">
        <v>37625.930000000008</v>
      </c>
      <c r="EU90" s="68">
        <v>40110.01</v>
      </c>
      <c r="EV90" s="68">
        <v>42906.039999999994</v>
      </c>
      <c r="EW90" s="68">
        <v>41425.18</v>
      </c>
      <c r="EX90" s="68">
        <v>20</v>
      </c>
      <c r="EY90" s="68">
        <v>21</v>
      </c>
      <c r="EZ90" s="68">
        <v>18</v>
      </c>
      <c r="FA90" s="68">
        <v>12</v>
      </c>
      <c r="FB90" s="68">
        <v>28146.166000000005</v>
      </c>
      <c r="FC90" s="68">
        <v>585.42899999999997</v>
      </c>
      <c r="FD90" s="68">
        <v>891.91099999999994</v>
      </c>
      <c r="FE90" s="68">
        <v>164869.68100000001</v>
      </c>
      <c r="FF90" s="68">
        <v>61795.392000000007</v>
      </c>
      <c r="FG90" s="68">
        <v>8.1</v>
      </c>
      <c r="FH90" s="68">
        <v>-418.08800000000002</v>
      </c>
      <c r="FI90" s="68">
        <v>-209.72200000000004</v>
      </c>
      <c r="FJ90" s="68">
        <v>-289.54100000000039</v>
      </c>
      <c r="FK90" s="68">
        <v>2178.1560000000004</v>
      </c>
      <c r="FL90" s="68">
        <v>1238.6400000000003</v>
      </c>
      <c r="FM90" s="68">
        <v>33533.210000000006</v>
      </c>
      <c r="FP90" s="68">
        <v>5043.6510000000007</v>
      </c>
      <c r="FQ90" s="68">
        <v>4683.5460000000003</v>
      </c>
      <c r="FR90" s="68">
        <v>0</v>
      </c>
      <c r="FS90" s="68">
        <v>937.90699999999993</v>
      </c>
      <c r="FT90" s="68">
        <v>496413.67499999999</v>
      </c>
      <c r="FU90" s="68">
        <v>485041.77599999995</v>
      </c>
      <c r="FV90" s="68">
        <v>349290.64899999998</v>
      </c>
      <c r="FW90" s="68">
        <v>448541.49000000005</v>
      </c>
      <c r="FX90" s="68">
        <v>415102.19299999985</v>
      </c>
      <c r="FY90" s="68">
        <v>499215.82500000013</v>
      </c>
      <c r="FZ90" s="68">
        <v>168841.38399999999</v>
      </c>
      <c r="GA90" s="68">
        <v>99727.043999999994</v>
      </c>
      <c r="GB90" s="68">
        <v>63941.718000000001</v>
      </c>
      <c r="GC90" s="68">
        <v>58224.530999999988</v>
      </c>
      <c r="GD90" s="68">
        <v>35899.838999999985</v>
      </c>
      <c r="GE90" s="68">
        <v>169674.50399999999</v>
      </c>
      <c r="GF90" s="68">
        <v>58457.935999999987</v>
      </c>
      <c r="GG90" s="68">
        <v>34570.843999999997</v>
      </c>
      <c r="GH90" s="68">
        <v>83.822222222222223</v>
      </c>
      <c r="GI90" s="68">
        <v>148469.07999999999</v>
      </c>
      <c r="GJ90" s="68">
        <v>259.40100000000001</v>
      </c>
      <c r="GK90" s="68">
        <v>272.33199999999999</v>
      </c>
      <c r="GL90" s="68">
        <v>1788.9169999999999</v>
      </c>
      <c r="GM90" s="68">
        <v>1780.0149999999999</v>
      </c>
      <c r="GN90" s="68">
        <v>1838.818</v>
      </c>
      <c r="GO90" s="68">
        <v>1877.461</v>
      </c>
      <c r="GP90" s="68">
        <v>1837.1959999999999</v>
      </c>
      <c r="GQ90" s="68">
        <v>-274.96099999999996</v>
      </c>
      <c r="GR90" s="68">
        <v>332.036</v>
      </c>
      <c r="GS90" s="68">
        <v>248.57199999999997</v>
      </c>
      <c r="GT90" s="68">
        <v>187.24599999999998</v>
      </c>
      <c r="GU90" s="68">
        <v>120.94800000000001</v>
      </c>
      <c r="GV90" s="68">
        <v>88.037999999999997</v>
      </c>
      <c r="GW90" s="68">
        <v>480.53</v>
      </c>
    </row>
    <row r="91" spans="1:205" s="68" customFormat="1" ht="10">
      <c r="A91" s="100" t="s">
        <v>367</v>
      </c>
      <c r="B91" s="68">
        <v>295</v>
      </c>
      <c r="C91" s="68">
        <v>804633.51099999971</v>
      </c>
      <c r="D91" s="68">
        <v>321737.13242637756</v>
      </c>
      <c r="E91" s="68">
        <v>1126370.6434263778</v>
      </c>
      <c r="F91" s="68">
        <v>92426.689999999973</v>
      </c>
      <c r="G91" s="68">
        <v>1033943.9534263787</v>
      </c>
      <c r="H91" s="68">
        <v>1.7253979471595891</v>
      </c>
      <c r="I91" s="68">
        <v>1.0144295016900287</v>
      </c>
      <c r="J91" s="68">
        <v>0.27717999916155162</v>
      </c>
      <c r="K91" s="68">
        <v>0.34702263555987861</v>
      </c>
      <c r="L91" s="68">
        <v>58.57312182156889</v>
      </c>
      <c r="M91" s="68">
        <v>107.94428466239046</v>
      </c>
      <c r="N91" s="68">
        <v>54.754180658454288</v>
      </c>
      <c r="O91" s="68">
        <v>29.291713916486259</v>
      </c>
      <c r="P91" s="68">
        <v>3.3351766755360659</v>
      </c>
      <c r="Q91" s="68">
        <v>3.7257148243046196</v>
      </c>
      <c r="R91" s="68">
        <v>2.6919609690279325</v>
      </c>
      <c r="S91" s="68">
        <v>0.11484241084203377</v>
      </c>
      <c r="T91" s="68">
        <v>48.018148121965901</v>
      </c>
      <c r="U91" s="68">
        <v>27.325973094334255</v>
      </c>
      <c r="V91" s="68">
        <v>78.856833436326795</v>
      </c>
      <c r="W91" s="68">
        <v>3.6724198354224207</v>
      </c>
      <c r="X91" s="68">
        <v>0.87473375273103815</v>
      </c>
      <c r="Y91" s="68">
        <v>1.8108314313525203E-2</v>
      </c>
      <c r="Z91" s="68">
        <v>0.23753182857142841</v>
      </c>
      <c r="AA91" s="68">
        <v>0.13420251655629134</v>
      </c>
      <c r="AB91" s="68">
        <v>6.2712618025751052E-2</v>
      </c>
      <c r="AC91" s="68">
        <v>8.5174356435643556E-2</v>
      </c>
      <c r="AD91" s="68">
        <v>0.20592564102564098</v>
      </c>
      <c r="AE91" s="68">
        <v>0.16104999999999997</v>
      </c>
      <c r="AF91" s="68">
        <v>0.18829454141286017</v>
      </c>
      <c r="AG91" s="68">
        <v>0.18705504339691548</v>
      </c>
      <c r="AH91" s="68">
        <v>7.6746471267604283E-2</v>
      </c>
      <c r="AI91" s="68">
        <v>-9.5358175394073385E-3</v>
      </c>
      <c r="AJ91" s="68">
        <v>0.17300122465194584</v>
      </c>
      <c r="AK91" s="68">
        <v>0.16608346491228063</v>
      </c>
      <c r="AL91" s="68">
        <v>22260.239999999994</v>
      </c>
      <c r="AM91" s="68">
        <v>37950.908000000003</v>
      </c>
      <c r="AN91" s="68">
        <v>56242.407714724497</v>
      </c>
      <c r="AO91" s="68">
        <v>675497.65500000061</v>
      </c>
      <c r="AP91" s="68">
        <v>771549.63299999968</v>
      </c>
      <c r="AQ91" s="68">
        <v>65494.594999999987</v>
      </c>
      <c r="AR91" s="68">
        <v>87423.380000000019</v>
      </c>
      <c r="AS91" s="68">
        <v>41892.168685411569</v>
      </c>
      <c r="AT91" s="68">
        <v>16715.515000000007</v>
      </c>
      <c r="AU91" s="68">
        <v>14058.698</v>
      </c>
      <c r="AV91" s="68">
        <v>15853.699000000008</v>
      </c>
      <c r="AW91" s="68">
        <v>-20.811400093797115</v>
      </c>
      <c r="AX91" s="68">
        <v>11979.771685411582</v>
      </c>
      <c r="AY91" s="68">
        <v>-8677.0040000000026</v>
      </c>
      <c r="AZ91" s="68">
        <v>212019.41499999995</v>
      </c>
      <c r="BA91" s="68">
        <v>411475.16542637732</v>
      </c>
      <c r="BB91" s="68">
        <v>320235.1559999999</v>
      </c>
      <c r="BC91" s="68">
        <v>496585.36842637713</v>
      </c>
      <c r="BD91" s="68">
        <v>-14051.751222000003</v>
      </c>
      <c r="BE91" s="68">
        <v>0.10292134831460679</v>
      </c>
      <c r="BF91" s="68">
        <v>0.43732209737827693</v>
      </c>
      <c r="BG91" s="68">
        <v>3.6027191011235935</v>
      </c>
      <c r="BH91" s="68">
        <v>0.69097647058823553</v>
      </c>
      <c r="BI91" s="68">
        <v>13.420251655629142</v>
      </c>
      <c r="BJ91" s="68">
        <v>9.5665688622754459</v>
      </c>
      <c r="BK91" s="68">
        <v>8.6193275862068965</v>
      </c>
      <c r="BL91" s="68">
        <v>8.5174356435643634</v>
      </c>
      <c r="BM91" s="68">
        <v>23.75318285714286</v>
      </c>
      <c r="BN91" s="68">
        <v>16.485664893617017</v>
      </c>
      <c r="BO91" s="68">
        <v>10.578785714285704</v>
      </c>
      <c r="BP91" s="68">
        <v>6.2712618025751121</v>
      </c>
      <c r="BQ91" s="68">
        <v>173.11491620111732</v>
      </c>
      <c r="BR91" s="68">
        <v>96.355044117646983</v>
      </c>
      <c r="BS91" s="68">
        <v>35214.866000000002</v>
      </c>
      <c r="BT91" s="68">
        <v>26148.945000000007</v>
      </c>
      <c r="BU91" s="68">
        <v>1.0589999999999999</v>
      </c>
      <c r="BV91" s="68">
        <v>29013.542000000023</v>
      </c>
      <c r="BW91" s="68">
        <v>1690.6360000000002</v>
      </c>
      <c r="BX91" s="68">
        <v>7018.1089999999995</v>
      </c>
      <c r="BY91" s="68">
        <v>50011.77899999998</v>
      </c>
      <c r="BZ91" s="68">
        <v>13236.450999999999</v>
      </c>
      <c r="CA91" s="68">
        <v>26.409208333333336</v>
      </c>
      <c r="CB91" s="68">
        <v>108034.22099999998</v>
      </c>
      <c r="CC91" s="68">
        <v>17885.59900000002</v>
      </c>
      <c r="CD91" s="68">
        <v>70514.64099999996</v>
      </c>
      <c r="CE91" s="68">
        <v>52960.229999999989</v>
      </c>
      <c r="CF91" s="68">
        <v>85445.685999999972</v>
      </c>
      <c r="CG91" s="68">
        <v>76668.946999999942</v>
      </c>
      <c r="CH91" s="68">
        <v>22.603080459770112</v>
      </c>
      <c r="CI91" s="68">
        <v>-6382.7069999999994</v>
      </c>
      <c r="CJ91" s="68">
        <v>-13598.817999999999</v>
      </c>
      <c r="CK91" s="68">
        <v>11862.052999999998</v>
      </c>
      <c r="CL91" s="68">
        <v>-112436.34599999999</v>
      </c>
      <c r="CM91" s="68">
        <v>95720.830999999991</v>
      </c>
      <c r="CN91" s="68">
        <v>-4554.5980000000045</v>
      </c>
      <c r="CO91" s="68">
        <v>-2963.9690000000019</v>
      </c>
      <c r="CP91" s="68">
        <v>134508.24900000007</v>
      </c>
      <c r="CQ91" s="68">
        <v>313713.65699999995</v>
      </c>
      <c r="CR91" s="68">
        <v>38086.195000000058</v>
      </c>
      <c r="CS91" s="68">
        <v>82886.466999999961</v>
      </c>
      <c r="CT91" s="68">
        <v>39713.808000000005</v>
      </c>
      <c r="CU91" s="68">
        <v>159.61199999999999</v>
      </c>
      <c r="CV91" s="68">
        <v>212019.41499999995</v>
      </c>
      <c r="CW91" s="68">
        <v>0.64216525610840236</v>
      </c>
      <c r="CX91" s="68">
        <v>0.72547037268342296</v>
      </c>
      <c r="CY91" s="68">
        <v>22260.239999999994</v>
      </c>
      <c r="CZ91" s="68">
        <v>29162.748000000018</v>
      </c>
      <c r="DA91" s="68">
        <v>30092.692000000006</v>
      </c>
      <c r="DB91" s="68">
        <v>26946.340999999997</v>
      </c>
      <c r="DC91" s="68">
        <v>36242.45900000001</v>
      </c>
      <c r="DD91" s="68">
        <v>35243.590999999986</v>
      </c>
      <c r="DE91" s="68">
        <v>35891.659</v>
      </c>
      <c r="DF91" s="68">
        <v>36071.430999999997</v>
      </c>
      <c r="DG91" s="68">
        <v>42358.325000000004</v>
      </c>
      <c r="DH91" s="68">
        <v>39816.957000000002</v>
      </c>
      <c r="DI91" s="68">
        <v>36556.173000000017</v>
      </c>
      <c r="DJ91" s="68">
        <v>35134.093999999975</v>
      </c>
      <c r="DK91" s="68">
        <v>-20434.458222000001</v>
      </c>
      <c r="DL91" s="68">
        <v>316910.12799999997</v>
      </c>
      <c r="DM91" s="68">
        <v>55904.884000000049</v>
      </c>
      <c r="DN91" s="68">
        <v>8038.5109999999941</v>
      </c>
      <c r="DO91" s="68">
        <v>0.28153691037221817</v>
      </c>
      <c r="DP91" s="68">
        <v>11.719882352941179</v>
      </c>
      <c r="DQ91" s="68">
        <v>22.29418340611354</v>
      </c>
      <c r="DR91" s="68">
        <v>16.463926086956519</v>
      </c>
      <c r="DS91" s="68">
        <v>906856.59899999981</v>
      </c>
      <c r="DT91" s="68">
        <v>-9873.5020000000004</v>
      </c>
      <c r="DU91" s="68">
        <v>215911.68199999997</v>
      </c>
      <c r="DV91" s="68">
        <v>241411.26700000011</v>
      </c>
      <c r="DW91" s="68">
        <v>217</v>
      </c>
      <c r="DX91" s="68">
        <v>58017.10899999996</v>
      </c>
      <c r="DY91" s="68">
        <v>13711.440999999988</v>
      </c>
      <c r="DZ91" s="68">
        <v>44269.923999999999</v>
      </c>
      <c r="EA91" s="68">
        <v>758824.82199999981</v>
      </c>
      <c r="EB91" s="68">
        <v>89930.851999999999</v>
      </c>
      <c r="EC91" s="68">
        <v>1000327.3402051229</v>
      </c>
      <c r="ED91" s="68">
        <v>-259.83600000000308</v>
      </c>
      <c r="EE91" s="68">
        <v>4606.0743999999977</v>
      </c>
      <c r="EF91" s="68">
        <v>56708.106114724491</v>
      </c>
      <c r="EG91" s="68">
        <v>67185.230999999956</v>
      </c>
      <c r="EH91" s="68">
        <v>745212.80999999982</v>
      </c>
      <c r="EI91" s="68">
        <v>93909.130000000034</v>
      </c>
      <c r="EJ91" s="68">
        <v>81530.341000000029</v>
      </c>
      <c r="EK91" s="68">
        <v>-9.8582639719373089E-2</v>
      </c>
      <c r="EL91" s="68">
        <v>8.2000324871694688E-2</v>
      </c>
      <c r="EM91" s="68">
        <v>34480.839202777781</v>
      </c>
      <c r="EN91" s="68">
        <v>34480.839202777781</v>
      </c>
      <c r="EO91" s="68">
        <v>171224.72700000004</v>
      </c>
      <c r="EP91" s="68">
        <v>76.164048076923024</v>
      </c>
      <c r="EQ91" s="68">
        <v>1904.71</v>
      </c>
      <c r="ER91" s="68">
        <v>-271.75400000000002</v>
      </c>
      <c r="ES91" s="68">
        <v>12398.840000000004</v>
      </c>
      <c r="ET91" s="68">
        <v>37388.168999999994</v>
      </c>
      <c r="EU91" s="68">
        <v>42925.563999999998</v>
      </c>
      <c r="EV91" s="68">
        <v>42832.540000000015</v>
      </c>
      <c r="EW91" s="68">
        <v>33508.710000000006</v>
      </c>
      <c r="EX91" s="68">
        <v>97</v>
      </c>
      <c r="EY91" s="68">
        <v>96</v>
      </c>
      <c r="EZ91" s="68">
        <v>89</v>
      </c>
      <c r="FA91" s="68">
        <v>39</v>
      </c>
      <c r="FB91" s="68">
        <v>61695.172999999995</v>
      </c>
      <c r="FC91" s="68">
        <v>11488.668000000001</v>
      </c>
      <c r="FD91" s="68">
        <v>2026.1389999999974</v>
      </c>
      <c r="FE91" s="68">
        <v>675497.65500000061</v>
      </c>
      <c r="FF91" s="68">
        <v>65494.594999999987</v>
      </c>
      <c r="FG91" s="68">
        <v>75.859000000000009</v>
      </c>
      <c r="FH91" s="68">
        <v>-20315.329999999994</v>
      </c>
      <c r="FI91" s="68">
        <v>-1522.9550000000004</v>
      </c>
      <c r="FJ91" s="68">
        <v>7779.5870000000014</v>
      </c>
      <c r="FK91" s="68">
        <v>15120.043999999994</v>
      </c>
      <c r="FL91" s="68">
        <v>24025.653999999984</v>
      </c>
      <c r="FM91" s="68">
        <v>203472.80099999998</v>
      </c>
      <c r="FP91" s="68">
        <v>81047.586999999985</v>
      </c>
      <c r="FQ91" s="68">
        <v>91872.604999999996</v>
      </c>
      <c r="FR91" s="68">
        <v>0</v>
      </c>
      <c r="FS91" s="68">
        <v>39176.750000000022</v>
      </c>
      <c r="FT91" s="68">
        <v>495644.87000000023</v>
      </c>
      <c r="FU91" s="68">
        <v>476257.56800000009</v>
      </c>
      <c r="FV91" s="68">
        <v>365853.24400000001</v>
      </c>
      <c r="FW91" s="68">
        <v>603915.94599999988</v>
      </c>
      <c r="FX91" s="68">
        <v>600960.27900000033</v>
      </c>
      <c r="FY91" s="68">
        <v>804633.51099999971</v>
      </c>
      <c r="FZ91" s="68">
        <v>734150.277</v>
      </c>
      <c r="GA91" s="68">
        <v>130672.47100000005</v>
      </c>
      <c r="GB91" s="68">
        <v>79275.252999999997</v>
      </c>
      <c r="GC91" s="68">
        <v>53092.977000000006</v>
      </c>
      <c r="GD91" s="68">
        <v>31752.082000000013</v>
      </c>
      <c r="GE91" s="68">
        <v>771549.63299999968</v>
      </c>
      <c r="GF91" s="68">
        <v>55904.884000000049</v>
      </c>
      <c r="GG91" s="68">
        <v>37950.908000000003</v>
      </c>
      <c r="GH91" s="68">
        <v>37.029850746268657</v>
      </c>
      <c r="GI91" s="68">
        <v>293959.55599999998</v>
      </c>
      <c r="GJ91" s="68">
        <v>22950.090999999997</v>
      </c>
      <c r="GK91" s="68">
        <v>19589.982</v>
      </c>
      <c r="GL91" s="68">
        <v>1615.7270000000003</v>
      </c>
      <c r="GM91" s="68">
        <v>1519.6959999999999</v>
      </c>
      <c r="GN91" s="68">
        <v>1279.2339999999992</v>
      </c>
      <c r="GO91" s="68">
        <v>996.72799999999995</v>
      </c>
      <c r="GP91" s="68">
        <v>713.30300000000045</v>
      </c>
      <c r="GQ91" s="68">
        <v>-46.172000000000004</v>
      </c>
      <c r="GR91" s="68">
        <v>5893.0390000000016</v>
      </c>
      <c r="GS91" s="68">
        <v>4582.0109999999995</v>
      </c>
      <c r="GT91" s="68">
        <v>3561.7110000000002</v>
      </c>
      <c r="GU91" s="68">
        <v>2541.7420000000002</v>
      </c>
      <c r="GV91" s="68">
        <v>2112.0970000000002</v>
      </c>
      <c r="GW91" s="68">
        <v>13123.208999999999</v>
      </c>
    </row>
    <row r="92" spans="1:205" s="68" customFormat="1" ht="10">
      <c r="A92" s="100" t="s">
        <v>383</v>
      </c>
      <c r="B92" s="68">
        <v>51</v>
      </c>
      <c r="C92" s="68">
        <v>806227.46</v>
      </c>
      <c r="D92" s="68">
        <v>315144.44308972277</v>
      </c>
      <c r="E92" s="68">
        <v>1121371.9030897226</v>
      </c>
      <c r="F92" s="68">
        <v>45224.708999999988</v>
      </c>
      <c r="G92" s="68">
        <v>1076147.1940897226</v>
      </c>
      <c r="H92" s="68">
        <v>1.236126242490676</v>
      </c>
      <c r="I92" s="68">
        <v>0.82573690152955981</v>
      </c>
      <c r="J92" s="68">
        <v>0.39877058970616708</v>
      </c>
      <c r="K92" s="68">
        <v>0.1990941205821509</v>
      </c>
      <c r="L92" s="68">
        <v>5.2924825240297286</v>
      </c>
      <c r="M92" s="68">
        <v>52.314844777725028</v>
      </c>
      <c r="N92" s="68">
        <v>42.915857928204794</v>
      </c>
      <c r="O92" s="68">
        <v>39.875823963534678</v>
      </c>
      <c r="P92" s="68">
        <v>3.0785398019214067</v>
      </c>
      <c r="Q92" s="68">
        <v>2.2414103258926268</v>
      </c>
      <c r="R92" s="68">
        <v>4.561388889361714</v>
      </c>
      <c r="S92" s="68">
        <v>7.862176646579265E-2</v>
      </c>
      <c r="T92" s="68">
        <v>91.958373981817999</v>
      </c>
      <c r="U92" s="68">
        <v>43.657238016361759</v>
      </c>
      <c r="V92" s="68">
        <v>1.5652232503427357</v>
      </c>
      <c r="W92" s="68">
        <v>5.4667738866548596</v>
      </c>
      <c r="X92" s="68">
        <v>0.58285009217624217</v>
      </c>
      <c r="Y92" s="68">
        <v>1.3036335407477218E-2</v>
      </c>
      <c r="Z92" s="68">
        <v>-0.10426666666666666</v>
      </c>
      <c r="AA92" s="68">
        <v>-2.0486363636363636E-2</v>
      </c>
      <c r="AB92" s="68">
        <v>-4.2084000000000003E-2</v>
      </c>
      <c r="AC92" s="68">
        <v>-5.9933333333333377E-4</v>
      </c>
      <c r="AD92" s="68">
        <v>0.19476666666666667</v>
      </c>
      <c r="AE92" s="68">
        <v>0.11986810810810812</v>
      </c>
      <c r="AF92" s="68">
        <v>2.9782086406536512E-2</v>
      </c>
      <c r="AG92" s="68">
        <v>3.7397516147693946E-2</v>
      </c>
      <c r="AH92" s="68">
        <v>5.2849622329027124E-2</v>
      </c>
      <c r="AI92" s="68">
        <v>9.5415477285562822E-2</v>
      </c>
      <c r="AJ92" s="68">
        <v>0.19681305906942689</v>
      </c>
      <c r="AK92" s="68">
        <v>0.30288979166666669</v>
      </c>
      <c r="AL92" s="68">
        <v>6932.126000000002</v>
      </c>
      <c r="AM92" s="68">
        <v>18236.328999999998</v>
      </c>
      <c r="AN92" s="68">
        <v>32160.230382055426</v>
      </c>
      <c r="AO92" s="68">
        <v>192947.08999999997</v>
      </c>
      <c r="AP92" s="68">
        <v>204557.90999999995</v>
      </c>
      <c r="AQ92" s="68">
        <v>46735.7</v>
      </c>
      <c r="AR92" s="68">
        <v>58901.197999999982</v>
      </c>
      <c r="AS92" s="68">
        <v>23385.282475645847</v>
      </c>
      <c r="AT92" s="68">
        <v>-16902.493000000002</v>
      </c>
      <c r="AU92" s="68">
        <v>1461.8570000000004</v>
      </c>
      <c r="AV92" s="68">
        <v>28112.394</v>
      </c>
      <c r="AW92" s="68">
        <v>9.0819748509915428</v>
      </c>
      <c r="AX92" s="68">
        <v>-6188.9685243541571</v>
      </c>
      <c r="AY92" s="68">
        <v>5564.570999999999</v>
      </c>
      <c r="AZ92" s="68">
        <v>293854.69</v>
      </c>
      <c r="BA92" s="68">
        <v>564084.19808972266</v>
      </c>
      <c r="BB92" s="68">
        <v>303862.97999999992</v>
      </c>
      <c r="BC92" s="68">
        <v>572880.15708972281</v>
      </c>
      <c r="BD92" s="68">
        <v>-12665.753799999999</v>
      </c>
      <c r="BE92" s="68">
        <v>0.18350000000000002</v>
      </c>
      <c r="BF92" s="68">
        <v>0.5172000000000001</v>
      </c>
      <c r="BG92" s="68">
        <v>0.50285999999999997</v>
      </c>
      <c r="BH92" s="68">
        <v>0.84125531914893625</v>
      </c>
      <c r="BI92" s="68">
        <v>-2.0486363636363634</v>
      </c>
      <c r="BJ92" s="68">
        <v>-9.3664838709677412</v>
      </c>
      <c r="BK92" s="68">
        <v>-6.8745348837209335</v>
      </c>
      <c r="BL92" s="68">
        <v>-5.993333333333381E-2</v>
      </c>
      <c r="BM92" s="68">
        <v>-10.426666666666666</v>
      </c>
      <c r="BN92" s="68">
        <v>-18.127419354838707</v>
      </c>
      <c r="BO92" s="68">
        <v>-16.369613636363631</v>
      </c>
      <c r="BP92" s="68">
        <v>-4.2083999999999993</v>
      </c>
      <c r="BQ92" s="68">
        <v>18.097499999999997</v>
      </c>
      <c r="BR92" s="68">
        <v>16.392379310344829</v>
      </c>
      <c r="BS92" s="68">
        <v>35437.619999999995</v>
      </c>
      <c r="BT92" s="68">
        <v>15219.156000000004</v>
      </c>
      <c r="BV92" s="68">
        <v>15450.976000000001</v>
      </c>
      <c r="BW92" s="68">
        <v>686.851</v>
      </c>
      <c r="BX92" s="68">
        <v>1281.6289999999995</v>
      </c>
      <c r="BY92" s="68">
        <v>26598.950000000004</v>
      </c>
      <c r="BZ92" s="68">
        <v>8049.9560000000001</v>
      </c>
      <c r="CA92" s="68">
        <v>1620.5312500000002</v>
      </c>
      <c r="CB92" s="68">
        <v>22032.429999999997</v>
      </c>
      <c r="CC92" s="68">
        <v>14521.896999999999</v>
      </c>
      <c r="CD92" s="68">
        <v>26627.129000000001</v>
      </c>
      <c r="CE92" s="68">
        <v>902.5569999999999</v>
      </c>
      <c r="CF92" s="68">
        <v>15917.726000000002</v>
      </c>
      <c r="CG92" s="68">
        <v>34120.97</v>
      </c>
      <c r="CH92" s="68">
        <v>-1.0808541666666669</v>
      </c>
      <c r="CI92" s="68">
        <v>-13745.147000000001</v>
      </c>
      <c r="CJ92" s="68">
        <v>-11516.710999999999</v>
      </c>
      <c r="CK92" s="68">
        <v>2724.9</v>
      </c>
      <c r="CL92" s="68">
        <v>-34982.212</v>
      </c>
      <c r="CM92" s="68">
        <v>51884.704999999987</v>
      </c>
      <c r="CN92" s="68">
        <v>6171.9879999999994</v>
      </c>
      <c r="CO92" s="68">
        <v>-4838.2999999999984</v>
      </c>
      <c r="CP92" s="68">
        <v>62657.770000000011</v>
      </c>
      <c r="CQ92" s="68">
        <v>299338.81000000006</v>
      </c>
      <c r="CR92" s="68">
        <v>9824.3089999999993</v>
      </c>
      <c r="CS92" s="68">
        <v>34437.608000000007</v>
      </c>
      <c r="CT92" s="68">
        <v>1008.1269999999997</v>
      </c>
      <c r="CV92" s="68">
        <v>293854.69</v>
      </c>
      <c r="CW92" s="68">
        <v>0.51667009491281057</v>
      </c>
      <c r="CX92" s="68">
        <v>0.49585554003517529</v>
      </c>
      <c r="CY92" s="68">
        <v>6932.126000000002</v>
      </c>
      <c r="CZ92" s="68">
        <v>38502.546999999999</v>
      </c>
      <c r="DA92" s="68">
        <v>40834.057000000001</v>
      </c>
      <c r="DB92" s="68">
        <v>44019.19000000001</v>
      </c>
      <c r="DC92" s="68">
        <v>43992.280000000006</v>
      </c>
      <c r="DD92" s="68">
        <v>46105.297000000006</v>
      </c>
      <c r="DE92" s="68">
        <v>45881.35</v>
      </c>
      <c r="DF92" s="68">
        <v>45614.127999999997</v>
      </c>
      <c r="DG92" s="68">
        <v>54215.118999999999</v>
      </c>
      <c r="DH92" s="68">
        <v>56902.077000000027</v>
      </c>
      <c r="DI92" s="68">
        <v>58942.431999999993</v>
      </c>
      <c r="DJ92" s="68">
        <v>25174.774000000005</v>
      </c>
      <c r="DK92" s="68">
        <v>-26410.900799999999</v>
      </c>
      <c r="DL92" s="68">
        <v>308761.20999999996</v>
      </c>
      <c r="DM92" s="68">
        <v>31509.355</v>
      </c>
      <c r="DN92" s="68">
        <v>-11337.922000000002</v>
      </c>
      <c r="DO92" s="68">
        <v>0.17870620242728813</v>
      </c>
      <c r="DP92" s="68">
        <v>0.2963529411764706</v>
      </c>
      <c r="DQ92" s="68">
        <v>3.8763777777777757</v>
      </c>
      <c r="DR92" s="68">
        <v>30.288979166666675</v>
      </c>
      <c r="DS92" s="68">
        <v>777148.6</v>
      </c>
      <c r="DT92" s="68">
        <v>-7665.4919999999993</v>
      </c>
      <c r="DU92" s="68">
        <v>266808.11300000001</v>
      </c>
      <c r="DV92" s="68">
        <v>553049.1</v>
      </c>
      <c r="DW92" s="68">
        <v>47</v>
      </c>
      <c r="DX92" s="68">
        <v>35663.94200000001</v>
      </c>
      <c r="DY92" s="68">
        <v>8557.3559999999998</v>
      </c>
      <c r="DZ92" s="68">
        <v>27007.384999999995</v>
      </c>
      <c r="EA92" s="68">
        <v>653306.99999999988</v>
      </c>
      <c r="EB92" s="68">
        <v>59045.097999999984</v>
      </c>
      <c r="EC92" s="68">
        <v>1054895.9015843046</v>
      </c>
      <c r="ED92" s="68">
        <v>6797.8339999999998</v>
      </c>
      <c r="EE92" s="68">
        <v>2274.6608000000001</v>
      </c>
      <c r="EF92" s="68">
        <v>31959.836982055425</v>
      </c>
      <c r="EG92" s="68">
        <v>47422.550999999992</v>
      </c>
      <c r="EH92" s="68">
        <v>223937.69999999998</v>
      </c>
      <c r="EI92" s="68">
        <v>73926.899999999994</v>
      </c>
      <c r="EJ92" s="68">
        <v>56382.575999999986</v>
      </c>
      <c r="EK92" s="68">
        <v>-0.1342677534969621</v>
      </c>
      <c r="EL92" s="68">
        <v>7.1581766488300183E-2</v>
      </c>
      <c r="EM92" s="68">
        <v>44339.01248571428</v>
      </c>
      <c r="EN92" s="68">
        <v>44339.01248571428</v>
      </c>
      <c r="EO92" s="68">
        <v>391503.56900000002</v>
      </c>
      <c r="EP92" s="68">
        <v>2.4104545454545483</v>
      </c>
      <c r="EQ92" s="68">
        <v>446.63499999999999</v>
      </c>
      <c r="ER92" s="68">
        <v>0</v>
      </c>
      <c r="ES92" s="68">
        <v>8465.2119999999995</v>
      </c>
      <c r="ET92" s="68">
        <v>26869.690000000002</v>
      </c>
      <c r="EU92" s="68">
        <v>31448.789999999994</v>
      </c>
      <c r="EV92" s="68">
        <v>34365.480000000003</v>
      </c>
      <c r="EW92" s="68">
        <v>33825.360000000001</v>
      </c>
      <c r="EX92" s="68">
        <v>20</v>
      </c>
      <c r="EY92" s="68">
        <v>20</v>
      </c>
      <c r="EZ92" s="68">
        <v>19</v>
      </c>
      <c r="FA92" s="68">
        <v>14</v>
      </c>
      <c r="FB92" s="68">
        <v>53732.581000000013</v>
      </c>
      <c r="FC92" s="68">
        <v>2098.951</v>
      </c>
      <c r="FD92" s="68">
        <v>1564.6439999999998</v>
      </c>
      <c r="FE92" s="68">
        <v>192947.08999999997</v>
      </c>
      <c r="FF92" s="68">
        <v>46735.7</v>
      </c>
      <c r="FG92" s="68">
        <v>13.870000000000001</v>
      </c>
      <c r="FH92" s="68">
        <v>-1555.1609999999998</v>
      </c>
      <c r="FI92" s="68">
        <v>-17.447000000000017</v>
      </c>
      <c r="FJ92" s="68">
        <v>110.75100000000003</v>
      </c>
      <c r="FK92" s="68">
        <v>-2585.1560000000004</v>
      </c>
      <c r="FL92" s="68">
        <v>22480.513999999996</v>
      </c>
      <c r="FM92" s="68">
        <v>194949.9</v>
      </c>
      <c r="FP92" s="68">
        <v>21442.968000000001</v>
      </c>
      <c r="FQ92" s="68">
        <v>16726.494999999999</v>
      </c>
      <c r="FR92" s="68">
        <v>0</v>
      </c>
      <c r="FS92" s="68">
        <v>3445.8</v>
      </c>
      <c r="FT92" s="68">
        <v>681013.26</v>
      </c>
      <c r="FU92" s="68">
        <v>729051.28000000014</v>
      </c>
      <c r="FV92" s="68">
        <v>544441.3600000001</v>
      </c>
      <c r="FW92" s="68">
        <v>703230.62999999989</v>
      </c>
      <c r="FX92" s="68">
        <v>653363.98</v>
      </c>
      <c r="FY92" s="68">
        <v>806227.46</v>
      </c>
      <c r="FZ92" s="68">
        <v>202669.05000000002</v>
      </c>
      <c r="GA92" s="68">
        <v>60437.1</v>
      </c>
      <c r="GB92" s="68">
        <v>53960.313000000009</v>
      </c>
      <c r="GC92" s="68">
        <v>29102.381999999998</v>
      </c>
      <c r="GD92" s="68">
        <v>14905.018000000002</v>
      </c>
      <c r="GE92" s="68">
        <v>204557.90999999995</v>
      </c>
      <c r="GF92" s="68">
        <v>31509.355</v>
      </c>
      <c r="GG92" s="68">
        <v>18236.328999999998</v>
      </c>
      <c r="GH92" s="68">
        <v>67.063829787234042</v>
      </c>
      <c r="GI92" s="68">
        <v>305805.70999999996</v>
      </c>
      <c r="GJ92" s="68">
        <v>2955.73</v>
      </c>
      <c r="GK92" s="68">
        <v>3002.1</v>
      </c>
      <c r="GL92" s="68">
        <v>692.87499999999989</v>
      </c>
      <c r="GM92" s="68">
        <v>691.51599999999996</v>
      </c>
      <c r="GN92" s="68">
        <v>1037.335</v>
      </c>
      <c r="GO92" s="68">
        <v>1018.331</v>
      </c>
      <c r="GP92" s="68">
        <v>996.16499999999996</v>
      </c>
      <c r="GQ92" s="68">
        <v>-102.24</v>
      </c>
      <c r="GR92" s="68">
        <v>2518.6220000000008</v>
      </c>
      <c r="GS92" s="68">
        <v>734.33600000000001</v>
      </c>
      <c r="GT92" s="68">
        <v>600.19200000000001</v>
      </c>
      <c r="GU92" s="68">
        <v>541.40099999999995</v>
      </c>
      <c r="GV92" s="68">
        <v>519.70100000000002</v>
      </c>
      <c r="GW92" s="68">
        <v>5883.4340000000002</v>
      </c>
    </row>
    <row r="93" spans="1:205" s="68" customFormat="1" ht="10">
      <c r="A93" s="100" t="s">
        <v>175</v>
      </c>
      <c r="B93" s="68">
        <v>232</v>
      </c>
      <c r="C93" s="68">
        <v>371445.39999999997</v>
      </c>
      <c r="D93" s="68">
        <v>161481.00054865671</v>
      </c>
      <c r="E93" s="68">
        <v>532926.4005486567</v>
      </c>
      <c r="F93" s="68">
        <v>37928.085999999996</v>
      </c>
      <c r="G93" s="68">
        <v>494998.31454865652</v>
      </c>
      <c r="H93" s="68">
        <v>1.9827414183009455</v>
      </c>
      <c r="I93" s="68">
        <v>1.1301992175741524</v>
      </c>
      <c r="J93" s="68">
        <v>0.35054834364877946</v>
      </c>
      <c r="K93" s="68">
        <v>0.33065902771294364</v>
      </c>
      <c r="L93" s="68">
        <v>31.50828594864241</v>
      </c>
      <c r="M93" s="68">
        <v>107.15113704175617</v>
      </c>
      <c r="N93" s="68">
        <v>71.563994356665063</v>
      </c>
      <c r="O93" s="68">
        <v>17.965537700635842</v>
      </c>
      <c r="P93" s="68">
        <v>3.0821249658091161</v>
      </c>
      <c r="Q93" s="68">
        <v>2.8051019515789903</v>
      </c>
      <c r="R93" s="68">
        <v>23.593882403872591</v>
      </c>
      <c r="S93" s="68">
        <v>0.11156064777897759</v>
      </c>
      <c r="T93" s="68">
        <v>57.583677563840062</v>
      </c>
      <c r="U93" s="68">
        <v>43.376852629084595</v>
      </c>
      <c r="V93" s="68">
        <v>5.0016556828947181</v>
      </c>
      <c r="W93" s="68">
        <v>20.788941281714532</v>
      </c>
      <c r="X93" s="68">
        <v>0.23292465214123398</v>
      </c>
      <c r="Y93" s="68">
        <v>1.2504182111414816E-2</v>
      </c>
      <c r="Z93" s="68">
        <v>0.1457436718749999</v>
      </c>
      <c r="AA93" s="68">
        <v>0.13661469026548678</v>
      </c>
      <c r="AB93" s="68">
        <v>4.7397180851063848E-2</v>
      </c>
      <c r="AC93" s="68">
        <v>3.7452530120481928E-2</v>
      </c>
      <c r="AD93" s="68">
        <v>0.3719709677419355</v>
      </c>
      <c r="AE93" s="68">
        <v>0.21736543209876544</v>
      </c>
      <c r="AF93" s="68">
        <v>4.176230572939154E-2</v>
      </c>
      <c r="AG93" s="68">
        <v>-1.1100093782723879E-3</v>
      </c>
      <c r="AH93" s="68">
        <v>-0.71018034177182954</v>
      </c>
      <c r="AI93" s="68">
        <v>-0.42326906754712146</v>
      </c>
      <c r="AJ93" s="68">
        <v>0.16398673598970887</v>
      </c>
      <c r="AK93" s="68">
        <v>0.22986112903225797</v>
      </c>
      <c r="AL93" s="68">
        <v>-5311.6379999999963</v>
      </c>
      <c r="AM93" s="68">
        <v>8535.4430000000011</v>
      </c>
      <c r="AN93" s="68">
        <v>15613.89909026866</v>
      </c>
      <c r="AO93" s="68">
        <v>241613.788</v>
      </c>
      <c r="AP93" s="68">
        <v>268011.30300000001</v>
      </c>
      <c r="AQ93" s="68">
        <v>19240.788000000008</v>
      </c>
      <c r="AR93" s="68">
        <v>34324.768999999986</v>
      </c>
      <c r="AS93" s="68">
        <v>10318.05958890583</v>
      </c>
      <c r="AT93" s="68">
        <v>3023.3439999999996</v>
      </c>
      <c r="AU93" s="68">
        <v>5408.0419999999995</v>
      </c>
      <c r="AV93" s="68">
        <v>14517.073000000004</v>
      </c>
      <c r="AW93" s="68">
        <v>27.445965031513943</v>
      </c>
      <c r="AX93" s="68">
        <v>-9607.0554110941757</v>
      </c>
      <c r="AY93" s="68">
        <v>-14413.016</v>
      </c>
      <c r="AZ93" s="68">
        <v>103897.71400000002</v>
      </c>
      <c r="BA93" s="68">
        <v>214072.52254865659</v>
      </c>
      <c r="BB93" s="68">
        <v>127689.72300000003</v>
      </c>
      <c r="BC93" s="68">
        <v>228968.1785486567</v>
      </c>
      <c r="BD93" s="68">
        <v>-1924.1241899999993</v>
      </c>
      <c r="BE93" s="68">
        <v>0.15436538461538463</v>
      </c>
      <c r="BF93" s="68">
        <v>0.43893333333333329</v>
      </c>
      <c r="BG93" s="68">
        <v>0.67263333333333364</v>
      </c>
      <c r="BH93" s="68">
        <v>0.90134466019417558</v>
      </c>
      <c r="BI93" s="68">
        <v>13.661469026548671</v>
      </c>
      <c r="BJ93" s="68">
        <v>5.2342268907563021</v>
      </c>
      <c r="BK93" s="68">
        <v>1.2682269503546095</v>
      </c>
      <c r="BL93" s="68">
        <v>3.7452530120481939</v>
      </c>
      <c r="BM93" s="68">
        <v>14.5743671875</v>
      </c>
      <c r="BN93" s="68">
        <v>6.5494545454545454</v>
      </c>
      <c r="BO93" s="68">
        <v>0.49599350649350638</v>
      </c>
      <c r="BP93" s="68">
        <v>4.7397180851063823</v>
      </c>
      <c r="BQ93" s="68">
        <v>198.76034745762703</v>
      </c>
      <c r="BR93" s="68">
        <v>157.76227692307691</v>
      </c>
      <c r="BS93" s="68">
        <v>21241.541999999994</v>
      </c>
      <c r="BT93" s="68">
        <v>26845.850000000006</v>
      </c>
      <c r="BU93" s="68">
        <v>2.3820000000000001</v>
      </c>
      <c r="BV93" s="68">
        <v>13647.438000000004</v>
      </c>
      <c r="BW93" s="68">
        <v>3313.9389999999994</v>
      </c>
      <c r="BX93" s="68">
        <v>614.92699999999991</v>
      </c>
      <c r="BY93" s="68">
        <v>12177.939999999997</v>
      </c>
      <c r="BZ93" s="68">
        <v>4162.3469999999998</v>
      </c>
      <c r="CA93" s="68">
        <v>29.508701388888888</v>
      </c>
      <c r="CB93" s="68">
        <v>37064.542999999998</v>
      </c>
      <c r="CC93" s="68">
        <v>3910.5060000000003</v>
      </c>
      <c r="CD93" s="68">
        <v>13985.658000000001</v>
      </c>
      <c r="CE93" s="68">
        <v>22274.458999999995</v>
      </c>
      <c r="CF93" s="68">
        <v>21449.086999999996</v>
      </c>
      <c r="CG93" s="68">
        <v>14664.506999999998</v>
      </c>
      <c r="CH93" s="68">
        <v>37.217174757281541</v>
      </c>
      <c r="CI93" s="68">
        <v>-3309.7239999999993</v>
      </c>
      <c r="CJ93" s="68">
        <v>-1537.4039999999995</v>
      </c>
      <c r="CK93" s="68">
        <v>8431.6900000000041</v>
      </c>
      <c r="CL93" s="68">
        <v>-70346.492000000013</v>
      </c>
      <c r="CM93" s="68">
        <v>67323.14800000003</v>
      </c>
      <c r="CN93" s="68">
        <v>2046.1759999999995</v>
      </c>
      <c r="CO93" s="68">
        <v>-3594.1860000000006</v>
      </c>
      <c r="CP93" s="68">
        <v>60969.04099999999</v>
      </c>
      <c r="CQ93" s="68">
        <v>157518.92100000003</v>
      </c>
      <c r="CR93" s="68">
        <v>3920.1670000000004</v>
      </c>
      <c r="CS93" s="68">
        <v>32863.209000000003</v>
      </c>
      <c r="CT93" s="68">
        <v>21610.933000000001</v>
      </c>
      <c r="CU93" s="68">
        <v>-46</v>
      </c>
      <c r="CV93" s="68">
        <v>103897.71400000002</v>
      </c>
      <c r="CW93" s="68">
        <v>0.66343524359172079</v>
      </c>
      <c r="CX93" s="68">
        <v>0.72552315650299171</v>
      </c>
      <c r="CY93" s="68">
        <v>-5311.6379999999963</v>
      </c>
      <c r="CZ93" s="68">
        <v>8040.7439999999979</v>
      </c>
      <c r="DA93" s="68">
        <v>10513.632000000007</v>
      </c>
      <c r="DB93" s="68">
        <v>10917.302000000005</v>
      </c>
      <c r="DC93" s="68">
        <v>11324.968999999999</v>
      </c>
      <c r="DD93" s="68">
        <v>11915.218999999999</v>
      </c>
      <c r="DE93" s="68">
        <v>13082.230000000001</v>
      </c>
      <c r="DF93" s="68">
        <v>9330.5689999999995</v>
      </c>
      <c r="DG93" s="68">
        <v>9088.1939999999977</v>
      </c>
      <c r="DH93" s="68">
        <v>12000.265000000001</v>
      </c>
      <c r="DI93" s="68">
        <v>4017.4349999999949</v>
      </c>
      <c r="DJ93" s="68">
        <v>3581.6980000000026</v>
      </c>
      <c r="DK93" s="68">
        <v>-5233.8481900000006</v>
      </c>
      <c r="DL93" s="68">
        <v>152021.421</v>
      </c>
      <c r="DM93" s="68">
        <v>14952.991000000004</v>
      </c>
      <c r="DN93" s="68">
        <v>-11389.672000000002</v>
      </c>
      <c r="DO93" s="68">
        <v>0.28263701614696507</v>
      </c>
      <c r="DP93" s="68">
        <v>8.6451764705882272</v>
      </c>
      <c r="DQ93" s="68">
        <v>21.160331632653062</v>
      </c>
      <c r="DR93" s="68">
        <v>22.986112903225802</v>
      </c>
      <c r="DS93" s="68">
        <v>344034.4099999998</v>
      </c>
      <c r="DT93" s="68">
        <v>-4693.1729999999998</v>
      </c>
      <c r="DU93" s="68">
        <v>72641.655999999988</v>
      </c>
      <c r="DV93" s="68">
        <v>115066.378</v>
      </c>
      <c r="DW93" s="68">
        <v>172</v>
      </c>
      <c r="DX93" s="68">
        <v>18619.770999999993</v>
      </c>
      <c r="DY93" s="68">
        <v>4648.0399999999991</v>
      </c>
      <c r="DZ93" s="68">
        <v>14500.190000000002</v>
      </c>
      <c r="EA93" s="68">
        <v>252968.95999999993</v>
      </c>
      <c r="EB93" s="68">
        <v>38813.442999999977</v>
      </c>
      <c r="EC93" s="68">
        <v>379065.46629969182</v>
      </c>
      <c r="ED93" s="68">
        <v>-14669.639000000003</v>
      </c>
      <c r="EE93" s="68">
        <v>9970.6283999999996</v>
      </c>
      <c r="EF93" s="68">
        <v>15487.706890268659</v>
      </c>
      <c r="EG93" s="68">
        <v>22554.727000000014</v>
      </c>
      <c r="EH93" s="68">
        <v>266244.99999999994</v>
      </c>
      <c r="EI93" s="68">
        <v>37511.760000000009</v>
      </c>
      <c r="EJ93" s="68">
        <v>30134.079000000012</v>
      </c>
      <c r="EK93" s="68">
        <v>-0.12332196946169779</v>
      </c>
      <c r="EL93" s="68">
        <v>7.627868825307485E-2</v>
      </c>
      <c r="EM93" s="68">
        <v>12072.414476190479</v>
      </c>
      <c r="EN93" s="68">
        <v>12072.414476190479</v>
      </c>
      <c r="EO93" s="68">
        <v>94808.64899999999</v>
      </c>
      <c r="EP93" s="68">
        <v>75.999660714285682</v>
      </c>
      <c r="EQ93" s="68">
        <v>2320.4469999999992</v>
      </c>
      <c r="ER93" s="68">
        <v>-543.79999999999995</v>
      </c>
      <c r="ES93" s="68">
        <v>3740.1710000000026</v>
      </c>
      <c r="ET93" s="68">
        <v>9641.3300000000036</v>
      </c>
      <c r="EU93" s="68">
        <v>13656.750000000004</v>
      </c>
      <c r="EV93" s="68">
        <v>14927.66</v>
      </c>
      <c r="EW93" s="68">
        <v>8729.73</v>
      </c>
      <c r="EX93" s="68">
        <v>72</v>
      </c>
      <c r="EY93" s="68">
        <v>71</v>
      </c>
      <c r="EZ93" s="68">
        <v>66</v>
      </c>
      <c r="FA93" s="68">
        <v>31</v>
      </c>
      <c r="FB93" s="68">
        <v>26312.054000000007</v>
      </c>
      <c r="FC93" s="68">
        <v>9889.8489999999947</v>
      </c>
      <c r="FD93" s="68">
        <v>2252.1929999999998</v>
      </c>
      <c r="FE93" s="68">
        <v>241613.788</v>
      </c>
      <c r="FF93" s="68">
        <v>19240.788000000008</v>
      </c>
      <c r="FG93" s="68">
        <v>47.257000000000005</v>
      </c>
      <c r="FH93" s="68">
        <v>-5453.5480000000016</v>
      </c>
      <c r="FI93" s="68">
        <v>-1114.7140000000002</v>
      </c>
      <c r="FJ93" s="68">
        <v>1160.2199999999996</v>
      </c>
      <c r="FK93" s="68">
        <v>1585.2850000000005</v>
      </c>
      <c r="FL93" s="68">
        <v>7367.6490000000022</v>
      </c>
      <c r="FM93" s="68">
        <v>83866.22</v>
      </c>
      <c r="FP93" s="68">
        <v>82458.833999999959</v>
      </c>
      <c r="FQ93" s="68">
        <v>79021.987999999998</v>
      </c>
      <c r="FR93" s="68">
        <v>0</v>
      </c>
      <c r="FS93" s="68">
        <v>9949.2680000000037</v>
      </c>
      <c r="FT93" s="68">
        <v>226206.36899999995</v>
      </c>
      <c r="FU93" s="68">
        <v>244409.435</v>
      </c>
      <c r="FV93" s="68">
        <v>151407.06</v>
      </c>
      <c r="FW93" s="68">
        <v>546728.33000000019</v>
      </c>
      <c r="FX93" s="68">
        <v>379536.69199999998</v>
      </c>
      <c r="FY93" s="68">
        <v>371445.39999999997</v>
      </c>
      <c r="FZ93" s="68">
        <v>257363.80599999998</v>
      </c>
      <c r="GA93" s="68">
        <v>55492.116000000009</v>
      </c>
      <c r="GB93" s="68">
        <v>25762.522000000001</v>
      </c>
      <c r="GC93" s="68">
        <v>10352.966999999997</v>
      </c>
      <c r="GD93" s="68">
        <v>6227.1759999999977</v>
      </c>
      <c r="GE93" s="68">
        <v>268011.30300000001</v>
      </c>
      <c r="GF93" s="68">
        <v>14952.991000000004</v>
      </c>
      <c r="GG93" s="68">
        <v>8535.4430000000011</v>
      </c>
      <c r="GH93" s="68">
        <v>45.831775700934578</v>
      </c>
      <c r="GI93" s="68">
        <v>143832.09099999999</v>
      </c>
      <c r="GJ93" s="68">
        <v>8189.7299999999987</v>
      </c>
      <c r="GK93" s="68">
        <v>10473.096</v>
      </c>
      <c r="GL93" s="68">
        <v>3285.2379999999994</v>
      </c>
      <c r="GM93" s="68">
        <v>3279.6160000000004</v>
      </c>
      <c r="GN93" s="68">
        <v>3401.6849999999999</v>
      </c>
      <c r="GO93" s="68">
        <v>3500.2770000000005</v>
      </c>
      <c r="GP93" s="68">
        <v>3733.8400000000006</v>
      </c>
      <c r="GQ93" s="68">
        <v>-405.05199999999991</v>
      </c>
      <c r="GR93" s="68">
        <v>4190.6899999999996</v>
      </c>
      <c r="GS93" s="68">
        <v>2699.8620000000001</v>
      </c>
      <c r="GT93" s="68">
        <v>2267.1530000000002</v>
      </c>
      <c r="GU93" s="68">
        <v>1761.7340000000002</v>
      </c>
      <c r="GV93" s="68">
        <v>1409.9449999999999</v>
      </c>
      <c r="GW93" s="68">
        <v>8619.9440000000013</v>
      </c>
    </row>
    <row r="94" spans="1:205" s="68" customFormat="1" ht="10">
      <c r="A94" s="100" t="s">
        <v>176</v>
      </c>
      <c r="B94" s="68">
        <v>54</v>
      </c>
      <c r="C94" s="68">
        <v>646557.70000000019</v>
      </c>
      <c r="D94" s="68">
        <v>536310.50575278536</v>
      </c>
      <c r="E94" s="68">
        <v>1182868.2057527849</v>
      </c>
      <c r="F94" s="68">
        <v>53328.931999999993</v>
      </c>
      <c r="G94" s="68">
        <v>1129539.2737527853</v>
      </c>
      <c r="H94" s="68">
        <v>1.2204015369085424</v>
      </c>
      <c r="I94" s="68">
        <v>0.80364818176933617</v>
      </c>
      <c r="J94" s="68">
        <v>0.50915483685989527</v>
      </c>
      <c r="K94" s="68">
        <v>0.1784442218699003</v>
      </c>
      <c r="L94" s="68">
        <v>6.352105543385445</v>
      </c>
      <c r="M94" s="68">
        <v>31.193586216007429</v>
      </c>
      <c r="N94" s="68">
        <v>19.608636771090506</v>
      </c>
      <c r="O94" s="68">
        <v>18.378448578497512</v>
      </c>
      <c r="P94" s="68">
        <v>4.9627657498586144</v>
      </c>
      <c r="Q94" s="68">
        <v>1.8422452166790981</v>
      </c>
      <c r="R94" s="68">
        <v>2.146752368549393</v>
      </c>
      <c r="S94" s="68">
        <v>8.2028422461081801E-2</v>
      </c>
      <c r="T94" s="68">
        <v>27.081953794571181</v>
      </c>
      <c r="U94" s="68">
        <v>13.081534292969103</v>
      </c>
      <c r="V94" s="68">
        <v>1.6218158143515176</v>
      </c>
      <c r="W94" s="68">
        <v>3.4819820401047297</v>
      </c>
      <c r="X94" s="68">
        <v>0.63074927736414377</v>
      </c>
      <c r="Y94" s="68">
        <v>3.3027341908032797E-2</v>
      </c>
      <c r="Z94" s="68">
        <v>8.6406666666666659E-2</v>
      </c>
      <c r="AA94" s="68">
        <v>9.3834999999999988E-2</v>
      </c>
      <c r="AB94" s="68">
        <v>2.806725490196077E-2</v>
      </c>
      <c r="AC94" s="68">
        <v>3.3780980392156872E-2</v>
      </c>
      <c r="AD94" s="68">
        <v>7.2523333333333329E-2</v>
      </c>
      <c r="AE94" s="68">
        <v>6.3178421052631592E-2</v>
      </c>
      <c r="AF94" s="68">
        <v>0.14280301018149064</v>
      </c>
      <c r="AG94" s="68">
        <v>9.1648634071233234E-2</v>
      </c>
      <c r="AH94" s="68">
        <v>7.7192866064123414E-2</v>
      </c>
      <c r="AI94" s="68">
        <v>0.12081956941430542</v>
      </c>
      <c r="AJ94" s="68">
        <v>0.16708949179198282</v>
      </c>
      <c r="AK94" s="68">
        <v>0.44843829787234046</v>
      </c>
      <c r="AL94" s="68">
        <v>14918.99</v>
      </c>
      <c r="AM94" s="68">
        <v>29600.806000000008</v>
      </c>
      <c r="AN94" s="68">
        <v>57150.823649442922</v>
      </c>
      <c r="AO94" s="68">
        <v>437307.8</v>
      </c>
      <c r="AP94" s="68">
        <v>464525.50000000012</v>
      </c>
      <c r="AQ94" s="68">
        <v>89626.96</v>
      </c>
      <c r="AR94" s="68">
        <v>99241.915000000008</v>
      </c>
      <c r="AS94" s="68">
        <v>45098.064341211553</v>
      </c>
      <c r="AT94" s="68">
        <v>-32102.402000000002</v>
      </c>
      <c r="AU94" s="68">
        <v>3329.0819999999999</v>
      </c>
      <c r="AV94" s="68">
        <v>45960.738999999987</v>
      </c>
      <c r="AW94" s="68">
        <v>2.1904111485984132</v>
      </c>
      <c r="AX94" s="68">
        <v>-4191.7566587884576</v>
      </c>
      <c r="AY94" s="68">
        <v>12413.387000000001</v>
      </c>
      <c r="AZ94" s="68">
        <v>310687.71999999991</v>
      </c>
      <c r="BA94" s="68">
        <v>676354.14575278538</v>
      </c>
      <c r="BB94" s="68">
        <v>378516.4499999999</v>
      </c>
      <c r="BC94" s="68">
        <v>769049.28375278518</v>
      </c>
      <c r="BD94" s="68">
        <v>-19864.894600000003</v>
      </c>
      <c r="BE94" s="68">
        <v>0.31757692307692309</v>
      </c>
      <c r="BF94" s="68">
        <v>0.35740384615384629</v>
      </c>
      <c r="BG94" s="68">
        <v>0.75140384615384603</v>
      </c>
      <c r="BH94" s="68">
        <v>0.54749019607843141</v>
      </c>
      <c r="BI94" s="68">
        <v>9.3835000000000015</v>
      </c>
      <c r="BJ94" s="68">
        <v>3.7768260869565227</v>
      </c>
      <c r="BK94" s="68">
        <v>3.8383478260869546</v>
      </c>
      <c r="BL94" s="68">
        <v>3.3780980392156867</v>
      </c>
      <c r="BM94" s="68">
        <v>8.640666666666668</v>
      </c>
      <c r="BN94" s="68">
        <v>6.8075217391304337</v>
      </c>
      <c r="BO94" s="68">
        <v>5.5168085106382998</v>
      </c>
      <c r="BP94" s="68">
        <v>2.8067254901960794</v>
      </c>
      <c r="BQ94" s="68">
        <v>59.022842105263159</v>
      </c>
      <c r="BR94" s="68">
        <v>38.016145833333333</v>
      </c>
      <c r="BS94" s="68">
        <v>73723.892000000007</v>
      </c>
      <c r="BT94" s="68">
        <v>34194.62000000001</v>
      </c>
      <c r="BU94" s="68">
        <v>49.660000000000004</v>
      </c>
      <c r="BV94" s="68">
        <v>43227.671999999984</v>
      </c>
      <c r="BW94" s="68">
        <v>795.83499999999992</v>
      </c>
      <c r="BX94" s="68">
        <v>1896.8509999999994</v>
      </c>
      <c r="BY94" s="68">
        <v>35256.284999999996</v>
      </c>
      <c r="BZ94" s="68">
        <v>6781.8480000000018</v>
      </c>
      <c r="CA94" s="68">
        <v>25.8853488372093</v>
      </c>
      <c r="CB94" s="68">
        <v>105086.48000000003</v>
      </c>
      <c r="CC94" s="68">
        <v>27293.704000000002</v>
      </c>
      <c r="CD94" s="68">
        <v>114210.63400000001</v>
      </c>
      <c r="CE94" s="68">
        <v>92448.739999999991</v>
      </c>
      <c r="CF94" s="68">
        <v>91582.713999999978</v>
      </c>
      <c r="CG94" s="68">
        <v>246006.20500000002</v>
      </c>
      <c r="CH94" s="68">
        <v>13.900211538461539</v>
      </c>
      <c r="CI94" s="68">
        <v>-1280.8700000000001</v>
      </c>
      <c r="CJ94" s="68">
        <v>-19786.960000000003</v>
      </c>
      <c r="CK94" s="68">
        <v>7696.3270000000002</v>
      </c>
      <c r="CL94" s="68">
        <v>-76670.347999999998</v>
      </c>
      <c r="CM94" s="68">
        <v>108772.74999999997</v>
      </c>
      <c r="CN94" s="68">
        <v>344.49300000000068</v>
      </c>
      <c r="CO94" s="68">
        <v>-12596.605000000003</v>
      </c>
      <c r="CP94" s="68">
        <v>146986.39999999994</v>
      </c>
      <c r="CQ94" s="68">
        <v>495678.77000000008</v>
      </c>
      <c r="CR94" s="68">
        <v>32266.086000000003</v>
      </c>
      <c r="CS94" s="68">
        <v>51410.840999999993</v>
      </c>
      <c r="CT94" s="68">
        <v>93187.69</v>
      </c>
      <c r="CU94" s="68">
        <v>12623.4</v>
      </c>
      <c r="CV94" s="68">
        <v>310687.71999999991</v>
      </c>
      <c r="CW94" s="68">
        <v>0.35669086269055345</v>
      </c>
      <c r="CX94" s="68">
        <v>0.58388854367230758</v>
      </c>
      <c r="CY94" s="68">
        <v>14918.99</v>
      </c>
      <c r="CZ94" s="68">
        <v>25912.984000000004</v>
      </c>
      <c r="DA94" s="68">
        <v>61217.927999999993</v>
      </c>
      <c r="DB94" s="68">
        <v>65322.885999999991</v>
      </c>
      <c r="DC94" s="68">
        <v>60842.769000000008</v>
      </c>
      <c r="DD94" s="68">
        <v>54332.927999999993</v>
      </c>
      <c r="DE94" s="68">
        <v>51785.555000000008</v>
      </c>
      <c r="DF94" s="68">
        <v>36361.803000000007</v>
      </c>
      <c r="DG94" s="68">
        <v>48428.191999999988</v>
      </c>
      <c r="DH94" s="68">
        <v>49068.368000000002</v>
      </c>
      <c r="DI94" s="68">
        <v>47974.223000000005</v>
      </c>
      <c r="DJ94" s="68">
        <v>52895.422000000013</v>
      </c>
      <c r="DK94" s="68">
        <v>-21145.764600000002</v>
      </c>
      <c r="DL94" s="68">
        <v>534190.31900000002</v>
      </c>
      <c r="DM94" s="68">
        <v>57454.136000000006</v>
      </c>
      <c r="DN94" s="68">
        <v>-19689.015000000007</v>
      </c>
      <c r="DO94" s="68">
        <v>0.18542881310222778</v>
      </c>
      <c r="DP94" s="68">
        <v>1.5021000000000002</v>
      </c>
      <c r="DQ94" s="68">
        <v>4.8133170731707304</v>
      </c>
      <c r="DR94" s="68">
        <v>44.84382978723405</v>
      </c>
      <c r="DS94" s="68">
        <v>1534160.4999999998</v>
      </c>
      <c r="DT94" s="68">
        <v>-16146.352999999997</v>
      </c>
      <c r="DU94" s="68">
        <v>423491.38299999997</v>
      </c>
      <c r="DV94" s="68">
        <v>720621.63000000012</v>
      </c>
      <c r="DW94" s="68">
        <v>43</v>
      </c>
      <c r="DX94" s="68">
        <v>39555.884999999995</v>
      </c>
      <c r="DY94" s="68">
        <v>8252.2790000000005</v>
      </c>
      <c r="DZ94" s="68">
        <v>32568.010000000006</v>
      </c>
      <c r="EA94" s="68">
        <v>603646.30000000016</v>
      </c>
      <c r="EB94" s="68">
        <v>101589.28700000001</v>
      </c>
      <c r="EC94" s="68">
        <v>1122735.0025556586</v>
      </c>
      <c r="ED94" s="68">
        <v>11421.687999999998</v>
      </c>
      <c r="EE94" s="68">
        <v>2333.1095999999998</v>
      </c>
      <c r="EF94" s="68">
        <v>57264.555649442926</v>
      </c>
      <c r="EG94" s="68">
        <v>90422.794999999998</v>
      </c>
      <c r="EH94" s="68">
        <v>486347.4</v>
      </c>
      <c r="EI94" s="68">
        <v>108630.70000000001</v>
      </c>
      <c r="EJ94" s="68">
        <v>98848.650000000009</v>
      </c>
      <c r="EK94" s="68">
        <v>-0.13906066545084983</v>
      </c>
      <c r="EL94" s="68">
        <v>9.0938363661159219E-2</v>
      </c>
      <c r="EM94" s="68">
        <v>53144.879733333342</v>
      </c>
      <c r="EN94" s="68">
        <v>53144.879733333342</v>
      </c>
      <c r="EO94" s="68">
        <v>564250.69800000032</v>
      </c>
      <c r="EP94" s="68">
        <v>18.004509803921568</v>
      </c>
      <c r="EQ94" s="68">
        <v>686.35399999999981</v>
      </c>
      <c r="ER94" s="68">
        <v>-79.92</v>
      </c>
      <c r="ES94" s="68">
        <v>3714.1090000000004</v>
      </c>
      <c r="ET94" s="68">
        <v>34276.349999999991</v>
      </c>
      <c r="EU94" s="68">
        <v>36134.959999999999</v>
      </c>
      <c r="EV94" s="68">
        <v>38265.450000000004</v>
      </c>
      <c r="EW94" s="68">
        <v>36929.85</v>
      </c>
      <c r="EX94" s="68">
        <v>38</v>
      </c>
      <c r="EY94" s="68">
        <v>39</v>
      </c>
      <c r="EZ94" s="68">
        <v>39</v>
      </c>
      <c r="FA94" s="68">
        <v>33</v>
      </c>
      <c r="FB94" s="68">
        <v>79383.294999999998</v>
      </c>
      <c r="FC94" s="68">
        <v>1553.5379999999996</v>
      </c>
      <c r="FD94" s="68">
        <v>1283.6100000000001</v>
      </c>
      <c r="FE94" s="68">
        <v>437307.8</v>
      </c>
      <c r="FF94" s="68">
        <v>89626.96</v>
      </c>
      <c r="FG94" s="68">
        <v>38.643000000000001</v>
      </c>
      <c r="FH94" s="68">
        <v>-4045.7199999999993</v>
      </c>
      <c r="FI94" s="68">
        <v>-1357.0830000000001</v>
      </c>
      <c r="FJ94" s="68">
        <v>2073.721</v>
      </c>
      <c r="FK94" s="68">
        <v>5567.2230000000009</v>
      </c>
      <c r="FL94" s="68">
        <v>24387.012999999999</v>
      </c>
      <c r="FM94" s="68">
        <v>764721.52999999991</v>
      </c>
      <c r="FP94" s="68">
        <v>12531.512999999999</v>
      </c>
      <c r="FQ94" s="68">
        <v>12426.63</v>
      </c>
      <c r="FR94" s="68">
        <v>0</v>
      </c>
      <c r="FS94" s="68">
        <v>2715.99</v>
      </c>
      <c r="FT94" s="68">
        <v>557212.49999999988</v>
      </c>
      <c r="FU94" s="68">
        <v>595643.00000000012</v>
      </c>
      <c r="FV94" s="68">
        <v>413188.55</v>
      </c>
      <c r="FW94" s="68">
        <v>564826.69999999984</v>
      </c>
      <c r="FX94" s="68">
        <v>562607.40000000014</v>
      </c>
      <c r="FY94" s="68">
        <v>646557.70000000019</v>
      </c>
      <c r="FZ94" s="68">
        <v>453822.99999999988</v>
      </c>
      <c r="GA94" s="68">
        <v>158188.6</v>
      </c>
      <c r="GB94" s="68">
        <v>91284.6</v>
      </c>
      <c r="GC94" s="68">
        <v>50385.452000000005</v>
      </c>
      <c r="GD94" s="68">
        <v>27405.910000000003</v>
      </c>
      <c r="GE94" s="68">
        <v>464525.50000000012</v>
      </c>
      <c r="GF94" s="68">
        <v>57454.136000000006</v>
      </c>
      <c r="GG94" s="68">
        <v>29600.806000000008</v>
      </c>
      <c r="GH94" s="68">
        <v>71.145833333333329</v>
      </c>
      <c r="GI94" s="68">
        <v>532827.61900000006</v>
      </c>
      <c r="GJ94" s="68">
        <v>1362.6</v>
      </c>
      <c r="GK94" s="68">
        <v>1520.1</v>
      </c>
      <c r="GL94" s="68">
        <v>820.63100000000009</v>
      </c>
      <c r="GM94" s="68">
        <v>804.37999999999988</v>
      </c>
      <c r="GN94" s="68">
        <v>726.01499999999999</v>
      </c>
      <c r="GO94" s="68">
        <v>538.67900000000009</v>
      </c>
      <c r="GP94" s="68">
        <v>520.80999999999995</v>
      </c>
      <c r="GQ94" s="68">
        <v>-3452.7370000000001</v>
      </c>
      <c r="GR94" s="68">
        <v>393.26499999999999</v>
      </c>
      <c r="GS94" s="68">
        <v>335.78100000000006</v>
      </c>
      <c r="GT94" s="68">
        <v>286.58600000000001</v>
      </c>
      <c r="GU94" s="68">
        <v>248.87500000000003</v>
      </c>
      <c r="GV94" s="68">
        <v>216.53200000000001</v>
      </c>
      <c r="GW94" s="68">
        <v>2609.9889999999996</v>
      </c>
    </row>
    <row r="95" spans="1:205" s="68" customFormat="1" ht="10">
      <c r="A95" s="100" t="s">
        <v>177</v>
      </c>
      <c r="B95" s="68">
        <v>104</v>
      </c>
      <c r="C95" s="68">
        <v>154844.17599999998</v>
      </c>
      <c r="D95" s="68">
        <v>105553.05762273179</v>
      </c>
      <c r="E95" s="68">
        <v>260397.23362273187</v>
      </c>
      <c r="F95" s="68">
        <v>15080.103000000001</v>
      </c>
      <c r="G95" s="68">
        <v>245317.13062273184</v>
      </c>
      <c r="H95" s="68">
        <v>1.3270545643178187</v>
      </c>
      <c r="I95" s="68">
        <v>0.72895941806314868</v>
      </c>
      <c r="J95" s="68">
        <v>0.27562165736146244</v>
      </c>
      <c r="K95" s="68">
        <v>0.29537866200171248</v>
      </c>
      <c r="L95" s="68">
        <v>34.274543913598364</v>
      </c>
      <c r="M95" s="68">
        <v>28.046524084800712</v>
      </c>
      <c r="N95" s="68">
        <v>72.550585826748843</v>
      </c>
      <c r="O95" s="68">
        <v>20.340377899106194</v>
      </c>
      <c r="P95" s="68">
        <v>5.1612661287350745</v>
      </c>
      <c r="Q95" s="68">
        <v>2.2356115754119692</v>
      </c>
      <c r="R95" s="68">
        <v>7.558765726362771</v>
      </c>
      <c r="S95" s="68">
        <v>0.10268644398156254</v>
      </c>
      <c r="T95" s="68">
        <v>23.622281941414915</v>
      </c>
      <c r="U95" s="68">
        <v>17.875879029548308</v>
      </c>
      <c r="V95" s="68">
        <v>2.5104186427422501</v>
      </c>
      <c r="W95" s="68">
        <v>9.7448247161973356</v>
      </c>
      <c r="X95" s="68">
        <v>1.5029907298402352</v>
      </c>
      <c r="Y95" s="68">
        <v>3.8125314883032765E-2</v>
      </c>
      <c r="Z95" s="68">
        <v>7.4122903225806475E-2</v>
      </c>
      <c r="AA95" s="68">
        <v>3.0299622641509417E-2</v>
      </c>
      <c r="AB95" s="68">
        <v>6.8677710843373471E-2</v>
      </c>
      <c r="AC95" s="68">
        <v>0.11097880000000002</v>
      </c>
      <c r="AD95" s="68">
        <v>0.12722222222222224</v>
      </c>
      <c r="AE95" s="68">
        <v>0.11163578947368426</v>
      </c>
      <c r="AF95" s="68">
        <v>3.0874575399289308E-2</v>
      </c>
      <c r="AG95" s="68">
        <v>1.7096743456965343E-3</v>
      </c>
      <c r="AH95" s="68">
        <v>-0.74804989146380418</v>
      </c>
      <c r="AI95" s="68">
        <v>-0.32310179660859284</v>
      </c>
      <c r="AJ95" s="68">
        <v>0.15414488013719491</v>
      </c>
      <c r="AK95" s="68">
        <v>0.19873121951219508</v>
      </c>
      <c r="AL95" s="68">
        <v>8415.2890000000007</v>
      </c>
      <c r="AM95" s="68">
        <v>6016.4530000000059</v>
      </c>
      <c r="AN95" s="68">
        <v>12411.381275453636</v>
      </c>
      <c r="AO95" s="68">
        <v>45847.758999999991</v>
      </c>
      <c r="AP95" s="68">
        <v>49649.893999999993</v>
      </c>
      <c r="AQ95" s="68">
        <v>17018.606000000003</v>
      </c>
      <c r="AR95" s="68">
        <v>18147.659999999996</v>
      </c>
      <c r="AS95" s="68">
        <v>9274.7371187624849</v>
      </c>
      <c r="AT95" s="68">
        <v>-3049.7959999999998</v>
      </c>
      <c r="AU95" s="68">
        <v>4588.7670000000016</v>
      </c>
      <c r="AV95" s="68">
        <v>10396.865</v>
      </c>
      <c r="AW95" s="68">
        <v>2.0548260589854737</v>
      </c>
      <c r="AX95" s="68">
        <v>-5710.894881237512</v>
      </c>
      <c r="AY95" s="68">
        <v>-5919.3830000000007</v>
      </c>
      <c r="AZ95" s="68">
        <v>72257.763000000006</v>
      </c>
      <c r="BA95" s="68">
        <v>143807.85062273184</v>
      </c>
      <c r="BB95" s="68">
        <v>88503.200000000012</v>
      </c>
      <c r="BC95" s="68">
        <v>171800.77062273183</v>
      </c>
      <c r="BD95" s="68">
        <v>-5049.4944000000005</v>
      </c>
      <c r="BE95" s="68">
        <v>0.10050515463917527</v>
      </c>
      <c r="BF95" s="68">
        <v>3.5128144329896913</v>
      </c>
      <c r="BG95" s="68">
        <v>0.24877319587628874</v>
      </c>
      <c r="BH95" s="68">
        <v>0.6620537634408602</v>
      </c>
      <c r="BI95" s="68">
        <v>3.0299622641509432</v>
      </c>
      <c r="BJ95" s="68">
        <v>6.8085862068965506</v>
      </c>
      <c r="BK95" s="68">
        <v>5.878516129032259</v>
      </c>
      <c r="BL95" s="68">
        <v>11.09788</v>
      </c>
      <c r="BM95" s="68">
        <v>7.4122903225806454</v>
      </c>
      <c r="BN95" s="68">
        <v>7.6565312499999978</v>
      </c>
      <c r="BO95" s="68">
        <v>9.7101764705882392</v>
      </c>
      <c r="BP95" s="68">
        <v>6.8677710843373481</v>
      </c>
      <c r="BQ95" s="68">
        <v>54.448246376811611</v>
      </c>
      <c r="BR95" s="68">
        <v>8.7414027777777772</v>
      </c>
      <c r="BS95" s="68">
        <v>11651.064</v>
      </c>
      <c r="BT95" s="68">
        <v>4664.755000000001</v>
      </c>
      <c r="BU95" s="68">
        <v>0.64</v>
      </c>
      <c r="BV95" s="68">
        <v>5673.9869999999992</v>
      </c>
      <c r="BW95" s="68">
        <v>151.12300000000002</v>
      </c>
      <c r="BX95" s="68">
        <v>1021.2959999999999</v>
      </c>
      <c r="BY95" s="68">
        <v>9895.5020000000022</v>
      </c>
      <c r="BZ95" s="68">
        <v>3176.7110000000002</v>
      </c>
      <c r="CA95" s="68">
        <v>25.301648648648648</v>
      </c>
      <c r="CB95" s="68">
        <v>14938.541999999999</v>
      </c>
      <c r="CC95" s="68">
        <v>2180.9330000000004</v>
      </c>
      <c r="CD95" s="68">
        <v>4109.4740000000002</v>
      </c>
      <c r="CE95" s="68">
        <v>7175.3840000000027</v>
      </c>
      <c r="CF95" s="68">
        <v>14115.855999999998</v>
      </c>
      <c r="CG95" s="68">
        <v>6119.9479999999976</v>
      </c>
      <c r="CH95" s="68">
        <v>10.700516483516486</v>
      </c>
      <c r="CI95" s="68">
        <v>-208.66400000000002</v>
      </c>
      <c r="CJ95" s="68">
        <v>-4516.1040000000003</v>
      </c>
      <c r="CK95" s="68">
        <v>2744.8050000000003</v>
      </c>
      <c r="CL95" s="68">
        <v>-22586.149000000009</v>
      </c>
      <c r="CM95" s="68">
        <v>25635.944999999989</v>
      </c>
      <c r="CN95" s="68">
        <v>276.21299999999974</v>
      </c>
      <c r="CO95" s="68">
        <v>-1048.0819999999999</v>
      </c>
      <c r="CP95" s="68">
        <v>21591.507000000009</v>
      </c>
      <c r="CQ95" s="68">
        <v>94813.084000000003</v>
      </c>
      <c r="CR95" s="68">
        <v>7834.8720000000012</v>
      </c>
      <c r="CS95" s="68">
        <v>16431.384999999995</v>
      </c>
      <c r="CT95" s="68">
        <v>7147.8160000000007</v>
      </c>
      <c r="CU95" s="68">
        <v>2.8919999999999999</v>
      </c>
      <c r="CV95" s="68">
        <v>72257.763000000006</v>
      </c>
      <c r="CW95" s="68">
        <v>0.60394449230494729</v>
      </c>
      <c r="CX95" s="68">
        <v>0.57604603470577964</v>
      </c>
      <c r="CY95" s="68">
        <v>8415.2890000000007</v>
      </c>
      <c r="CZ95" s="68">
        <v>6629.7939999999953</v>
      </c>
      <c r="DA95" s="68">
        <v>8155.0809999999947</v>
      </c>
      <c r="DB95" s="68">
        <v>8022.4549999999999</v>
      </c>
      <c r="DC95" s="68">
        <v>7962.7439999999979</v>
      </c>
      <c r="DD95" s="68">
        <v>7757.0060000000003</v>
      </c>
      <c r="DE95" s="68">
        <v>8774.4120000000021</v>
      </c>
      <c r="DF95" s="68">
        <v>9429.3910000000051</v>
      </c>
      <c r="DG95" s="68">
        <v>10954.673999999999</v>
      </c>
      <c r="DH95" s="68">
        <v>11416.424000000003</v>
      </c>
      <c r="DI95" s="68">
        <v>11774.881000000001</v>
      </c>
      <c r="DJ95" s="68">
        <v>11623.106000000005</v>
      </c>
      <c r="DK95" s="68">
        <v>-5258.158400000003</v>
      </c>
      <c r="DL95" s="68">
        <v>105231.43899999995</v>
      </c>
      <c r="DM95" s="68">
        <v>12445.656000000001</v>
      </c>
      <c r="DN95" s="68">
        <v>-8969.1790000000019</v>
      </c>
      <c r="DO95" s="68">
        <v>0.26178165004236142</v>
      </c>
      <c r="DP95" s="68">
        <v>3.298129032258065</v>
      </c>
      <c r="DQ95" s="68">
        <v>9.6138591549295764</v>
      </c>
      <c r="DR95" s="68">
        <v>19.873121951219513</v>
      </c>
      <c r="DS95" s="68">
        <v>238896.08700000006</v>
      </c>
      <c r="DT95" s="68">
        <v>-3605.8740000000007</v>
      </c>
      <c r="DU95" s="68">
        <v>82203.280000000013</v>
      </c>
      <c r="DV95" s="68">
        <v>105187.93199999997</v>
      </c>
      <c r="DW95" s="68">
        <v>70</v>
      </c>
      <c r="DX95" s="68">
        <v>10704.207</v>
      </c>
      <c r="DY95" s="68">
        <v>3193.6650000000004</v>
      </c>
      <c r="DZ95" s="68">
        <v>6938.8150000000051</v>
      </c>
      <c r="EA95" s="68">
        <v>135765.9</v>
      </c>
      <c r="EB95" s="68">
        <v>18406.177999999996</v>
      </c>
      <c r="EC95" s="68">
        <v>242625.60472305739</v>
      </c>
      <c r="ED95" s="68">
        <v>-5986.9590000000007</v>
      </c>
      <c r="EE95" s="68">
        <v>430.26159999999987</v>
      </c>
      <c r="EF95" s="68">
        <v>12429.836675453631</v>
      </c>
      <c r="EG95" s="68">
        <v>17169.729000000007</v>
      </c>
      <c r="EH95" s="68">
        <v>41886.810000000005</v>
      </c>
      <c r="EI95" s="68">
        <v>16963.101999999999</v>
      </c>
      <c r="EJ95" s="68">
        <v>18084.908999999996</v>
      </c>
      <c r="EK95" s="68">
        <v>-0.14718854774185725</v>
      </c>
      <c r="EL95" s="68">
        <v>3.2442818510517009E-2</v>
      </c>
      <c r="EM95" s="68">
        <v>9529.071239682542</v>
      </c>
      <c r="EN95" s="68">
        <v>9529.071239682542</v>
      </c>
      <c r="EO95" s="68">
        <v>76405.286000000022</v>
      </c>
      <c r="EP95" s="68">
        <v>1.4686315789473685</v>
      </c>
      <c r="EQ95" s="68">
        <v>82.134999999999991</v>
      </c>
      <c r="ER95" s="68">
        <v>-2023.81</v>
      </c>
      <c r="ES95" s="68">
        <v>1741.6610000000007</v>
      </c>
      <c r="ET95" s="68">
        <v>6779.670000000001</v>
      </c>
      <c r="EU95" s="68">
        <v>7368.4400000000005</v>
      </c>
      <c r="EV95" s="68">
        <v>7170.4549999999999</v>
      </c>
      <c r="EW95" s="68">
        <v>3519.8</v>
      </c>
      <c r="EX95" s="68">
        <v>39</v>
      </c>
      <c r="EY95" s="68">
        <v>37</v>
      </c>
      <c r="EZ95" s="68">
        <v>32</v>
      </c>
      <c r="FA95" s="68">
        <v>13</v>
      </c>
      <c r="FB95" s="68">
        <v>8935.5169999999998</v>
      </c>
      <c r="FC95" s="68">
        <v>203.40300000000005</v>
      </c>
      <c r="FD95" s="68">
        <v>472.73399999999998</v>
      </c>
      <c r="FE95" s="68">
        <v>45847.758999999991</v>
      </c>
      <c r="FF95" s="68">
        <v>17018.606000000003</v>
      </c>
      <c r="FG95" s="68">
        <v>85.222999999999999</v>
      </c>
      <c r="FH95" s="68">
        <v>-3864.8350000000009</v>
      </c>
      <c r="FI95" s="68">
        <v>59.125999999999991</v>
      </c>
      <c r="FJ95" s="68">
        <v>-783.05799999999999</v>
      </c>
      <c r="FK95" s="68">
        <v>-1997.9299999999989</v>
      </c>
      <c r="FL95" s="68">
        <v>5612.7380000000003</v>
      </c>
      <c r="FM95" s="68">
        <v>63032.48000000001</v>
      </c>
      <c r="FP95" s="68">
        <v>1386.1680000000003</v>
      </c>
      <c r="FQ95" s="68">
        <v>1627.8169999999998</v>
      </c>
      <c r="FR95" s="68">
        <v>0</v>
      </c>
      <c r="FS95" s="68">
        <v>275.95499999999998</v>
      </c>
      <c r="FT95" s="68">
        <v>137154.6970000001</v>
      </c>
      <c r="FU95" s="68">
        <v>141004.21599999996</v>
      </c>
      <c r="FV95" s="68">
        <v>110909.43799999999</v>
      </c>
      <c r="FW95" s="68">
        <v>129683.52000000005</v>
      </c>
      <c r="FX95" s="68">
        <v>126852.04000000005</v>
      </c>
      <c r="FY95" s="68">
        <v>154844.17599999998</v>
      </c>
      <c r="FZ95" s="68">
        <v>48911.315999999992</v>
      </c>
      <c r="GA95" s="68">
        <v>21543.243999999999</v>
      </c>
      <c r="GB95" s="68">
        <v>17896.517</v>
      </c>
      <c r="GC95" s="68">
        <v>12248.078000000001</v>
      </c>
      <c r="GD95" s="68">
        <v>7726.2179999999998</v>
      </c>
      <c r="GE95" s="68">
        <v>49649.893999999993</v>
      </c>
      <c r="GF95" s="68">
        <v>12445.656000000001</v>
      </c>
      <c r="GG95" s="68">
        <v>6016.4530000000059</v>
      </c>
      <c r="GH95" s="68">
        <v>39.209302325581397</v>
      </c>
      <c r="GI95" s="68">
        <v>105067.92899999995</v>
      </c>
      <c r="GJ95" s="68">
        <v>163.70100000000002</v>
      </c>
      <c r="GK95" s="68">
        <v>171.80500000000001</v>
      </c>
      <c r="GL95" s="68">
        <v>145.20400000000001</v>
      </c>
      <c r="GM95" s="68">
        <v>138.89899999999997</v>
      </c>
      <c r="GN95" s="68">
        <v>136.464</v>
      </c>
      <c r="GO95" s="68">
        <v>125.25199999999997</v>
      </c>
      <c r="GP95" s="68">
        <v>117.51900000000001</v>
      </c>
      <c r="GQ95" s="68">
        <v>-168.51900000000001</v>
      </c>
      <c r="GR95" s="68">
        <v>62.751000000000005</v>
      </c>
      <c r="GS95" s="68">
        <v>56.069999999999993</v>
      </c>
      <c r="GT95" s="68">
        <v>48.915000000000006</v>
      </c>
      <c r="GU95" s="68">
        <v>22.797000000000001</v>
      </c>
      <c r="GV95" s="68">
        <v>22.514000000000003</v>
      </c>
      <c r="GW95" s="68">
        <v>351.334</v>
      </c>
    </row>
    <row r="96" spans="1:205" s="68" customFormat="1" ht="10">
      <c r="A96" s="100" t="s">
        <v>567</v>
      </c>
      <c r="B96" s="68">
        <v>47606</v>
      </c>
      <c r="C96" s="68">
        <v>121588908.43699968</v>
      </c>
      <c r="D96" s="68">
        <v>67896005.883302361</v>
      </c>
      <c r="E96" s="68">
        <v>189484914.32030365</v>
      </c>
      <c r="F96" s="68">
        <v>25090371.606999878</v>
      </c>
      <c r="G96" s="68">
        <v>164394542.71330252</v>
      </c>
      <c r="H96" s="68">
        <v>2.2839344370957391</v>
      </c>
      <c r="I96" s="68">
        <v>1.0937390921800889</v>
      </c>
      <c r="J96" s="68">
        <v>0.30348487523702961</v>
      </c>
      <c r="K96" s="68">
        <v>0.37308008920797459</v>
      </c>
      <c r="L96" s="68">
        <v>194.50081868035502</v>
      </c>
      <c r="M96" s="68">
        <v>137.44155416081557</v>
      </c>
      <c r="N96" s="68">
        <v>71.780504175987758</v>
      </c>
      <c r="O96" s="68">
        <v>36.164994146580518</v>
      </c>
      <c r="P96" s="68">
        <v>5.1688227354663701</v>
      </c>
      <c r="Q96" s="68">
        <v>32.441405188716772</v>
      </c>
      <c r="R96" s="68">
        <v>135.78532877423066</v>
      </c>
      <c r="S96" s="68">
        <v>0.15102369223100012</v>
      </c>
      <c r="T96" s="68">
        <v>554.59622627758563</v>
      </c>
      <c r="U96" s="68">
        <v>359.82526073801682</v>
      </c>
      <c r="V96" s="68">
        <v>20.647974884762885</v>
      </c>
      <c r="W96" s="68">
        <v>135.04736833188883</v>
      </c>
      <c r="X96" s="68">
        <v>0.60436114239353089</v>
      </c>
      <c r="Y96" s="68">
        <v>1.5060791194363496E-2</v>
      </c>
      <c r="Z96" s="68">
        <v>0.18080361599546255</v>
      </c>
      <c r="AA96" s="68">
        <v>0.13687754705913757</v>
      </c>
      <c r="AB96" s="68">
        <v>0.11947836104089157</v>
      </c>
      <c r="AC96" s="68">
        <v>8.6990538800968603E-2</v>
      </c>
      <c r="AD96" s="68">
        <v>0.21143061598951562</v>
      </c>
      <c r="AE96" s="68">
        <v>0.35378769336447391</v>
      </c>
      <c r="AF96" s="68">
        <v>3.6832791703438991E-2</v>
      </c>
      <c r="AG96" s="68">
        <v>5.39390375047272E-2</v>
      </c>
      <c r="AH96" s="68">
        <v>-17.953733752288393</v>
      </c>
      <c r="AI96" s="68">
        <v>-24.655655414560329</v>
      </c>
      <c r="AJ96" s="68">
        <v>0.1233421753019964</v>
      </c>
      <c r="AK96" s="68">
        <v>0.19954595155321228</v>
      </c>
      <c r="AL96" s="68">
        <v>3168707.6560000251</v>
      </c>
      <c r="AM96" s="68">
        <v>5571846.7479999727</v>
      </c>
      <c r="AN96" s="68">
        <v>6494638.3459394639</v>
      </c>
      <c r="AO96" s="68">
        <v>57296781.852999918</v>
      </c>
      <c r="AP96" s="68">
        <v>63839177.029999807</v>
      </c>
      <c r="AQ96" s="68">
        <v>7684820.1169999884</v>
      </c>
      <c r="AR96" s="68">
        <v>9651523.4559999779</v>
      </c>
      <c r="AS96" s="68">
        <v>5001668.2456592731</v>
      </c>
      <c r="AT96" s="68">
        <v>-339471.69400000205</v>
      </c>
      <c r="AU96" s="68">
        <v>607523.3649999972</v>
      </c>
      <c r="AV96" s="68">
        <v>3059645.7550000008</v>
      </c>
      <c r="AW96" s="68">
        <v>7.156853067410637</v>
      </c>
      <c r="AX96" s="68">
        <v>1334499.1256592197</v>
      </c>
      <c r="AY96" s="68">
        <v>2244149.3219999745</v>
      </c>
      <c r="AZ96" s="68">
        <v>42155471.962000415</v>
      </c>
      <c r="BA96" s="68">
        <v>78103623.367302656</v>
      </c>
      <c r="BB96" s="68">
        <v>52688339.872000098</v>
      </c>
      <c r="BC96" s="68">
        <v>87088841.179303259</v>
      </c>
      <c r="BD96" s="68">
        <v>-2150763.022924989</v>
      </c>
      <c r="BE96" s="68">
        <v>0.12257909841803581</v>
      </c>
      <c r="BF96" s="68">
        <v>-0.52297694047424725</v>
      </c>
      <c r="BG96" s="68">
        <v>1.0002301522534873</v>
      </c>
      <c r="BH96" s="68">
        <v>-6.4665764424484902</v>
      </c>
      <c r="BI96" s="68">
        <v>13.686295067981936</v>
      </c>
      <c r="BJ96" s="68">
        <v>11.06756306727547</v>
      </c>
      <c r="BK96" s="68">
        <v>9.1515749598876557</v>
      </c>
      <c r="BL96" s="68">
        <v>8.6970340652779488</v>
      </c>
      <c r="BM96" s="68">
        <v>18.073527216027266</v>
      </c>
      <c r="BN96" s="68">
        <v>14.439987925410236</v>
      </c>
      <c r="BO96" s="68">
        <v>11.087532549160505</v>
      </c>
      <c r="BP96" s="68">
        <v>11.946059738328987</v>
      </c>
      <c r="BQ96" s="68">
        <v>343.0556440180589</v>
      </c>
      <c r="BR96" s="68">
        <v>248.33793815028906</v>
      </c>
      <c r="BS96" s="68">
        <v>3533188.4959999672</v>
      </c>
      <c r="BT96" s="68">
        <v>9117661.3129999805</v>
      </c>
      <c r="BU96" s="68">
        <v>9039.1910000000007</v>
      </c>
      <c r="BV96" s="68">
        <v>2606586.2610000065</v>
      </c>
      <c r="BW96" s="68">
        <v>1382928.959</v>
      </c>
      <c r="BX96" s="68">
        <v>303772.95999999496</v>
      </c>
      <c r="BY96" s="68">
        <v>7498012.5280000083</v>
      </c>
      <c r="BZ96" s="68">
        <v>1700948.2320000187</v>
      </c>
      <c r="CA96" s="68">
        <v>37.842095291306983</v>
      </c>
      <c r="CB96" s="68">
        <v>17840978.066999968</v>
      </c>
      <c r="CC96" s="68">
        <v>9504891.8659999538</v>
      </c>
      <c r="CD96" s="68">
        <v>13628868.818000015</v>
      </c>
      <c r="CE96" s="68">
        <v>8405132.9689999912</v>
      </c>
      <c r="CF96" s="68">
        <v>109680345.93200022</v>
      </c>
      <c r="CG96" s="68">
        <v>15071040.712999962</v>
      </c>
      <c r="CH96" s="68">
        <v>324.90905719812639</v>
      </c>
      <c r="CI96" s="68">
        <v>-1198364.4860000098</v>
      </c>
      <c r="CJ96" s="68">
        <v>-1871189.8369999966</v>
      </c>
      <c r="CK96" s="68">
        <v>1417434.9820000124</v>
      </c>
      <c r="CL96" s="68">
        <v>-25970939.271000057</v>
      </c>
      <c r="CM96" s="68">
        <v>26310410.964999873</v>
      </c>
      <c r="CN96" s="68">
        <v>-2991628.5089999968</v>
      </c>
      <c r="CO96" s="68">
        <v>-1043211.1830000036</v>
      </c>
      <c r="CP96" s="68">
        <v>21440432.108999848</v>
      </c>
      <c r="CQ96" s="68">
        <v>63616735.089000642</v>
      </c>
      <c r="CR96" s="68">
        <v>3248761.7640000093</v>
      </c>
      <c r="CS96" s="68">
        <v>21330205.476000026</v>
      </c>
      <c r="CT96" s="68">
        <v>7608744.3890000107</v>
      </c>
      <c r="CU96" s="68">
        <v>703237.90900000033</v>
      </c>
      <c r="CV96" s="68">
        <v>42155471.962000415</v>
      </c>
      <c r="CW96" s="68">
        <v>0.81198236258775702</v>
      </c>
      <c r="CX96" s="68">
        <v>0.87232814135405667</v>
      </c>
      <c r="CY96" s="68">
        <v>3168707.6560000251</v>
      </c>
      <c r="CZ96" s="68">
        <v>4250374.2450000066</v>
      </c>
      <c r="DA96" s="68">
        <v>4089451.5580000272</v>
      </c>
      <c r="DB96" s="68">
        <v>4084339.4979999773</v>
      </c>
      <c r="DC96" s="68">
        <v>4224026.9909999985</v>
      </c>
      <c r="DD96" s="68">
        <v>4136980.874000018</v>
      </c>
      <c r="DE96" s="68">
        <v>3801119.0009999666</v>
      </c>
      <c r="DF96" s="68">
        <v>4014008.606999991</v>
      </c>
      <c r="DG96" s="68">
        <v>5000217.635000011</v>
      </c>
      <c r="DH96" s="68">
        <v>5358989.6469999813</v>
      </c>
      <c r="DI96" s="68">
        <v>5414663.0890000397</v>
      </c>
      <c r="DJ96" s="68">
        <v>4600886.9820000008</v>
      </c>
      <c r="DK96" s="68">
        <v>-3349127.5089250072</v>
      </c>
      <c r="DL96" s="68">
        <v>67414522.806999519</v>
      </c>
      <c r="DM96" s="68">
        <v>6521402.108000055</v>
      </c>
      <c r="DN96" s="68">
        <v>1904677.6280000026</v>
      </c>
      <c r="DO96" s="68">
        <v>0.32546769015797089</v>
      </c>
      <c r="DP96" s="68">
        <v>9.300164817194192</v>
      </c>
      <c r="DQ96" s="68">
        <v>21.862371823821039</v>
      </c>
      <c r="DR96" s="68">
        <v>19.803024401101784</v>
      </c>
      <c r="DS96" s="68">
        <v>288889860.32199889</v>
      </c>
      <c r="DT96" s="68">
        <v>-984353.97600000841</v>
      </c>
      <c r="DU96" s="68">
        <v>46986962.838999853</v>
      </c>
      <c r="DV96" s="68">
        <v>30562333.62599967</v>
      </c>
      <c r="DW96" s="68">
        <v>29695</v>
      </c>
      <c r="DX96" s="68">
        <v>8310421.8100000108</v>
      </c>
      <c r="DY96" s="68">
        <v>1759360.0640000107</v>
      </c>
      <c r="DZ96" s="68">
        <v>6355043.1169999465</v>
      </c>
      <c r="EA96" s="68">
        <v>110349314.98799963</v>
      </c>
      <c r="EB96" s="68">
        <v>9944763.9569999613</v>
      </c>
      <c r="EC96" s="68">
        <v>136476216.43058211</v>
      </c>
      <c r="ED96" s="68">
        <v>2582551.2119999765</v>
      </c>
      <c r="EE96" s="68">
        <v>3927004.0809999784</v>
      </c>
      <c r="EF96" s="68">
        <v>6649627.3435394932</v>
      </c>
      <c r="EG96" s="68">
        <v>9067749.075999992</v>
      </c>
      <c r="EH96" s="68">
        <v>61906845.327000178</v>
      </c>
      <c r="EI96" s="68">
        <v>10135340.854999978</v>
      </c>
      <c r="EJ96" s="68">
        <v>9381465.5640000459</v>
      </c>
      <c r="EK96" s="68">
        <v>-0.12697818705294103</v>
      </c>
      <c r="EL96" s="68" t="e">
        <v>#DIV/0!</v>
      </c>
      <c r="EM96" s="68">
        <v>4256064.8047293713</v>
      </c>
      <c r="EN96" s="68">
        <v>4256064.8047293713</v>
      </c>
      <c r="EO96" s="68">
        <v>60755393.824999832</v>
      </c>
      <c r="EP96" s="68">
        <v>95.081732432432261</v>
      </c>
      <c r="EQ96" s="68">
        <v>356674.81900000089</v>
      </c>
      <c r="ER96" s="68">
        <v>-61316.102000000035</v>
      </c>
      <c r="ES96" s="68">
        <v>1658686.996000004</v>
      </c>
      <c r="ET96" s="68">
        <v>5294087.5259999922</v>
      </c>
      <c r="EU96" s="68">
        <v>5917523.9980000164</v>
      </c>
      <c r="EV96" s="68">
        <v>6410480.3409999944</v>
      </c>
      <c r="EW96" s="68">
        <v>5095630.3270000024</v>
      </c>
      <c r="EX96" s="68">
        <v>13806</v>
      </c>
      <c r="EY96" s="68">
        <v>14047</v>
      </c>
      <c r="EZ96" s="68">
        <v>12891</v>
      </c>
      <c r="FA96" s="68">
        <v>6368</v>
      </c>
      <c r="FB96" s="68">
        <v>57997056.381000005</v>
      </c>
      <c r="FC96" s="68">
        <v>516672.20999999752</v>
      </c>
      <c r="FD96" s="68">
        <v>486419.5579999719</v>
      </c>
      <c r="FE96" s="68">
        <v>57296781.852999918</v>
      </c>
      <c r="FF96" s="68">
        <v>7684820.1169999884</v>
      </c>
      <c r="FG96" s="68">
        <v>58897.117999999915</v>
      </c>
      <c r="FH96" s="68">
        <v>-1141554.0559999931</v>
      </c>
      <c r="FI96" s="68">
        <v>-823591.64400000335</v>
      </c>
      <c r="FJ96" s="68">
        <v>1357622.3350000035</v>
      </c>
      <c r="FK96" s="68">
        <v>30398.721999999088</v>
      </c>
      <c r="FL96" s="68">
        <v>10722373.859000055</v>
      </c>
      <c r="FM96" s="68">
        <v>21353843.753999997</v>
      </c>
      <c r="FN96" s="68">
        <v>8085298.0400000103</v>
      </c>
      <c r="FO96" s="68">
        <v>58948095.07000003</v>
      </c>
      <c r="FP96" s="68">
        <v>3789952.6099999975</v>
      </c>
      <c r="FQ96" s="68">
        <v>3766588.8570000106</v>
      </c>
      <c r="FR96" s="68">
        <v>32427.978000000003</v>
      </c>
      <c r="FS96" s="68">
        <v>1004251.9839999995</v>
      </c>
      <c r="FT96" s="68">
        <v>84986196.438999817</v>
      </c>
      <c r="FU96" s="68">
        <v>86299344.374000996</v>
      </c>
      <c r="FV96" s="68">
        <v>61501756.098999783</v>
      </c>
      <c r="FW96" s="68">
        <v>90470324.426000521</v>
      </c>
      <c r="FX96" s="68">
        <v>86311611.680000246</v>
      </c>
      <c r="FY96" s="68">
        <v>121588908.43699968</v>
      </c>
      <c r="FZ96" s="68">
        <v>61541084.990000218</v>
      </c>
      <c r="GA96" s="68">
        <v>20685108.40499999</v>
      </c>
      <c r="GB96" s="68">
        <v>8876566.7219999842</v>
      </c>
      <c r="GC96" s="68">
        <v>6031101.9960000142</v>
      </c>
      <c r="GD96" s="68">
        <v>5012168.9279999798</v>
      </c>
      <c r="GE96" s="68">
        <v>63839177.029999807</v>
      </c>
      <c r="GF96" s="68">
        <v>6521402.108000055</v>
      </c>
      <c r="GG96" s="68">
        <v>5571846.7479999727</v>
      </c>
      <c r="GH96" s="68">
        <v>37.462089951358955</v>
      </c>
      <c r="GI96" s="68">
        <v>66411897.612999551</v>
      </c>
      <c r="GJ96" s="68">
        <v>1000884.7669999991</v>
      </c>
      <c r="GK96" s="68">
        <v>916469.94799999776</v>
      </c>
      <c r="GL96" s="68">
        <v>1309535.9950000041</v>
      </c>
      <c r="GM96" s="68">
        <v>1263238.898</v>
      </c>
      <c r="GN96" s="68">
        <v>1242221.6510000008</v>
      </c>
      <c r="GO96" s="68">
        <v>1208071.6340000022</v>
      </c>
      <c r="GP96" s="68">
        <v>1116631.6289999988</v>
      </c>
      <c r="GQ96" s="68">
        <v>-99600.17600000005</v>
      </c>
      <c r="GR96" s="68">
        <v>270057.89200000069</v>
      </c>
      <c r="GS96" s="68">
        <v>208282.44499999998</v>
      </c>
      <c r="GT96" s="68">
        <v>176132.55699999954</v>
      </c>
      <c r="GU96" s="68">
        <v>141588.77199999965</v>
      </c>
      <c r="GV96" s="68">
        <v>118974.46800000028</v>
      </c>
      <c r="GW96" s="68">
        <v>821635.62800000154</v>
      </c>
    </row>
    <row r="97" spans="1:205">
      <c r="A97" s="50" t="s">
        <v>443</v>
      </c>
      <c r="B97" s="6">
        <f t="shared" ref="B97:G97" si="0">B96-SUM(B48:B51)-B35-B13-B8-B9</f>
        <v>42185</v>
      </c>
      <c r="C97" s="6">
        <f t="shared" si="0"/>
        <v>105581413.72199969</v>
      </c>
      <c r="D97" s="6">
        <f t="shared" si="0"/>
        <v>29942057.578139763</v>
      </c>
      <c r="E97" s="6">
        <f t="shared" si="0"/>
        <v>135523471.30014107</v>
      </c>
      <c r="F97" s="6">
        <f t="shared" si="0"/>
        <v>8957983.2669998724</v>
      </c>
      <c r="G97" s="6">
        <f t="shared" si="0"/>
        <v>126565488.03313996</v>
      </c>
      <c r="H97" s="6">
        <f>(H96*$B$96-H51*$B$51-H50*$B$50-H49*$B$49-H48*$B$48-H35*$B$35-H13*$B$13-H9*$B$9-H8*$B$8)/$B$97</f>
        <v>2.4081688011219877</v>
      </c>
      <c r="I97" s="6">
        <f t="shared" ref="I97:AK97" si="1">(I96*$B$96-I51*$B$51-I50*$B$50-I49*$B$49-I48*$B$48-I35*$B$35-I13*$B$13-I9*$B$9-I8*$B$8)/$B$97</f>
        <v>1.1216022003226602</v>
      </c>
      <c r="J97" s="6">
        <f t="shared" si="1"/>
        <v>0.30194773658114693</v>
      </c>
      <c r="K97" s="6">
        <f t="shared" si="1"/>
        <v>0.3844556888559662</v>
      </c>
      <c r="L97" s="6">
        <f t="shared" si="1"/>
        <v>178.81618856731598</v>
      </c>
      <c r="M97" s="6">
        <f t="shared" si="1"/>
        <v>137.94506702421234</v>
      </c>
      <c r="N97" s="6">
        <f t="shared" si="1"/>
        <v>75.861734989996819</v>
      </c>
      <c r="O97" s="6">
        <f t="shared" si="1"/>
        <v>38.184820914360145</v>
      </c>
      <c r="P97" s="6">
        <f t="shared" si="1"/>
        <v>5.4218272648788304</v>
      </c>
      <c r="Q97" s="6">
        <f t="shared" si="1"/>
        <v>-10.162567288908898</v>
      </c>
      <c r="R97" s="6">
        <f t="shared" si="1"/>
        <v>139.03968227212874</v>
      </c>
      <c r="S97" s="6">
        <f t="shared" si="1"/>
        <v>0.13234959153971587</v>
      </c>
      <c r="T97" s="6">
        <f t="shared" si="1"/>
        <v>-427.76573558700585</v>
      </c>
      <c r="U97" s="6">
        <f t="shared" si="1"/>
        <v>-220.01508900671297</v>
      </c>
      <c r="V97" s="6">
        <f t="shared" si="1"/>
        <v>12.010926105978246</v>
      </c>
      <c r="W97" s="6">
        <f t="shared" si="1"/>
        <v>137.47988331990726</v>
      </c>
      <c r="X97" s="6">
        <f t="shared" si="1"/>
        <v>0.63067364920285363</v>
      </c>
      <c r="Y97" s="6">
        <f t="shared" si="1"/>
        <v>1.4531711248901383E-2</v>
      </c>
      <c r="Z97" s="6">
        <f t="shared" si="1"/>
        <v>0.17192674796333021</v>
      </c>
      <c r="AA97" s="6">
        <f t="shared" si="1"/>
        <v>0.13197645030909166</v>
      </c>
      <c r="AB97" s="6">
        <f t="shared" si="1"/>
        <v>0.11265555979476431</v>
      </c>
      <c r="AC97" s="6">
        <f t="shared" si="1"/>
        <v>7.825970791081617E-2</v>
      </c>
      <c r="AD97" s="6">
        <f t="shared" si="1"/>
        <v>0.21671513725999789</v>
      </c>
      <c r="AE97" s="6">
        <f t="shared" si="1"/>
        <v>0.38203786063182943</v>
      </c>
      <c r="AF97" s="6">
        <f t="shared" si="1"/>
        <v>2.403780889012478E-2</v>
      </c>
      <c r="AG97" s="6">
        <f t="shared" si="1"/>
        <v>4.9238637407365393E-2</v>
      </c>
      <c r="AH97" s="6">
        <f t="shared" si="1"/>
        <v>-20.368382509873179</v>
      </c>
      <c r="AI97" s="6">
        <f t="shared" si="1"/>
        <v>-27.659122448028818</v>
      </c>
      <c r="AJ97" s="6">
        <f t="shared" si="1"/>
        <v>0.1221657752925594</v>
      </c>
      <c r="AK97" s="6">
        <f t="shared" si="1"/>
        <v>0.19110773087269481</v>
      </c>
      <c r="AL97" s="6">
        <f>AL96-SUM(AL48:AL51)-AL35-AL13-AL8-AL9</f>
        <v>2070876.7190000245</v>
      </c>
      <c r="AM97" s="6">
        <f t="shared" ref="AM97:BD97" si="2">AM96-SUM(AM48:AM51)-AM35-AM13-AM8-AM9</f>
        <v>3996825.1899999729</v>
      </c>
      <c r="AN97" s="6">
        <f t="shared" si="2"/>
        <v>5929570.5699719815</v>
      </c>
      <c r="AO97" s="6">
        <f t="shared" si="2"/>
        <v>49933654.045999914</v>
      </c>
      <c r="AP97" s="6">
        <f t="shared" si="2"/>
        <v>55685993.630999804</v>
      </c>
      <c r="AQ97" s="6">
        <f t="shared" si="2"/>
        <v>7191250.0029999884</v>
      </c>
      <c r="AR97" s="6">
        <f t="shared" si="2"/>
        <v>9011883.8669999782</v>
      </c>
      <c r="AS97" s="6">
        <f t="shared" si="2"/>
        <v>4541079.0049470542</v>
      </c>
      <c r="AT97" s="6">
        <f t="shared" si="2"/>
        <v>51891.173999998035</v>
      </c>
      <c r="AU97" s="6">
        <f t="shared" si="2"/>
        <v>669016.20299999719</v>
      </c>
      <c r="AV97" s="6">
        <f t="shared" si="2"/>
        <v>2850312.1430000006</v>
      </c>
      <c r="AW97" s="6">
        <f t="shared" si="2"/>
        <v>-22.658074157010191</v>
      </c>
      <c r="AX97" s="6">
        <f t="shared" si="2"/>
        <v>1021750.6589470019</v>
      </c>
      <c r="AY97" s="6">
        <f t="shared" si="2"/>
        <v>425605.66999997594</v>
      </c>
      <c r="AZ97" s="6">
        <f t="shared" si="2"/>
        <v>29680434.759000413</v>
      </c>
      <c r="BA97" s="6">
        <f t="shared" si="2"/>
        <v>43901616.065140091</v>
      </c>
      <c r="BB97" s="6">
        <f t="shared" si="2"/>
        <v>37381253.289000094</v>
      </c>
      <c r="BC97" s="6">
        <f t="shared" si="2"/>
        <v>50938594.914140671</v>
      </c>
      <c r="BD97" s="6">
        <f t="shared" si="2"/>
        <v>-1716477.1156809889</v>
      </c>
      <c r="BE97" s="6">
        <f t="shared" ref="BE97:BR97" si="3">(BE96*$B$96-BE51*$B$51-BE50*$B$50-BE49*$B$49-BE48*$B$48-BE35*$B$35-BE13*$B$13-BE9*$B$9-BE8*$B$8)/$B$97</f>
        <v>0.12074287564809418</v>
      </c>
      <c r="BF97" s="6">
        <f t="shared" si="3"/>
        <v>-0.67806991069005673</v>
      </c>
      <c r="BG97" s="6">
        <f t="shared" si="3"/>
        <v>0.77672938057996133</v>
      </c>
      <c r="BH97" s="6">
        <f t="shared" si="3"/>
        <v>-7.5660683064337109</v>
      </c>
      <c r="BI97" s="6">
        <f t="shared" si="3"/>
        <v>13.19599782163141</v>
      </c>
      <c r="BJ97" s="6">
        <f t="shared" si="3"/>
        <v>10.590968612255226</v>
      </c>
      <c r="BK97" s="6">
        <f t="shared" si="3"/>
        <v>8.9118972970130521</v>
      </c>
      <c r="BL97" s="6">
        <f t="shared" si="3"/>
        <v>7.8236914191657876</v>
      </c>
      <c r="BM97" s="6">
        <f t="shared" si="3"/>
        <v>17.186571374676831</v>
      </c>
      <c r="BN97" s="6">
        <f t="shared" si="3"/>
        <v>13.975403866604019</v>
      </c>
      <c r="BO97" s="6">
        <f t="shared" si="3"/>
        <v>10.086986810163472</v>
      </c>
      <c r="BP97" s="6">
        <f t="shared" si="3"/>
        <v>11.263551341136294</v>
      </c>
      <c r="BQ97" s="6">
        <f t="shared" si="3"/>
        <v>336.80174093065665</v>
      </c>
      <c r="BR97" s="6">
        <f t="shared" si="3"/>
        <v>227.01724838656358</v>
      </c>
      <c r="BS97" s="6">
        <f>BS96-SUM(BS48:BS51)-BS35-BS13-BS8-BS9</f>
        <v>3353480.2039999673</v>
      </c>
      <c r="BT97" s="6">
        <f>BT96-SUM(BT48:BT51)-BT35-BT13-BT8-BT9-BT10</f>
        <v>7053569.0409999806</v>
      </c>
      <c r="BU97" s="6">
        <f>BU96-SUM(BU48:BU51)-BU35-BU13-BU8-BU9</f>
        <v>6866.438000000001</v>
      </c>
      <c r="BV97" s="6">
        <f>BV96-SUM(BV48:BV51)-BV35-BV13-BV8-BV9</f>
        <v>2556459.1270000064</v>
      </c>
      <c r="BW97" s="6">
        <f t="shared" ref="BW97:EH97" si="4">BW96-SUM(BW48:BW51)-BW35-BW13-BW8-BW9</f>
        <v>1376210.3380000002</v>
      </c>
      <c r="BX97" s="6">
        <f t="shared" si="4"/>
        <v>290227.35399999493</v>
      </c>
      <c r="BY97" s="6">
        <f t="shared" si="4"/>
        <v>5448299.6270000078</v>
      </c>
      <c r="BZ97" s="6">
        <f t="shared" si="4"/>
        <v>1308238.2900000187</v>
      </c>
      <c r="CA97" s="6">
        <f>(CA96*$B$96-CA51*$B$51-CA50*$B$50-CA49*$B$49-CA48*$B$48-CA35*$B$35-CA13*$B$13-CA9*$B$9-CA8*$B$8)/$B$97</f>
        <v>39.488637802378399</v>
      </c>
      <c r="CB97" s="6">
        <f t="shared" si="4"/>
        <v>8592391.2739999648</v>
      </c>
      <c r="CC97" s="6">
        <f t="shared" si="4"/>
        <v>9440673.5889999531</v>
      </c>
      <c r="CD97" s="6">
        <f t="shared" si="4"/>
        <v>3724525.1230000164</v>
      </c>
      <c r="CE97" s="6">
        <f t="shared" si="4"/>
        <v>7426732.6859999914</v>
      </c>
      <c r="CF97" s="6">
        <f t="shared" si="4"/>
        <v>8740798.1730002202</v>
      </c>
      <c r="CG97" s="6">
        <f t="shared" si="4"/>
        <v>6465575.8699999629</v>
      </c>
      <c r="CH97" s="6">
        <f>(CH96*$B$96-CH51*$B$51-CH50*$B$50-CH49*$B$49-CH48*$B$48-CH35*$B$35-CH13*$B$13-CH9*$B$9-CH8*$B$8)/$B$97</f>
        <v>351.62308667594897</v>
      </c>
      <c r="CI97" s="6">
        <f t="shared" si="4"/>
        <v>-956295.52100000973</v>
      </c>
      <c r="CJ97" s="6">
        <f t="shared" si="4"/>
        <v>-1559768.3929999967</v>
      </c>
      <c r="CK97" s="6">
        <f t="shared" si="4"/>
        <v>1100364.0320000125</v>
      </c>
      <c r="CL97" s="6">
        <f t="shared" si="4"/>
        <v>-15206222.737000054</v>
      </c>
      <c r="CM97" s="6">
        <f t="shared" si="4"/>
        <v>15154331.562999872</v>
      </c>
      <c r="CN97" s="6">
        <f t="shared" si="4"/>
        <v>-725481.13599999645</v>
      </c>
      <c r="CO97" s="6">
        <f t="shared" si="4"/>
        <v>-977346.02500000352</v>
      </c>
      <c r="CP97" s="6">
        <f t="shared" si="4"/>
        <v>16506048.739999853</v>
      </c>
      <c r="CQ97" s="6">
        <f t="shared" si="4"/>
        <v>28333812.219000652</v>
      </c>
      <c r="CR97" s="6">
        <f t="shared" si="4"/>
        <v>2705816.9380000094</v>
      </c>
      <c r="CS97" s="6">
        <f t="shared" si="4"/>
        <v>8032007.9340000236</v>
      </c>
      <c r="CT97" s="6">
        <f t="shared" si="4"/>
        <v>6728046.016000011</v>
      </c>
      <c r="CU97" s="6">
        <f t="shared" si="4"/>
        <v>144727.21200000023</v>
      </c>
      <c r="CV97" s="6">
        <f t="shared" si="4"/>
        <v>29680434.759000413</v>
      </c>
      <c r="CW97" s="6">
        <f t="shared" si="4"/>
        <v>-6.4473081367446357</v>
      </c>
      <c r="CX97" s="6">
        <f t="shared" si="4"/>
        <v>-5.1208085614126544</v>
      </c>
      <c r="CY97" s="6">
        <f t="shared" si="4"/>
        <v>2070876.7190000245</v>
      </c>
      <c r="CZ97" s="6">
        <f t="shared" si="4"/>
        <v>3124033.2870000065</v>
      </c>
      <c r="DA97" s="6">
        <f t="shared" si="4"/>
        <v>3867425.5200000275</v>
      </c>
      <c r="DB97" s="6">
        <f t="shared" si="4"/>
        <v>3796486.0659999773</v>
      </c>
      <c r="DC97" s="6">
        <f t="shared" si="4"/>
        <v>3903136.1019999986</v>
      </c>
      <c r="DD97" s="6">
        <f t="shared" si="4"/>
        <v>3804077.7910000179</v>
      </c>
      <c r="DE97" s="6">
        <f t="shared" si="4"/>
        <v>3482789.8929999666</v>
      </c>
      <c r="DF97" s="6">
        <f t="shared" si="4"/>
        <v>3699541.3309999905</v>
      </c>
      <c r="DG97" s="6">
        <f t="shared" si="4"/>
        <v>4600611.9000000115</v>
      </c>
      <c r="DH97" s="6">
        <f t="shared" si="4"/>
        <v>4998539.906999981</v>
      </c>
      <c r="DI97" s="6">
        <f t="shared" si="4"/>
        <v>4982582.2050000401</v>
      </c>
      <c r="DJ97" s="6">
        <f t="shared" si="4"/>
        <v>4167522.0780000007</v>
      </c>
      <c r="DK97" s="6">
        <f t="shared" si="4"/>
        <v>-2672772.6366810072</v>
      </c>
      <c r="DL97" s="6">
        <f t="shared" si="4"/>
        <v>29525149.983999513</v>
      </c>
      <c r="DM97" s="6">
        <f t="shared" si="4"/>
        <v>5955265.2040000539</v>
      </c>
      <c r="DN97" s="6">
        <f t="shared" si="4"/>
        <v>477496.84400000388</v>
      </c>
      <c r="DO97" s="6">
        <f>(DO96*$B$96-DO51*$B$51-DO50*$B$50-DO49*$B$49-DO48*$B$48-DO35*$B$35-DO13*$B$13-DO9*$B$9-DO8*$B$8)/$B$97</f>
        <v>0.33238862547458892</v>
      </c>
      <c r="DP97" s="6">
        <f>(DP96*$B$96-DP51*$B$51-DP50*$B$50-DP49*$B$49-DP48*$B$48-DP35*$B$35-DP13*$B$13-DP9*$B$9-DP8*$B$8)/$B$97</f>
        <v>9.6060382893662055</v>
      </c>
      <c r="DQ97" s="6">
        <f>(DQ96*$B$96-DQ51*$B$51-DQ50*$B$50-DQ49*$B$49-DQ48*$B$48-DQ35*$B$35-DQ13*$B$13-DQ9*$B$9-DQ8*$B$8)/$B$97</f>
        <v>22.443067464706907</v>
      </c>
      <c r="DR97" s="6">
        <f>(DR96*$B$96-DR51*$B$51-DR50*$B$50-DR49*$B$49-DR48*$B$48-DR35*$B$35-DR13*$B$13-DR9*$B$9-DR8*$B$8)/$B$97</f>
        <v>18.961736227278017</v>
      </c>
      <c r="DS97" s="6">
        <f t="shared" si="4"/>
        <v>96315140.618998915</v>
      </c>
      <c r="DT97" s="6">
        <f t="shared" si="4"/>
        <v>-919023.28900000837</v>
      </c>
      <c r="DU97" s="6">
        <f t="shared" si="4"/>
        <v>19705378.439999856</v>
      </c>
      <c r="DV97" s="6">
        <f t="shared" si="4"/>
        <v>28861184.962999672</v>
      </c>
      <c r="DW97" s="6">
        <f t="shared" si="4"/>
        <v>26634</v>
      </c>
      <c r="DX97" s="6">
        <f t="shared" si="4"/>
        <v>6210044.8380000107</v>
      </c>
      <c r="DY97" s="6">
        <f t="shared" si="4"/>
        <v>1362445.6870000104</v>
      </c>
      <c r="DZ97" s="6">
        <f t="shared" si="4"/>
        <v>4728763.9989999477</v>
      </c>
      <c r="EA97" s="6">
        <f t="shared" si="4"/>
        <v>94980035.110999629</v>
      </c>
      <c r="EB97" s="6">
        <f t="shared" si="4"/>
        <v>9292204.1289999615</v>
      </c>
      <c r="EC97" s="6">
        <f t="shared" si="4"/>
        <v>118734310.72593722</v>
      </c>
      <c r="ED97" s="6">
        <f t="shared" si="4"/>
        <v>851504.76899997715</v>
      </c>
      <c r="EE97" s="6">
        <f t="shared" si="4"/>
        <v>3910022.0963999787</v>
      </c>
      <c r="EF97" s="6">
        <f t="shared" si="4"/>
        <v>6082457.5387720112</v>
      </c>
      <c r="EG97" s="6">
        <f t="shared" si="4"/>
        <v>8567460.3409999944</v>
      </c>
      <c r="EH97" s="6">
        <f t="shared" si="4"/>
        <v>54561261.312000185</v>
      </c>
      <c r="EI97" s="6">
        <f>EI96-SUM(EI48:EI51)-EI35-EI13-EI8-EI9</f>
        <v>9897116.1649999786</v>
      </c>
      <c r="EJ97" s="6">
        <f>EJ96-SUM(EJ48:EJ51)-EJ35-EJ13-EJ8-EJ9</f>
        <v>8767475.8890000451</v>
      </c>
      <c r="EK97" s="6">
        <f>(EK96*$B$96-EK51*$B$51-EK50*$B$50-EK49*$B$49-EK48*$B$48-EK35*$B$35-EK13*$B$13-EK9*$B$9-EK8*$B$8)/$B$97</f>
        <v>-0.13094470563303995</v>
      </c>
      <c r="EL97" s="6" t="e">
        <f>(EL96*$B$96-EL51*$B$51-EL50*$B$50-EL49*$B$49-EL48*$B$48-EL35*$B$35-EL13*$B$13-EL9*$B$9-EL8*$B$8)/$B$97</f>
        <v>#DIV/0!</v>
      </c>
      <c r="EM97" s="6">
        <f>EM96-SUM(EM48:EM51)-EM35-EM13-EM8-EM9-EM10</f>
        <v>3867047.2393031814</v>
      </c>
      <c r="EN97" s="6">
        <f>EN96-SUM(EN48:EN51)-EN35-EN13-EN8-EN9-EN10</f>
        <v>3867047.2393031814</v>
      </c>
      <c r="EO97" s="6">
        <f>EO96-SUM(EO48:EO51)-EO35-EO13-EO8-EO9-EO10</f>
        <v>25241868.122999847</v>
      </c>
      <c r="EP97" s="6">
        <f>(EP96*$B$96-EP51*$B$51-EP50*$B$50-EP49*$B$49-EP48*$B$48-EP35*$B$35-EP13*$B$13-EP9*$B$9-EP8*$B$8)/$B$97</f>
        <v>94.627933594230996</v>
      </c>
      <c r="EQ97" s="6">
        <f t="shared" ref="EQ97:GW97" si="5">EQ96-SUM(EQ48:EQ51)-EQ35-EQ13-EQ8-EQ9</f>
        <v>301599.12700000085</v>
      </c>
      <c r="ER97" s="6">
        <f t="shared" si="5"/>
        <v>-52958.713000000032</v>
      </c>
      <c r="ES97" s="6">
        <f t="shared" si="5"/>
        <v>1278271.385000004</v>
      </c>
      <c r="ET97" s="6">
        <f t="shared" si="5"/>
        <v>3947217.6679999926</v>
      </c>
      <c r="EU97" s="6">
        <f t="shared" si="5"/>
        <v>4579237.666000017</v>
      </c>
      <c r="EV97" s="6">
        <f t="shared" si="5"/>
        <v>4925793.1749999933</v>
      </c>
      <c r="EW97" s="6">
        <f t="shared" si="5"/>
        <v>4056807.4460000023</v>
      </c>
      <c r="EX97" s="6">
        <f t="shared" si="5"/>
        <v>12314</v>
      </c>
      <c r="EY97" s="6">
        <f t="shared" si="5"/>
        <v>12531</v>
      </c>
      <c r="EZ97" s="6">
        <f t="shared" si="5"/>
        <v>11449</v>
      </c>
      <c r="FA97" s="6">
        <f t="shared" si="5"/>
        <v>5755</v>
      </c>
      <c r="FB97" s="6">
        <f t="shared" si="5"/>
        <v>8190877.9060000144</v>
      </c>
      <c r="FC97" s="6">
        <f t="shared" si="5"/>
        <v>463441.22699999751</v>
      </c>
      <c r="FD97" s="6">
        <f t="shared" si="5"/>
        <v>452210.33999997185</v>
      </c>
      <c r="FE97" s="6">
        <f t="shared" si="5"/>
        <v>49933654.045999914</v>
      </c>
      <c r="FF97" s="6">
        <f t="shared" si="5"/>
        <v>7191250.0029999884</v>
      </c>
      <c r="FG97" s="6">
        <f t="shared" si="5"/>
        <v>53948.181999999921</v>
      </c>
      <c r="FH97" s="6">
        <f t="shared" si="5"/>
        <v>-897979.11799999326</v>
      </c>
      <c r="FI97" s="6">
        <f t="shared" si="5"/>
        <v>-826898.56800000323</v>
      </c>
      <c r="FJ97" s="6">
        <f t="shared" si="5"/>
        <v>1055861.4830000035</v>
      </c>
      <c r="FK97" s="6">
        <f t="shared" si="5"/>
        <v>183123.91099999918</v>
      </c>
      <c r="FL97" s="6">
        <f t="shared" si="5"/>
        <v>2721926.5180000598</v>
      </c>
      <c r="FM97" s="6">
        <f t="shared" si="5"/>
        <v>20885331.338999998</v>
      </c>
      <c r="FN97" s="6">
        <f t="shared" si="5"/>
        <v>872.60000000160653</v>
      </c>
      <c r="FO97" s="6">
        <f t="shared" si="5"/>
        <v>6916.3999999938533</v>
      </c>
      <c r="FP97" s="6">
        <f t="shared" si="5"/>
        <v>3713875.2309999974</v>
      </c>
      <c r="FQ97" s="6">
        <f t="shared" si="5"/>
        <v>3690665.1110000112</v>
      </c>
      <c r="FR97" s="6">
        <f t="shared" si="5"/>
        <v>4235.911000000001</v>
      </c>
      <c r="FS97" s="6">
        <f t="shared" si="5"/>
        <v>945287.67899999954</v>
      </c>
      <c r="FT97" s="6">
        <f t="shared" si="5"/>
        <v>71408414.461999834</v>
      </c>
      <c r="FU97" s="6">
        <f t="shared" si="5"/>
        <v>72898888.70400098</v>
      </c>
      <c r="FV97" s="6">
        <f t="shared" si="5"/>
        <v>52510095.763999783</v>
      </c>
      <c r="FW97" s="6">
        <f t="shared" si="5"/>
        <v>79053792.479000524</v>
      </c>
      <c r="FX97" s="6">
        <f t="shared" si="5"/>
        <v>75367084.038000256</v>
      </c>
      <c r="FY97" s="6">
        <f t="shared" si="5"/>
        <v>105581413.72199969</v>
      </c>
      <c r="FZ97" s="6">
        <f t="shared" si="5"/>
        <v>53560485.645000219</v>
      </c>
      <c r="GA97" s="6">
        <f t="shared" si="5"/>
        <v>15865170.792999988</v>
      </c>
      <c r="GB97" s="6">
        <f t="shared" si="5"/>
        <v>8278193.2599999839</v>
      </c>
      <c r="GC97" s="6">
        <f t="shared" si="5"/>
        <v>5484489.7170000132</v>
      </c>
      <c r="GD97" s="6">
        <f t="shared" si="5"/>
        <v>3491955.5609999779</v>
      </c>
      <c r="GE97" s="6">
        <f t="shared" si="5"/>
        <v>55685993.630999804</v>
      </c>
      <c r="GF97" s="6">
        <f t="shared" si="5"/>
        <v>5955265.2040000539</v>
      </c>
      <c r="GG97" s="6">
        <f t="shared" si="5"/>
        <v>3996825.1899999729</v>
      </c>
      <c r="GH97" s="6">
        <f t="shared" si="5"/>
        <v>-360.43274294450305</v>
      </c>
      <c r="GI97" s="6">
        <f t="shared" si="5"/>
        <v>28591544.517999545</v>
      </c>
      <c r="GJ97" s="6">
        <f t="shared" si="5"/>
        <v>931871.5789999991</v>
      </c>
      <c r="GK97" s="6">
        <f t="shared" si="5"/>
        <v>847308.08199999772</v>
      </c>
      <c r="GL97" s="6">
        <f t="shared" si="5"/>
        <v>1303800.699000004</v>
      </c>
      <c r="GM97" s="6">
        <f t="shared" si="5"/>
        <v>1258242.693</v>
      </c>
      <c r="GN97" s="6">
        <f t="shared" si="5"/>
        <v>1237473.101000001</v>
      </c>
      <c r="GO97" s="6">
        <f t="shared" si="5"/>
        <v>1204181.7150000022</v>
      </c>
      <c r="GP97" s="6">
        <f t="shared" si="5"/>
        <v>1112918.6379999986</v>
      </c>
      <c r="GQ97" s="6">
        <f t="shared" si="5"/>
        <v>-87846.180000000051</v>
      </c>
      <c r="GR97" s="6">
        <f t="shared" si="5"/>
        <v>244407.9780000007</v>
      </c>
      <c r="GS97" s="6">
        <f t="shared" si="5"/>
        <v>187020.17099999997</v>
      </c>
      <c r="GT97" s="6">
        <f t="shared" si="5"/>
        <v>157938.85499999954</v>
      </c>
      <c r="GU97" s="6">
        <f t="shared" si="5"/>
        <v>126854.50599999967</v>
      </c>
      <c r="GV97" s="6">
        <f t="shared" si="5"/>
        <v>106584.87400000029</v>
      </c>
      <c r="GW97" s="6">
        <f t="shared" si="5"/>
        <v>761423.53800000157</v>
      </c>
    </row>
  </sheetData>
  <sortState xmlns:xlrd2="http://schemas.microsoft.com/office/spreadsheetml/2017/richdata2" ref="A2:FM95">
    <sortCondition ref="A2:A95"/>
  </sortState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7"/>
  <sheetViews>
    <sheetView topLeftCell="B1" workbookViewId="0">
      <selection sqref="A1:I97"/>
    </sheetView>
  </sheetViews>
  <sheetFormatPr defaultColWidth="11.07421875" defaultRowHeight="13.5"/>
  <cols>
    <col min="1" max="1" width="33.15234375" bestFit="1" customWidth="1"/>
    <col min="2" max="2" width="15.4609375" style="5" bestFit="1" customWidth="1"/>
    <col min="3" max="5" width="14.4609375" style="5" bestFit="1" customWidth="1"/>
    <col min="6" max="6" width="15.84375" style="88" bestFit="1" customWidth="1"/>
    <col min="7" max="7" width="16.84375" style="5" bestFit="1" customWidth="1"/>
    <col min="8" max="8" width="15.15234375" style="5" customWidth="1"/>
    <col min="9" max="9" width="17" customWidth="1"/>
  </cols>
  <sheetData>
    <row r="1" spans="1:9" s="31" customFormat="1" ht="40.5">
      <c r="A1" s="32" t="str">
        <f>'Master data'!A1</f>
        <v>Industry Name</v>
      </c>
      <c r="B1" s="30" t="str">
        <f>'Master data'!B1</f>
        <v>Number of firms</v>
      </c>
      <c r="C1" s="30" t="s">
        <v>536</v>
      </c>
      <c r="D1" s="30" t="s">
        <v>295</v>
      </c>
      <c r="E1" s="30" t="s">
        <v>292</v>
      </c>
      <c r="F1" s="110" t="s">
        <v>293</v>
      </c>
      <c r="G1" s="30" t="s">
        <v>294</v>
      </c>
      <c r="H1" s="30" t="s">
        <v>482</v>
      </c>
      <c r="I1" s="101" t="s">
        <v>537</v>
      </c>
    </row>
    <row r="2" spans="1:9">
      <c r="A2" s="2" t="str">
        <f>'Master data'!A2</f>
        <v>Advertising</v>
      </c>
      <c r="B2" s="6">
        <f>'Master data'!B2</f>
        <v>348</v>
      </c>
      <c r="C2" s="84">
        <f>E2-D2</f>
        <v>7296.9422690805659</v>
      </c>
      <c r="D2" s="84">
        <f>'Master data'!GI2</f>
        <v>70358.635000000053</v>
      </c>
      <c r="E2" s="84">
        <f>'Master data'!D2</f>
        <v>77655.577269080619</v>
      </c>
      <c r="F2" s="84">
        <f>-'Master data'!DT2</f>
        <v>3042.9600000000009</v>
      </c>
      <c r="G2" s="23">
        <f>F2/D2</f>
        <v>4.3249275657493903E-2</v>
      </c>
      <c r="H2" s="23">
        <f>'Master data'!FL2/('Master data'!FL2+'Master data'!DU2)</f>
        <v>7.2634074219160918E-2</v>
      </c>
      <c r="I2" s="102">
        <f>'Master data'!GJ2</f>
        <v>5284.2919999999986</v>
      </c>
    </row>
    <row r="3" spans="1:9">
      <c r="A3" s="2" t="str">
        <f>'Master data'!A3</f>
        <v>Aerospace/Defense</v>
      </c>
      <c r="B3" s="6">
        <f>'Master data'!B3</f>
        <v>272</v>
      </c>
      <c r="C3" s="84">
        <f t="shared" ref="C3:C66" si="0">E3-D3</f>
        <v>12365.108165263664</v>
      </c>
      <c r="D3" s="84">
        <f>'Master data'!GI3</f>
        <v>302784.37699999992</v>
      </c>
      <c r="E3" s="84">
        <f>'Master data'!D3</f>
        <v>315149.48516526358</v>
      </c>
      <c r="F3" s="84">
        <f>-'Master data'!DT3</f>
        <v>12541.596000000005</v>
      </c>
      <c r="G3" s="23">
        <f t="shared" ref="G3:G66" si="1">F3/D3</f>
        <v>4.1420882161301235E-2</v>
      </c>
      <c r="H3" s="23">
        <f>'Master data'!FL3/('Master data'!FL3+'Master data'!DU3)</f>
        <v>5.0045964581283395E-2</v>
      </c>
      <c r="I3" s="102">
        <f>'Master data'!GJ3</f>
        <v>8046.0609999999997</v>
      </c>
    </row>
    <row r="4" spans="1:9">
      <c r="A4" s="2" t="str">
        <f>'Master data'!A4</f>
        <v>Air Transport</v>
      </c>
      <c r="B4" s="6">
        <f>'Master data'!B4</f>
        <v>151</v>
      </c>
      <c r="C4" s="84">
        <f t="shared" si="0"/>
        <v>49108.618004450342</v>
      </c>
      <c r="D4" s="84">
        <f>'Master data'!GI4</f>
        <v>590921.28399999987</v>
      </c>
      <c r="E4" s="84">
        <f>'Master data'!D4</f>
        <v>640029.90200445021</v>
      </c>
      <c r="F4" s="84">
        <f>-'Master data'!DT4</f>
        <v>20757.495000000003</v>
      </c>
      <c r="G4" s="23">
        <f t="shared" si="1"/>
        <v>3.5127343627717439E-2</v>
      </c>
      <c r="H4" s="23">
        <f>'Master data'!FL4/('Master data'!FL4+'Master data'!DU4)</f>
        <v>0.10936487493709357</v>
      </c>
      <c r="I4" s="102">
        <f>'Master data'!GJ4</f>
        <v>29513.222000000002</v>
      </c>
    </row>
    <row r="5" spans="1:9">
      <c r="A5" s="2" t="str">
        <f>'Master data'!A5</f>
        <v>Apparel</v>
      </c>
      <c r="B5" s="6">
        <f>'Master data'!B5</f>
        <v>1170</v>
      </c>
      <c r="C5" s="84">
        <f t="shared" si="0"/>
        <v>18280.82381302517</v>
      </c>
      <c r="D5" s="84">
        <f>'Master data'!GI5</f>
        <v>259840.07800000013</v>
      </c>
      <c r="E5" s="84">
        <f>'Master data'!D5</f>
        <v>278120.9018130253</v>
      </c>
      <c r="F5" s="84">
        <f>-'Master data'!DT5</f>
        <v>6336.6820000000153</v>
      </c>
      <c r="G5" s="23">
        <f t="shared" si="1"/>
        <v>2.4386853824759136E-2</v>
      </c>
      <c r="H5" s="23">
        <f>'Master data'!FL5/('Master data'!FL5+'Master data'!DU5)</f>
        <v>0.36886411694955828</v>
      </c>
      <c r="I5" s="102">
        <f>'Master data'!GJ5</f>
        <v>13701.42</v>
      </c>
    </row>
    <row r="6" spans="1:9">
      <c r="A6" s="2" t="str">
        <f>'Master data'!A6</f>
        <v>Auto &amp; Truck</v>
      </c>
      <c r="B6" s="6">
        <f>'Master data'!B6</f>
        <v>152</v>
      </c>
      <c r="C6" s="84">
        <f t="shared" si="0"/>
        <v>6547.1772450488061</v>
      </c>
      <c r="D6" s="84">
        <f>'Master data'!GI6</f>
        <v>1267394.6059999999</v>
      </c>
      <c r="E6" s="84">
        <f>'Master data'!D6</f>
        <v>1273941.7832450487</v>
      </c>
      <c r="F6" s="84">
        <f>-'Master data'!DT6</f>
        <v>11563.182000000001</v>
      </c>
      <c r="G6" s="23">
        <f t="shared" si="1"/>
        <v>9.1235846714657724E-3</v>
      </c>
      <c r="H6" s="23">
        <f>'Master data'!FL6/('Master data'!FL6+'Master data'!DU6)</f>
        <v>0.22422579386329275</v>
      </c>
      <c r="I6" s="102">
        <f>'Master data'!GJ6</f>
        <v>4824.2460000000001</v>
      </c>
    </row>
    <row r="7" spans="1:9">
      <c r="A7" s="2" t="str">
        <f>'Master data'!A7</f>
        <v>Auto Parts</v>
      </c>
      <c r="B7" s="6">
        <f>'Master data'!B7</f>
        <v>728</v>
      </c>
      <c r="C7" s="84">
        <f t="shared" si="0"/>
        <v>5975.8116108537943</v>
      </c>
      <c r="D7" s="84">
        <f>'Master data'!GI7</f>
        <v>214347.52599999995</v>
      </c>
      <c r="E7" s="84">
        <f>'Master data'!D7</f>
        <v>220323.33761085375</v>
      </c>
      <c r="F7" s="84">
        <f>-'Master data'!DT7</f>
        <v>6713.4750000000022</v>
      </c>
      <c r="G7" s="23">
        <f t="shared" si="1"/>
        <v>3.1320515451155724E-2</v>
      </c>
      <c r="H7" s="23">
        <f>'Master data'!FL7/('Master data'!FL7+'Master data'!DU7)</f>
        <v>0.25101755235919487</v>
      </c>
      <c r="I7" s="102">
        <f>'Master data'!GJ7</f>
        <v>4885.63</v>
      </c>
    </row>
    <row r="8" spans="1:9">
      <c r="A8" s="2" t="str">
        <f>'Master data'!A8</f>
        <v>Bank (Money Center)</v>
      </c>
      <c r="B8" s="6">
        <f>'Master data'!B8</f>
        <v>610</v>
      </c>
      <c r="C8" s="84">
        <f t="shared" si="0"/>
        <v>45001.404758583754</v>
      </c>
      <c r="D8" s="84">
        <f>'Master data'!GI8</f>
        <v>19243397.467000008</v>
      </c>
      <c r="E8" s="84">
        <f>'Master data'!D8</f>
        <v>19288398.871758591</v>
      </c>
      <c r="F8" s="84">
        <f>-'Master data'!DT8</f>
        <v>545.79999999999995</v>
      </c>
      <c r="G8" s="23">
        <f t="shared" si="1"/>
        <v>2.8362974933920992E-5</v>
      </c>
      <c r="H8" s="23">
        <f>'Master data'!FL8/('Master data'!FL8+'Master data'!DU8)</f>
        <v>0.27837651643309158</v>
      </c>
      <c r="I8" s="102">
        <f>'Master data'!GJ8</f>
        <v>26646.5</v>
      </c>
    </row>
    <row r="9" spans="1:9">
      <c r="A9" s="2" t="str">
        <f>'Master data'!A9</f>
        <v>Banks (Regional)</v>
      </c>
      <c r="B9" s="6">
        <f>'Master data'!B9</f>
        <v>816</v>
      </c>
      <c r="C9" s="84">
        <f t="shared" si="0"/>
        <v>22264.68175093038</v>
      </c>
      <c r="D9" s="84">
        <f>'Master data'!GI9</f>
        <v>2176593.8560000006</v>
      </c>
      <c r="E9" s="84">
        <f>'Master data'!D9</f>
        <v>2198858.537750931</v>
      </c>
      <c r="F9" s="84">
        <f>-'Master data'!DT9</f>
        <v>1.7689999999999999</v>
      </c>
      <c r="G9" s="23">
        <f t="shared" si="1"/>
        <v>8.1273775312907957E-7</v>
      </c>
      <c r="H9" s="23">
        <f>'Master data'!FL9/('Master data'!FL9+'Master data'!DU9)</f>
        <v>0.22315385399163037</v>
      </c>
      <c r="I9" s="102">
        <f>'Master data'!GJ9</f>
        <v>11158.088000000011</v>
      </c>
    </row>
    <row r="10" spans="1:9">
      <c r="A10" s="2" t="str">
        <f>'Master data'!A10</f>
        <v>Beverage (Alcoholic)</v>
      </c>
      <c r="B10" s="6">
        <f>'Master data'!B10</f>
        <v>219</v>
      </c>
      <c r="C10" s="84">
        <f t="shared" si="0"/>
        <v>1343.3570466282836</v>
      </c>
      <c r="D10" s="84">
        <f>'Master data'!GI10</f>
        <v>242915.141</v>
      </c>
      <c r="E10" s="84">
        <f>'Master data'!D10</f>
        <v>244258.49804662829</v>
      </c>
      <c r="F10" s="84">
        <f>-'Master data'!DT10</f>
        <v>8671.9539999999997</v>
      </c>
      <c r="G10" s="23">
        <f t="shared" si="1"/>
        <v>3.5699520269920099E-2</v>
      </c>
      <c r="H10" s="23">
        <f>'Master data'!FL10/('Master data'!FL10+'Master data'!DU10)</f>
        <v>7.3388821961219222E-2</v>
      </c>
      <c r="I10" s="102">
        <f>'Master data'!GJ10</f>
        <v>234.38199999999998</v>
      </c>
    </row>
    <row r="11" spans="1:9">
      <c r="A11" s="2" t="str">
        <f>'Master data'!A11</f>
        <v>Beverage (Soft)</v>
      </c>
      <c r="B11" s="6">
        <f>'Master data'!B11</f>
        <v>100</v>
      </c>
      <c r="C11" s="84">
        <f t="shared" si="0"/>
        <v>4612.2585440836265</v>
      </c>
      <c r="D11" s="84">
        <f>'Master data'!GI11</f>
        <v>130291.91899999999</v>
      </c>
      <c r="E11" s="84">
        <f>'Master data'!D11</f>
        <v>134904.17754408362</v>
      </c>
      <c r="F11" s="84">
        <f>-'Master data'!DT11</f>
        <v>4089.268</v>
      </c>
      <c r="G11" s="23">
        <f t="shared" si="1"/>
        <v>3.1385430741871258E-2</v>
      </c>
      <c r="H11" s="23">
        <f>'Master data'!FL11/('Master data'!FL11+'Master data'!DU11)</f>
        <v>7.9689844316888594E-2</v>
      </c>
      <c r="I11" s="102">
        <f>'Master data'!GJ11</f>
        <v>1055.3500000000001</v>
      </c>
    </row>
    <row r="12" spans="1:9">
      <c r="A12" s="2" t="str">
        <f>'Master data'!A12</f>
        <v>Broadcasting</v>
      </c>
      <c r="B12" s="6">
        <f>'Master data'!B12</f>
        <v>139</v>
      </c>
      <c r="C12" s="84">
        <f t="shared" si="0"/>
        <v>7028.4001867977495</v>
      </c>
      <c r="D12" s="84">
        <f>'Master data'!GI12</f>
        <v>114198.04499999998</v>
      </c>
      <c r="E12" s="84">
        <f>'Master data'!D12</f>
        <v>121226.44518679773</v>
      </c>
      <c r="F12" s="84">
        <f>-'Master data'!DT12</f>
        <v>5165.6759999999995</v>
      </c>
      <c r="G12" s="23">
        <f t="shared" si="1"/>
        <v>4.5234364563771647E-2</v>
      </c>
      <c r="H12" s="23">
        <f>'Master data'!FL12/('Master data'!FL12+'Master data'!DU12)</f>
        <v>2.2368755418789018E-2</v>
      </c>
      <c r="I12" s="102">
        <f>'Master data'!GJ12</f>
        <v>4492.4700000000012</v>
      </c>
    </row>
    <row r="13" spans="1:9">
      <c r="A13" s="2" t="str">
        <f>'Master data'!A13</f>
        <v>Brokerage &amp; Investment Banking</v>
      </c>
      <c r="B13" s="6">
        <f>'Master data'!B13</f>
        <v>599</v>
      </c>
      <c r="C13" s="84">
        <f t="shared" si="0"/>
        <v>18251.57695432473</v>
      </c>
      <c r="D13" s="84">
        <f>'Master data'!GI13</f>
        <v>2480446.8860000023</v>
      </c>
      <c r="E13" s="84">
        <f>'Master data'!D13</f>
        <v>2498698.462954327</v>
      </c>
      <c r="F13" s="84">
        <f>-'Master data'!DT13</f>
        <v>1264.9579999999999</v>
      </c>
      <c r="G13" s="23">
        <f t="shared" si="1"/>
        <v>5.099718148127275E-4</v>
      </c>
      <c r="H13" s="23">
        <f>'Master data'!FL13/('Master data'!FL13+'Master data'!DU13)</f>
        <v>0.53105051073004594</v>
      </c>
      <c r="I13" s="102">
        <f>'Master data'!GJ13</f>
        <v>7153.2799999999988</v>
      </c>
    </row>
    <row r="14" spans="1:9">
      <c r="A14" s="2" t="str">
        <f>'Master data'!A14</f>
        <v>Building Materials</v>
      </c>
      <c r="B14" s="6">
        <f>'Master data'!B14</f>
        <v>449</v>
      </c>
      <c r="C14" s="84">
        <f t="shared" si="0"/>
        <v>6135.7125975352537</v>
      </c>
      <c r="D14" s="84">
        <f>'Master data'!GI14</f>
        <v>138081.66899999999</v>
      </c>
      <c r="E14" s="84">
        <f>'Master data'!D14</f>
        <v>144217.38159753525</v>
      </c>
      <c r="F14" s="84">
        <f>-'Master data'!DT14</f>
        <v>4349.3780000000006</v>
      </c>
      <c r="G14" s="23">
        <f t="shared" si="1"/>
        <v>3.1498590881024191E-2</v>
      </c>
      <c r="H14" s="23">
        <f>'Master data'!FL14/('Master data'!FL14+'Master data'!DU14)</f>
        <v>0.13011841880806552</v>
      </c>
      <c r="I14" s="102">
        <f>'Master data'!GJ14</f>
        <v>4900.8270000000011</v>
      </c>
    </row>
    <row r="15" spans="1:9">
      <c r="A15" s="2" t="str">
        <f>'Master data'!A15</f>
        <v>Business &amp; Consumer Services</v>
      </c>
      <c r="B15" s="6">
        <f>'Master data'!B15</f>
        <v>948</v>
      </c>
      <c r="C15" s="84">
        <f t="shared" si="0"/>
        <v>18280.491963412118</v>
      </c>
      <c r="D15" s="84">
        <f>'Master data'!GI15</f>
        <v>222313.41600000023</v>
      </c>
      <c r="E15" s="84">
        <f>'Master data'!D15</f>
        <v>240593.90796341235</v>
      </c>
      <c r="F15" s="84">
        <f>-'Master data'!DT15</f>
        <v>8169.1010000000042</v>
      </c>
      <c r="G15" s="23">
        <f t="shared" si="1"/>
        <v>3.6745875021775544E-2</v>
      </c>
      <c r="H15" s="23">
        <f>'Master data'!FL15/('Master data'!FL15+'Master data'!DU15)</f>
        <v>8.0324076159379518E-2</v>
      </c>
      <c r="I15" s="102">
        <f>'Master data'!GJ15</f>
        <v>13639.265999999996</v>
      </c>
    </row>
    <row r="16" spans="1:9">
      <c r="A16" s="2" t="str">
        <f>'Master data'!A16</f>
        <v>Cable TV</v>
      </c>
      <c r="B16" s="6">
        <f>'Master data'!B16</f>
        <v>54</v>
      </c>
      <c r="C16" s="84">
        <f t="shared" si="0"/>
        <v>7317.6327576603508</v>
      </c>
      <c r="D16" s="84">
        <f>'Master data'!GI16</f>
        <v>306755.68300000002</v>
      </c>
      <c r="E16" s="84">
        <f>'Master data'!D16</f>
        <v>314073.31575766037</v>
      </c>
      <c r="F16" s="84">
        <f>-'Master data'!DT16</f>
        <v>12376.270999999999</v>
      </c>
      <c r="G16" s="23">
        <f t="shared" si="1"/>
        <v>4.0345694263796243E-2</v>
      </c>
      <c r="H16" s="23">
        <f>'Master data'!FL16/('Master data'!FL16+'Master data'!DU16)</f>
        <v>5.3533295717937135E-3</v>
      </c>
      <c r="I16" s="102">
        <f>'Master data'!GJ16</f>
        <v>3027.2999999999997</v>
      </c>
    </row>
    <row r="17" spans="1:9">
      <c r="A17" s="2" t="str">
        <f>'Master data'!A17</f>
        <v>Chemical (Basic)</v>
      </c>
      <c r="B17" s="6">
        <f>'Master data'!B17</f>
        <v>854</v>
      </c>
      <c r="C17" s="84">
        <f t="shared" si="0"/>
        <v>6900.6202337020659</v>
      </c>
      <c r="D17" s="84">
        <f>'Master data'!GI17</f>
        <v>335067.58500000054</v>
      </c>
      <c r="E17" s="84">
        <f>'Master data'!D17</f>
        <v>341968.20523370261</v>
      </c>
      <c r="F17" s="84">
        <f>-'Master data'!DT17</f>
        <v>10916.875000000035</v>
      </c>
      <c r="G17" s="23">
        <f t="shared" si="1"/>
        <v>3.2581113449097192E-2</v>
      </c>
      <c r="H17" s="23">
        <f>'Master data'!FL17/('Master data'!FL17+'Master data'!DU17)</f>
        <v>0.28297661471852242</v>
      </c>
      <c r="I17" s="102">
        <f>'Master data'!GJ17</f>
        <v>5058.0110000000004</v>
      </c>
    </row>
    <row r="18" spans="1:9">
      <c r="A18" s="2" t="str">
        <f>'Master data'!A18</f>
        <v>Chemical (Diversified)</v>
      </c>
      <c r="B18" s="6">
        <f>'Master data'!B18</f>
        <v>71</v>
      </c>
      <c r="C18" s="84">
        <f t="shared" si="0"/>
        <v>892.73504712115391</v>
      </c>
      <c r="D18" s="84">
        <f>'Master data'!GI18</f>
        <v>111081.33</v>
      </c>
      <c r="E18" s="84">
        <f>'Master data'!D18</f>
        <v>111974.06504712116</v>
      </c>
      <c r="F18" s="84">
        <f>-'Master data'!DT18</f>
        <v>2575.1909999999998</v>
      </c>
      <c r="G18" s="23">
        <f t="shared" si="1"/>
        <v>2.3182932721457331E-2</v>
      </c>
      <c r="H18" s="23">
        <f>'Master data'!FL18/('Master data'!FL18+'Master data'!DU18)</f>
        <v>5.2493515937211632E-2</v>
      </c>
      <c r="I18" s="102">
        <f>'Master data'!GJ18</f>
        <v>690.4</v>
      </c>
    </row>
    <row r="19" spans="1:9">
      <c r="A19" s="2" t="str">
        <f>'Master data'!A19</f>
        <v>Chemical (Specialty)</v>
      </c>
      <c r="B19" s="6">
        <f>'Master data'!B19</f>
        <v>898</v>
      </c>
      <c r="C19" s="84">
        <f t="shared" si="0"/>
        <v>9973.7413325678208</v>
      </c>
      <c r="D19" s="84">
        <f>'Master data'!GI19</f>
        <v>343688.23700000008</v>
      </c>
      <c r="E19" s="84">
        <f>'Master data'!D19</f>
        <v>353661.9783325679</v>
      </c>
      <c r="F19" s="84">
        <f>-'Master data'!DT19</f>
        <v>11884.181</v>
      </c>
      <c r="G19" s="23">
        <f t="shared" si="1"/>
        <v>3.4578375750462471E-2</v>
      </c>
      <c r="H19" s="23">
        <f>'Master data'!FL19/('Master data'!FL19+'Master data'!DU19)</f>
        <v>0.1925419660944549</v>
      </c>
      <c r="I19" s="102">
        <f>'Master data'!GJ19</f>
        <v>7619.8229999999994</v>
      </c>
    </row>
    <row r="20" spans="1:9">
      <c r="A20" s="2" t="str">
        <f>'Master data'!A20</f>
        <v>Coal &amp; Related Energy</v>
      </c>
      <c r="B20" s="6">
        <f>'Master data'!B20</f>
        <v>206</v>
      </c>
      <c r="C20" s="84">
        <f t="shared" si="0"/>
        <v>316.63691101192671</v>
      </c>
      <c r="D20" s="84">
        <f>'Master data'!GI20</f>
        <v>114387.14999999998</v>
      </c>
      <c r="E20" s="84">
        <f>'Master data'!D20</f>
        <v>114703.78691101191</v>
      </c>
      <c r="F20" s="84">
        <f>-'Master data'!DT20</f>
        <v>5948.1910000000016</v>
      </c>
      <c r="G20" s="23">
        <f t="shared" si="1"/>
        <v>5.2000517540650347E-2</v>
      </c>
      <c r="H20" s="23">
        <f>'Master data'!FL20/('Master data'!FL20+'Master data'!DU20)</f>
        <v>0.20299539650080048</v>
      </c>
      <c r="I20" s="102">
        <f>'Master data'!GJ20</f>
        <v>108.77300000000002</v>
      </c>
    </row>
    <row r="21" spans="1:9">
      <c r="A21" s="2" t="str">
        <f>'Master data'!A21</f>
        <v>Computer Services</v>
      </c>
      <c r="B21" s="6">
        <f>'Master data'!B21</f>
        <v>1040</v>
      </c>
      <c r="C21" s="84">
        <f t="shared" si="0"/>
        <v>21148.419283508993</v>
      </c>
      <c r="D21" s="84">
        <f>'Master data'!GI21</f>
        <v>186223.19400000016</v>
      </c>
      <c r="E21" s="84">
        <f>'Master data'!D21</f>
        <v>207371.61328350916</v>
      </c>
      <c r="F21" s="84">
        <f>-'Master data'!DT21</f>
        <v>5371.4490000000096</v>
      </c>
      <c r="G21" s="23">
        <f t="shared" si="1"/>
        <v>2.884414601974878E-2</v>
      </c>
      <c r="H21" s="23">
        <f>'Master data'!FL21/('Master data'!FL21+'Master data'!DU21)</f>
        <v>0.2279542441706518</v>
      </c>
      <c r="I21" s="102">
        <f>'Master data'!GJ21</f>
        <v>13714.840999999999</v>
      </c>
    </row>
    <row r="22" spans="1:9">
      <c r="A22" s="2" t="str">
        <f>'Master data'!A22</f>
        <v>Computers/Peripherals</v>
      </c>
      <c r="B22" s="6">
        <f>'Master data'!B22</f>
        <v>336</v>
      </c>
      <c r="C22" s="84">
        <f t="shared" si="0"/>
        <v>19143.836668852833</v>
      </c>
      <c r="D22" s="84">
        <f>'Master data'!GI22</f>
        <v>348015.1339999999</v>
      </c>
      <c r="E22" s="84">
        <f>'Master data'!D22</f>
        <v>367158.97066885274</v>
      </c>
      <c r="F22" s="84">
        <f>-'Master data'!DT22</f>
        <v>9785.3709999999992</v>
      </c>
      <c r="G22" s="23">
        <f t="shared" si="1"/>
        <v>2.8117659388916121E-2</v>
      </c>
      <c r="H22" s="23">
        <f>'Master data'!FL22/('Master data'!FL22+'Master data'!DU22)</f>
        <v>0.19950473690915299</v>
      </c>
      <c r="I22" s="102">
        <f>'Master data'!GJ22</f>
        <v>17722.084999999999</v>
      </c>
    </row>
    <row r="23" spans="1:9">
      <c r="A23" s="2" t="str">
        <f>'Master data'!A23</f>
        <v>Construction Supplies</v>
      </c>
      <c r="B23" s="6">
        <f>'Master data'!B23</f>
        <v>784</v>
      </c>
      <c r="C23" s="84">
        <f t="shared" si="0"/>
        <v>5660.1394365433953</v>
      </c>
      <c r="D23" s="84">
        <f>'Master data'!GI23</f>
        <v>513881.28399999999</v>
      </c>
      <c r="E23" s="84">
        <f>'Master data'!D23</f>
        <v>519541.42343654338</v>
      </c>
      <c r="F23" s="84">
        <f>-'Master data'!DT23</f>
        <v>17233.440000000013</v>
      </c>
      <c r="G23" s="23">
        <f t="shared" si="1"/>
        <v>3.353583898961382E-2</v>
      </c>
      <c r="H23" s="23">
        <f>'Master data'!FL23/('Master data'!FL23+'Master data'!DU23)</f>
        <v>0.25527741235004442</v>
      </c>
      <c r="I23" s="102">
        <f>'Master data'!GJ23</f>
        <v>3281.7369999999987</v>
      </c>
    </row>
    <row r="24" spans="1:9">
      <c r="A24" s="2" t="str">
        <f>'Master data'!A24</f>
        <v>Diversified</v>
      </c>
      <c r="B24" s="6">
        <f>'Master data'!B24</f>
        <v>318</v>
      </c>
      <c r="C24" s="84">
        <f t="shared" si="0"/>
        <v>13407.738090258557</v>
      </c>
      <c r="D24" s="84">
        <f>'Master data'!GI24</f>
        <v>1186137.3000000005</v>
      </c>
      <c r="E24" s="84">
        <f>'Master data'!D24</f>
        <v>1199545.0380902591</v>
      </c>
      <c r="F24" s="84">
        <f>-'Master data'!DT24</f>
        <v>52217.074000000001</v>
      </c>
      <c r="G24" s="23">
        <f t="shared" si="1"/>
        <v>4.4022790616229657E-2</v>
      </c>
      <c r="H24" s="23">
        <f>'Master data'!FL24/('Master data'!FL24+'Master data'!DU24)</f>
        <v>0.1131781430980356</v>
      </c>
      <c r="I24" s="102">
        <f>'Master data'!GJ24</f>
        <v>5677.93</v>
      </c>
    </row>
    <row r="25" spans="1:9">
      <c r="A25" s="2" t="str">
        <f>'Master data'!A25</f>
        <v>Drugs (Biotechnology)</v>
      </c>
      <c r="B25" s="6">
        <f>'Master data'!B25</f>
        <v>1223</v>
      </c>
      <c r="C25" s="84">
        <f t="shared" si="0"/>
        <v>12328.98321301426</v>
      </c>
      <c r="D25" s="84">
        <f>'Master data'!GI25</f>
        <v>219655.74399999998</v>
      </c>
      <c r="E25" s="84">
        <f>'Master data'!D25</f>
        <v>231984.72721301424</v>
      </c>
      <c r="F25" s="84">
        <f>-'Master data'!DT25</f>
        <v>8009.1020000000053</v>
      </c>
      <c r="G25" s="23">
        <f t="shared" si="1"/>
        <v>3.6462064930111761E-2</v>
      </c>
      <c r="H25" s="23">
        <f>'Master data'!FL25/('Master data'!FL25+'Master data'!DU25)</f>
        <v>2.0873928995791859E-2</v>
      </c>
      <c r="I25" s="102">
        <f>'Master data'!GJ25</f>
        <v>8405.5490000000027</v>
      </c>
    </row>
    <row r="26" spans="1:9">
      <c r="A26" s="2" t="str">
        <f>'Master data'!A26</f>
        <v>Drugs (Pharmaceutical)</v>
      </c>
      <c r="B26" s="6">
        <f>'Master data'!B26</f>
        <v>1371</v>
      </c>
      <c r="C26" s="84">
        <f t="shared" si="0"/>
        <v>9302.268318983377</v>
      </c>
      <c r="D26" s="84">
        <f>'Master data'!GI26</f>
        <v>639526.21899999934</v>
      </c>
      <c r="E26" s="84">
        <f>'Master data'!D26</f>
        <v>648828.48731898272</v>
      </c>
      <c r="F26" s="84">
        <f>-'Master data'!DT26</f>
        <v>21092.459000000024</v>
      </c>
      <c r="G26" s="23">
        <f t="shared" si="1"/>
        <v>3.2981382738273703E-2</v>
      </c>
      <c r="H26" s="23">
        <f>'Master data'!FL26/('Master data'!FL26+'Master data'!DU26)</f>
        <v>9.2255512073438878E-2</v>
      </c>
      <c r="I26" s="102">
        <f>'Master data'!GJ26</f>
        <v>4351.7080000000014</v>
      </c>
    </row>
    <row r="27" spans="1:9">
      <c r="A27" s="2" t="str">
        <f>'Master data'!A27</f>
        <v>Education</v>
      </c>
      <c r="B27" s="6">
        <f>'Master data'!B27</f>
        <v>244</v>
      </c>
      <c r="C27" s="84">
        <f t="shared" si="0"/>
        <v>4768.3545573161246</v>
      </c>
      <c r="D27" s="84">
        <f>'Master data'!GI27</f>
        <v>28758.765999999996</v>
      </c>
      <c r="E27" s="84">
        <f>'Master data'!D27</f>
        <v>33527.120557316121</v>
      </c>
      <c r="F27" s="84">
        <f>-'Master data'!DT27</f>
        <v>1487.8500000000008</v>
      </c>
      <c r="G27" s="23">
        <f t="shared" si="1"/>
        <v>5.1735529959804294E-2</v>
      </c>
      <c r="H27" s="23">
        <f>'Master data'!FL27/('Master data'!FL27+'Master data'!DU27)</f>
        <v>0.1054019869048464</v>
      </c>
      <c r="I27" s="102">
        <f>'Master data'!GJ27</f>
        <v>2999.8010000000013</v>
      </c>
    </row>
    <row r="28" spans="1:9">
      <c r="A28" s="2" t="str">
        <f>'Master data'!A28</f>
        <v>Electrical Equipment</v>
      </c>
      <c r="B28" s="6">
        <f>'Master data'!B28</f>
        <v>999</v>
      </c>
      <c r="C28" s="84">
        <f t="shared" si="0"/>
        <v>4852.7379578858672</v>
      </c>
      <c r="D28" s="84">
        <f>'Master data'!GI28</f>
        <v>230042.42099999994</v>
      </c>
      <c r="E28" s="84">
        <f>'Master data'!D28</f>
        <v>234895.15895788581</v>
      </c>
      <c r="F28" s="84">
        <f>-'Master data'!DT28</f>
        <v>8064.3929999999964</v>
      </c>
      <c r="G28" s="23">
        <f t="shared" si="1"/>
        <v>3.5056112541955897E-2</v>
      </c>
      <c r="H28" s="23">
        <f>'Master data'!FL28/('Master data'!FL28+'Master data'!DU28)</f>
        <v>0.30906744314405721</v>
      </c>
      <c r="I28" s="102">
        <f>'Master data'!GJ28</f>
        <v>4330.7800000000025</v>
      </c>
    </row>
    <row r="29" spans="1:9">
      <c r="A29" s="2" t="str">
        <f>'Master data'!A29</f>
        <v>Electronics (Consumer &amp; Office)</v>
      </c>
      <c r="B29" s="6">
        <f>'Master data'!B29</f>
        <v>138</v>
      </c>
      <c r="C29" s="84">
        <f t="shared" si="0"/>
        <v>3538.7012751242291</v>
      </c>
      <c r="D29" s="84">
        <f>'Master data'!GI29</f>
        <v>96778.69200000001</v>
      </c>
      <c r="E29" s="84">
        <f>'Master data'!D29</f>
        <v>100317.39327512424</v>
      </c>
      <c r="F29" s="84">
        <f>-'Master data'!DT29</f>
        <v>2253.9529999999991</v>
      </c>
      <c r="G29" s="23">
        <f t="shared" si="1"/>
        <v>2.3289765065227362E-2</v>
      </c>
      <c r="H29" s="23">
        <f>'Master data'!FL29/('Master data'!FL29+'Master data'!DU29)</f>
        <v>0.37783199110778432</v>
      </c>
      <c r="I29" s="102">
        <f>'Master data'!GJ29</f>
        <v>214.232</v>
      </c>
    </row>
    <row r="30" spans="1:9">
      <c r="A30" s="2" t="str">
        <f>'Master data'!A30</f>
        <v>Electronics (General)</v>
      </c>
      <c r="B30" s="6">
        <f>'Master data'!B30</f>
        <v>1425</v>
      </c>
      <c r="C30" s="84">
        <f t="shared" si="0"/>
        <v>7810.2355506060994</v>
      </c>
      <c r="D30" s="84">
        <f>'Master data'!GI30</f>
        <v>278406.69399999978</v>
      </c>
      <c r="E30" s="84">
        <f>'Master data'!D30</f>
        <v>286216.92955060588</v>
      </c>
      <c r="F30" s="84">
        <f>-'Master data'!DT30</f>
        <v>7727.2670000000089</v>
      </c>
      <c r="G30" s="23">
        <f t="shared" si="1"/>
        <v>2.7755320423437861E-2</v>
      </c>
      <c r="H30" s="23">
        <f>'Master data'!FL30/('Master data'!FL30+'Master data'!DU30)</f>
        <v>0.37671859621801035</v>
      </c>
      <c r="I30" s="102">
        <f>'Master data'!GJ30</f>
        <v>4964.4050000000025</v>
      </c>
    </row>
    <row r="31" spans="1:9">
      <c r="A31" s="2" t="str">
        <f>'Master data'!A31</f>
        <v>Engineering/Construction</v>
      </c>
      <c r="B31" s="6">
        <f>'Master data'!B31</f>
        <v>1267</v>
      </c>
      <c r="C31" s="84">
        <f t="shared" si="0"/>
        <v>5249.9339626990259</v>
      </c>
      <c r="D31" s="84">
        <f>'Master data'!GI31</f>
        <v>779023.48499999801</v>
      </c>
      <c r="E31" s="84">
        <f>'Master data'!D31</f>
        <v>784273.41896269703</v>
      </c>
      <c r="F31" s="84">
        <f>-'Master data'!DT31</f>
        <v>25186.592999999928</v>
      </c>
      <c r="G31" s="23">
        <f t="shared" si="1"/>
        <v>3.2330980368326115E-2</v>
      </c>
      <c r="H31" s="23">
        <f>'Master data'!FL31/('Master data'!FL31+'Master data'!DU31)</f>
        <v>0.20031289181577872</v>
      </c>
      <c r="I31" s="102">
        <f>'Master data'!GJ31</f>
        <v>2978.87</v>
      </c>
    </row>
    <row r="32" spans="1:9">
      <c r="A32" s="2" t="str">
        <f>'Master data'!A32</f>
        <v>Entertainment</v>
      </c>
      <c r="B32" s="6">
        <f>'Master data'!B32</f>
        <v>734</v>
      </c>
      <c r="C32" s="84">
        <f t="shared" si="0"/>
        <v>28341.833196226566</v>
      </c>
      <c r="D32" s="84">
        <f>'Master data'!GI32</f>
        <v>192266.19399999978</v>
      </c>
      <c r="E32" s="84">
        <f>'Master data'!D32</f>
        <v>220608.02719622635</v>
      </c>
      <c r="F32" s="84">
        <f>-'Master data'!DT32</f>
        <v>7885.8750000000027</v>
      </c>
      <c r="G32" s="23">
        <f t="shared" si="1"/>
        <v>4.1015400762549094E-2</v>
      </c>
      <c r="H32" s="23">
        <f>'Master data'!FL32/('Master data'!FL32+'Master data'!DU32)</f>
        <v>6.228696227110804E-2</v>
      </c>
      <c r="I32" s="102">
        <f>'Master data'!GJ32</f>
        <v>18562.007999999994</v>
      </c>
    </row>
    <row r="33" spans="1:9">
      <c r="A33" s="2" t="str">
        <f>'Master data'!A33</f>
        <v>Environmental &amp; Waste Services</v>
      </c>
      <c r="B33" s="6">
        <f>'Master data'!B33</f>
        <v>353</v>
      </c>
      <c r="C33" s="84">
        <f t="shared" si="0"/>
        <v>3321.2393399524881</v>
      </c>
      <c r="D33" s="84">
        <f>'Master data'!GI33</f>
        <v>113338.30499999996</v>
      </c>
      <c r="E33" s="84">
        <f>'Master data'!D33</f>
        <v>116659.54433995245</v>
      </c>
      <c r="F33" s="84">
        <f>-'Master data'!DT33</f>
        <v>4178.0839999999998</v>
      </c>
      <c r="G33" s="23">
        <f t="shared" si="1"/>
        <v>3.6863829929342964E-2</v>
      </c>
      <c r="H33" s="23">
        <f>'Master data'!FL33/('Master data'!FL33+'Master data'!DU33)</f>
        <v>0.11111048655546039</v>
      </c>
      <c r="I33" s="102">
        <f>'Master data'!GJ33</f>
        <v>2348.5930000000003</v>
      </c>
    </row>
    <row r="34" spans="1:9">
      <c r="A34" s="2" t="str">
        <f>'Master data'!A34</f>
        <v>Farming/Agriculture</v>
      </c>
      <c r="B34" s="6">
        <f>'Master data'!B34</f>
        <v>417</v>
      </c>
      <c r="C34" s="84">
        <f t="shared" si="0"/>
        <v>3949.5622391933866</v>
      </c>
      <c r="D34" s="84">
        <f>'Master data'!GI34</f>
        <v>200207.39199999999</v>
      </c>
      <c r="E34" s="84">
        <f>'Master data'!D34</f>
        <v>204156.95423919338</v>
      </c>
      <c r="F34" s="84">
        <f>-'Master data'!DT34</f>
        <v>4408.7040000000015</v>
      </c>
      <c r="G34" s="23">
        <f t="shared" si="1"/>
        <v>2.2020685430036477E-2</v>
      </c>
      <c r="H34" s="23">
        <f>'Master data'!FL34/('Master data'!FL34+'Master data'!DU34)</f>
        <v>0.20280903509460202</v>
      </c>
      <c r="I34" s="102">
        <f>'Master data'!GJ34</f>
        <v>4280.496000000001</v>
      </c>
    </row>
    <row r="35" spans="1:9">
      <c r="A35" s="2" t="str">
        <f>'Master data'!A35</f>
        <v>Financial Svcs. (Non-bank &amp; Insurance)</v>
      </c>
      <c r="B35" s="6">
        <f>'Master data'!B35</f>
        <v>1102</v>
      </c>
      <c r="C35" s="84">
        <f t="shared" si="0"/>
        <v>19764.667392579839</v>
      </c>
      <c r="D35" s="84">
        <f>'Master data'!GI35</f>
        <v>11449020.009</v>
      </c>
      <c r="E35" s="84">
        <f>'Master data'!D35</f>
        <v>11468784.676392579</v>
      </c>
      <c r="F35" s="84">
        <f>-'Master data'!DT35</f>
        <v>14093.696000000005</v>
      </c>
      <c r="G35" s="23">
        <f t="shared" si="1"/>
        <v>1.2309958397243644E-3</v>
      </c>
      <c r="H35" s="23">
        <f>'Master data'!FL35/('Master data'!FL35+'Master data'!DU35)</f>
        <v>8.1535046901921857E-2</v>
      </c>
      <c r="I35" s="102">
        <f>'Master data'!GJ35</f>
        <v>9803.2660000000014</v>
      </c>
    </row>
    <row r="36" spans="1:9">
      <c r="A36" s="2" t="str">
        <f>'Master data'!A36</f>
        <v>Food Processing</v>
      </c>
      <c r="B36" s="6">
        <f>'Master data'!B36</f>
        <v>1377</v>
      </c>
      <c r="C36" s="84">
        <f t="shared" si="0"/>
        <v>11370.450259269914</v>
      </c>
      <c r="D36" s="84">
        <f>'Master data'!GI36</f>
        <v>542861.29300000076</v>
      </c>
      <c r="E36" s="84">
        <f>'Master data'!D36</f>
        <v>554231.74325927068</v>
      </c>
      <c r="F36" s="84">
        <f>-'Master data'!DT36</f>
        <v>19359.885000000024</v>
      </c>
      <c r="G36" s="23">
        <f t="shared" si="1"/>
        <v>3.5662673411493345E-2</v>
      </c>
      <c r="H36" s="23">
        <f>'Master data'!FL36/('Master data'!FL36+'Master data'!DU36)</f>
        <v>0.18533139676379981</v>
      </c>
      <c r="I36" s="102">
        <f>'Master data'!GJ36</f>
        <v>5235.545000000001</v>
      </c>
    </row>
    <row r="37" spans="1:9">
      <c r="A37" s="2" t="str">
        <f>'Master data'!A37</f>
        <v>Food Wholesalers</v>
      </c>
      <c r="B37" s="6">
        <f>'Master data'!B37</f>
        <v>160</v>
      </c>
      <c r="C37" s="84">
        <f t="shared" si="0"/>
        <v>4698.4549757228087</v>
      </c>
      <c r="D37" s="84">
        <f>'Master data'!GI37</f>
        <v>75570.452999999994</v>
      </c>
      <c r="E37" s="84">
        <f>'Master data'!D37</f>
        <v>80268.907975722803</v>
      </c>
      <c r="F37" s="84">
        <f>-'Master data'!DT37</f>
        <v>3516.6860000000001</v>
      </c>
      <c r="G37" s="23">
        <f t="shared" si="1"/>
        <v>4.653519808859688E-2</v>
      </c>
      <c r="H37" s="23">
        <f>'Master data'!FL37/('Master data'!FL37+'Master data'!DU37)</f>
        <v>6.6133177741753077E-2</v>
      </c>
      <c r="I37" s="102">
        <f>'Master data'!GJ37</f>
        <v>3055.98</v>
      </c>
    </row>
    <row r="38" spans="1:9">
      <c r="A38" s="2" t="str">
        <f>'Master data'!A38</f>
        <v>Furn/Home Furnishings</v>
      </c>
      <c r="B38" s="6">
        <f>'Master data'!B38</f>
        <v>359</v>
      </c>
      <c r="C38" s="84">
        <f t="shared" si="0"/>
        <v>6200.2841047279799</v>
      </c>
      <c r="D38" s="84">
        <f>'Master data'!GI38</f>
        <v>80802.89800000003</v>
      </c>
      <c r="E38" s="84">
        <f>'Master data'!D38</f>
        <v>87003.18210472801</v>
      </c>
      <c r="F38" s="84">
        <f>-'Master data'!DT38</f>
        <v>3894.807000000003</v>
      </c>
      <c r="G38" s="23">
        <f t="shared" si="1"/>
        <v>4.8201328125632346E-2</v>
      </c>
      <c r="H38" s="23">
        <f>'Master data'!FL38/('Master data'!FL38+'Master data'!DU38)</f>
        <v>0.2861567770377037</v>
      </c>
      <c r="I38" s="102">
        <f>'Master data'!GJ38</f>
        <v>3031.1270000000009</v>
      </c>
    </row>
    <row r="39" spans="1:9">
      <c r="A39" s="2" t="str">
        <f>'Master data'!A39</f>
        <v>Green &amp; Renewable Energy</v>
      </c>
      <c r="B39" s="6">
        <f>'Master data'!B39</f>
        <v>239</v>
      </c>
      <c r="C39" s="84">
        <f t="shared" si="0"/>
        <v>580.37335456936853</v>
      </c>
      <c r="D39" s="84">
        <f>'Master data'!GI39</f>
        <v>221599.76700000014</v>
      </c>
      <c r="E39" s="84">
        <f>'Master data'!D39</f>
        <v>222180.14035456951</v>
      </c>
      <c r="F39" s="84">
        <f>-'Master data'!DT39</f>
        <v>9799.884</v>
      </c>
      <c r="G39" s="23">
        <f t="shared" si="1"/>
        <v>4.4223349747475112E-2</v>
      </c>
      <c r="H39" s="23">
        <f>'Master data'!FL39/('Master data'!FL39+'Master data'!DU39)</f>
        <v>6.8825894754242459E-2</v>
      </c>
      <c r="I39" s="102">
        <f>'Master data'!GJ39</f>
        <v>77.795999999999992</v>
      </c>
    </row>
    <row r="40" spans="1:9">
      <c r="A40" s="2" t="str">
        <f>'Master data'!A40</f>
        <v>Healthcare Products</v>
      </c>
      <c r="B40" s="6">
        <f>'Master data'!B40</f>
        <v>852</v>
      </c>
      <c r="C40" s="84">
        <f t="shared" si="0"/>
        <v>8618.5284561204026</v>
      </c>
      <c r="D40" s="84">
        <f>'Master data'!GI40</f>
        <v>208028.21500000008</v>
      </c>
      <c r="E40" s="84">
        <f>'Master data'!D40</f>
        <v>216646.74345612049</v>
      </c>
      <c r="F40" s="84">
        <f>-'Master data'!DT40</f>
        <v>5983.9810000000061</v>
      </c>
      <c r="G40" s="23">
        <f t="shared" si="1"/>
        <v>2.8765237446276237E-2</v>
      </c>
      <c r="H40" s="23">
        <f>'Master data'!FL40/('Master data'!FL40+'Master data'!DU40)</f>
        <v>3.3847497488954527E-2</v>
      </c>
      <c r="I40" s="102">
        <f>'Master data'!GJ40</f>
        <v>5219.1840000000011</v>
      </c>
    </row>
    <row r="41" spans="1:9">
      <c r="A41" s="2" t="str">
        <f>'Master data'!A41</f>
        <v>Healthcare Support Services</v>
      </c>
      <c r="B41" s="6">
        <f>'Master data'!B41</f>
        <v>445</v>
      </c>
      <c r="C41" s="84">
        <f t="shared" si="0"/>
        <v>45307.295961049153</v>
      </c>
      <c r="D41" s="84">
        <f>'Master data'!GI41</f>
        <v>375944.26900000009</v>
      </c>
      <c r="E41" s="84">
        <f>'Master data'!D41</f>
        <v>421251.56496104924</v>
      </c>
      <c r="F41" s="84">
        <f>-'Master data'!DT41</f>
        <v>13486.132999999996</v>
      </c>
      <c r="G41" s="23">
        <f t="shared" si="1"/>
        <v>3.587269207713336E-2</v>
      </c>
      <c r="H41" s="23">
        <f>'Master data'!FL41/('Master data'!FL41+'Master data'!DU41)</f>
        <v>0.12694935533170401</v>
      </c>
      <c r="I41" s="102">
        <f>'Master data'!GJ41</f>
        <v>37352.907000000007</v>
      </c>
    </row>
    <row r="42" spans="1:9">
      <c r="A42" s="2" t="str">
        <f>'Master data'!A42</f>
        <v>Heathcare Information and Technology</v>
      </c>
      <c r="B42" s="6">
        <f>'Master data'!B42</f>
        <v>455</v>
      </c>
      <c r="C42" s="84">
        <f t="shared" si="0"/>
        <v>7261.4138977607363</v>
      </c>
      <c r="D42" s="84">
        <f>'Master data'!GI42</f>
        <v>134324.47899999999</v>
      </c>
      <c r="E42" s="84">
        <f>'Master data'!D42</f>
        <v>141585.89289776073</v>
      </c>
      <c r="F42" s="84">
        <f>-'Master data'!DT42</f>
        <v>3895.1689999999994</v>
      </c>
      <c r="G42" s="23">
        <f t="shared" si="1"/>
        <v>2.8998206648543932E-2</v>
      </c>
      <c r="H42" s="23">
        <f>'Master data'!FL42/('Master data'!FL42+'Master data'!DU42)</f>
        <v>1.6493525875679153E-2</v>
      </c>
      <c r="I42" s="102">
        <f>'Master data'!GJ42</f>
        <v>5499.7029999999968</v>
      </c>
    </row>
    <row r="43" spans="1:9">
      <c r="A43" s="2" t="str">
        <f>'Master data'!A43</f>
        <v>Homebuilding</v>
      </c>
      <c r="B43" s="6">
        <f>'Master data'!B43</f>
        <v>168</v>
      </c>
      <c r="C43" s="84">
        <f t="shared" si="0"/>
        <v>22067.223802483437</v>
      </c>
      <c r="D43" s="84">
        <f>'Master data'!GI43</f>
        <v>83340.451000000015</v>
      </c>
      <c r="E43" s="84">
        <f>'Master data'!D43</f>
        <v>105407.67480248345</v>
      </c>
      <c r="F43" s="84">
        <f>-'Master data'!DT43</f>
        <v>1026.711</v>
      </c>
      <c r="G43" s="23">
        <f t="shared" si="1"/>
        <v>1.2319479768594002E-2</v>
      </c>
      <c r="H43" s="23">
        <f>'Master data'!FL43/('Master data'!FL43+'Master data'!DU43)</f>
        <v>0.10058353156731341</v>
      </c>
      <c r="I43" s="102">
        <f>'Master data'!GJ43</f>
        <v>962.76700000000017</v>
      </c>
    </row>
    <row r="44" spans="1:9">
      <c r="A44" s="2" t="str">
        <f>'Master data'!A44</f>
        <v>Hospitals/Healthcare Facilities</v>
      </c>
      <c r="B44" s="6">
        <f>'Master data'!B44</f>
        <v>223</v>
      </c>
      <c r="C44" s="84">
        <f t="shared" si="0"/>
        <v>15741.121947321633</v>
      </c>
      <c r="D44" s="84">
        <f>'Master data'!GI44</f>
        <v>166948.64300000007</v>
      </c>
      <c r="E44" s="84">
        <f>'Master data'!D44</f>
        <v>182689.7649473217</v>
      </c>
      <c r="F44" s="84">
        <f>-'Master data'!DT44</f>
        <v>7765.7150000000011</v>
      </c>
      <c r="G44" s="23">
        <f t="shared" si="1"/>
        <v>4.6515592223172475E-2</v>
      </c>
      <c r="H44" s="23">
        <f>'Master data'!FL44/('Master data'!FL44+'Master data'!DU44)</f>
        <v>2.3627046272094259E-2</v>
      </c>
      <c r="I44" s="102">
        <f>'Master data'!GJ44</f>
        <v>9610.6190000000006</v>
      </c>
    </row>
    <row r="45" spans="1:9">
      <c r="A45" s="2" t="str">
        <f>'Master data'!A45</f>
        <v>Hotel/Gaming</v>
      </c>
      <c r="B45" s="6">
        <f>'Master data'!B45</f>
        <v>654</v>
      </c>
      <c r="C45" s="84">
        <f t="shared" si="0"/>
        <v>40866.352694788889</v>
      </c>
      <c r="D45" s="84">
        <f>'Master data'!GI45</f>
        <v>434795.14899999998</v>
      </c>
      <c r="E45" s="84">
        <f>'Master data'!D45</f>
        <v>475661.50169478887</v>
      </c>
      <c r="F45" s="84">
        <f>-'Master data'!DT45</f>
        <v>20965.770000000015</v>
      </c>
      <c r="G45" s="23">
        <f t="shared" si="1"/>
        <v>4.8219880208461151E-2</v>
      </c>
      <c r="H45" s="23">
        <f>'Master data'!FL45/('Master data'!FL45+'Master data'!DU45)</f>
        <v>3.2831793531695443E-2</v>
      </c>
      <c r="I45" s="102">
        <f>'Master data'!GJ45</f>
        <v>24995.677999999996</v>
      </c>
    </row>
    <row r="46" spans="1:9">
      <c r="A46" s="2" t="str">
        <f>'Master data'!A46</f>
        <v>Household Products</v>
      </c>
      <c r="B46" s="6">
        <f>'Master data'!B46</f>
        <v>575</v>
      </c>
      <c r="C46" s="84">
        <f t="shared" si="0"/>
        <v>8774.1136822034023</v>
      </c>
      <c r="D46" s="84">
        <f>'Master data'!GI46</f>
        <v>181490.86899999995</v>
      </c>
      <c r="E46" s="84">
        <f>'Master data'!D46</f>
        <v>190264.98268220335</v>
      </c>
      <c r="F46" s="84">
        <f>-'Master data'!DT46</f>
        <v>5129.9330000000009</v>
      </c>
      <c r="G46" s="23">
        <f t="shared" si="1"/>
        <v>2.8265515660735541E-2</v>
      </c>
      <c r="H46" s="23">
        <f>'Master data'!FL46/('Master data'!FL46+'Master data'!DU46)</f>
        <v>0.10180973983091375</v>
      </c>
      <c r="I46" s="102">
        <f>'Master data'!GJ46</f>
        <v>5194.51</v>
      </c>
    </row>
    <row r="47" spans="1:9">
      <c r="A47" s="2" t="str">
        <f>'Master data'!A47</f>
        <v>Information Services</v>
      </c>
      <c r="B47" s="6">
        <f>'Master data'!B47</f>
        <v>266</v>
      </c>
      <c r="C47" s="84">
        <f t="shared" si="0"/>
        <v>9224.9922117674432</v>
      </c>
      <c r="D47" s="84">
        <f>'Master data'!GI47</f>
        <v>204890.85799999995</v>
      </c>
      <c r="E47" s="84">
        <f>'Master data'!D47</f>
        <v>214115.85021176739</v>
      </c>
      <c r="F47" s="84">
        <f>-'Master data'!DT47</f>
        <v>5426.6390000000001</v>
      </c>
      <c r="G47" s="23">
        <f t="shared" si="1"/>
        <v>2.6485510641963351E-2</v>
      </c>
      <c r="H47" s="23">
        <f>'Master data'!FL47/('Master data'!FL47+'Master data'!DU47)</f>
        <v>4.8970098821813628E-2</v>
      </c>
      <c r="I47" s="102">
        <f>'Master data'!GJ47</f>
        <v>5414.2600000000011</v>
      </c>
    </row>
    <row r="48" spans="1:9">
      <c r="A48" s="2" t="str">
        <f>'Master data'!A48</f>
        <v>Insurance (General)</v>
      </c>
      <c r="B48" s="6">
        <f>'Master data'!B48</f>
        <v>215</v>
      </c>
      <c r="C48" s="84">
        <f t="shared" si="0"/>
        <v>7476.059012891259</v>
      </c>
      <c r="D48" s="84">
        <f>'Master data'!GI48</f>
        <v>338852.59600000002</v>
      </c>
      <c r="E48" s="84">
        <f>'Master data'!D48</f>
        <v>346328.65501289128</v>
      </c>
      <c r="F48" s="84">
        <f>-'Master data'!DT48</f>
        <v>11723.646000000006</v>
      </c>
      <c r="G48" s="23">
        <f t="shared" si="1"/>
        <v>3.4598070483721495E-2</v>
      </c>
      <c r="H48" s="23">
        <f>'Master data'!FL48/('Master data'!FL48+'Master data'!DU48)</f>
        <v>6.2681174491915626E-2</v>
      </c>
      <c r="I48" s="102">
        <f>'Master data'!GJ48</f>
        <v>5216.9389999999985</v>
      </c>
    </row>
    <row r="49" spans="1:9">
      <c r="A49" s="2" t="str">
        <f>'Master data'!A49</f>
        <v>Insurance (Life)</v>
      </c>
      <c r="B49" s="6">
        <f>'Master data'!B49</f>
        <v>142</v>
      </c>
      <c r="C49" s="84">
        <f t="shared" si="0"/>
        <v>3948.6108421976678</v>
      </c>
      <c r="D49" s="84">
        <f>'Master data'!GI49</f>
        <v>1288984.2490000001</v>
      </c>
      <c r="E49" s="84">
        <f>'Master data'!D49</f>
        <v>1292932.8598421977</v>
      </c>
      <c r="F49" s="84">
        <f>-'Master data'!DT49</f>
        <v>18597.355</v>
      </c>
      <c r="G49" s="23">
        <f t="shared" si="1"/>
        <v>1.4427914859648528E-2</v>
      </c>
      <c r="H49" s="23">
        <f>'Master data'!FL49/('Master data'!FL49+'Master data'!DU49)</f>
        <v>0.32359230739993716</v>
      </c>
      <c r="I49" s="102">
        <f>'Master data'!GJ49</f>
        <v>227.59900000000002</v>
      </c>
    </row>
    <row r="50" spans="1:9">
      <c r="A50" s="2" t="str">
        <f>'Master data'!A50</f>
        <v>Insurance (Prop/Cas.)</v>
      </c>
      <c r="B50" s="6">
        <f>'Master data'!B50</f>
        <v>231</v>
      </c>
      <c r="C50" s="84">
        <f t="shared" si="0"/>
        <v>7774.3614213586843</v>
      </c>
      <c r="D50" s="84">
        <f>'Master data'!GI50</f>
        <v>186165.12799999994</v>
      </c>
      <c r="E50" s="84">
        <f>'Master data'!D50</f>
        <v>193939.48942135862</v>
      </c>
      <c r="F50" s="84">
        <f>-'Master data'!DT50</f>
        <v>6527.9780000000037</v>
      </c>
      <c r="G50" s="23">
        <f t="shared" si="1"/>
        <v>3.506552526851326E-2</v>
      </c>
      <c r="H50" s="23">
        <f>'Master data'!FL50/('Master data'!FL50+'Master data'!DU50)</f>
        <v>0.14439690211096987</v>
      </c>
      <c r="I50" s="102">
        <f>'Master data'!GJ50</f>
        <v>2162.3569999999995</v>
      </c>
    </row>
    <row r="51" spans="1:9">
      <c r="A51" s="2" t="str">
        <f>'Master data'!A51</f>
        <v>Investments &amp; Asset Management</v>
      </c>
      <c r="B51" s="6">
        <f>'Master data'!B51</f>
        <v>1706</v>
      </c>
      <c r="C51" s="84">
        <f t="shared" si="0"/>
        <v>9113.8480297254864</v>
      </c>
      <c r="D51" s="84">
        <f>'Master data'!GI51</f>
        <v>656892.90400000045</v>
      </c>
      <c r="E51" s="84">
        <f>'Master data'!D51</f>
        <v>666006.75202972593</v>
      </c>
      <c r="F51" s="84">
        <f>-'Master data'!DT51</f>
        <v>12575.485000000011</v>
      </c>
      <c r="G51" s="23">
        <f t="shared" si="1"/>
        <v>1.9143889244996326E-2</v>
      </c>
      <c r="H51" s="23">
        <f>'Master data'!FL51/('Master data'!FL51+'Master data'!DU51)</f>
        <v>0.15806316988362487</v>
      </c>
      <c r="I51" s="102">
        <f>'Master data'!GJ51</f>
        <v>6645.1589999999997</v>
      </c>
    </row>
    <row r="52" spans="1:9">
      <c r="A52" s="2" t="str">
        <f>'Master data'!A52</f>
        <v>Machinery</v>
      </c>
      <c r="B52" s="6">
        <f>'Master data'!B52</f>
        <v>1421</v>
      </c>
      <c r="C52" s="84">
        <f t="shared" si="0"/>
        <v>6774.6746355650248</v>
      </c>
      <c r="D52" s="84">
        <f>'Master data'!GI52</f>
        <v>242380.94099999993</v>
      </c>
      <c r="E52" s="84">
        <f>'Master data'!D52</f>
        <v>249155.61563556496</v>
      </c>
      <c r="F52" s="84">
        <f>-'Master data'!DT52</f>
        <v>7197.718000000018</v>
      </c>
      <c r="G52" s="23">
        <f t="shared" si="1"/>
        <v>2.9695890981791428E-2</v>
      </c>
      <c r="H52" s="23">
        <f>'Master data'!FL52/('Master data'!FL52+'Master data'!DU52)</f>
        <v>0.21676578306116398</v>
      </c>
      <c r="I52" s="102">
        <f>'Master data'!GJ52</f>
        <v>3362.2900000000004</v>
      </c>
    </row>
    <row r="53" spans="1:9">
      <c r="A53" s="2" t="str">
        <f>'Master data'!A53</f>
        <v>Metals &amp; Mining</v>
      </c>
      <c r="B53" s="6">
        <f>'Master data'!B53</f>
        <v>1706</v>
      </c>
      <c r="C53" s="84">
        <f t="shared" si="0"/>
        <v>2427.6097586188698</v>
      </c>
      <c r="D53" s="84">
        <f>'Master data'!GI53</f>
        <v>363615.81599999993</v>
      </c>
      <c r="E53" s="84">
        <f>'Master data'!D53</f>
        <v>366043.4257586188</v>
      </c>
      <c r="F53" s="84">
        <f>-'Master data'!DT53</f>
        <v>15400.575000000017</v>
      </c>
      <c r="G53" s="23">
        <f t="shared" si="1"/>
        <v>4.2353974503683361E-2</v>
      </c>
      <c r="H53" s="23">
        <f>'Master data'!FL53/('Master data'!FL53+'Master data'!DU53)</f>
        <v>0.20096159427247057</v>
      </c>
      <c r="I53" s="102">
        <f>'Master data'!GJ53</f>
        <v>1295.5000000000002</v>
      </c>
    </row>
    <row r="54" spans="1:9">
      <c r="A54" s="2" t="str">
        <f>'Master data'!A54</f>
        <v>Office Equipment &amp; Services</v>
      </c>
      <c r="B54" s="6">
        <f>'Master data'!B54</f>
        <v>145</v>
      </c>
      <c r="C54" s="84">
        <f t="shared" si="0"/>
        <v>1224.2539850952671</v>
      </c>
      <c r="D54" s="84">
        <f>'Master data'!GI54</f>
        <v>11841.216000000002</v>
      </c>
      <c r="E54" s="84">
        <f>'Master data'!D54</f>
        <v>13065.469985095269</v>
      </c>
      <c r="F54" s="84">
        <f>-'Master data'!DT54</f>
        <v>500.68499999999995</v>
      </c>
      <c r="G54" s="23">
        <f t="shared" si="1"/>
        <v>4.2283241856241778E-2</v>
      </c>
      <c r="H54" s="23">
        <f>'Master data'!FL54/('Master data'!FL54+'Master data'!DU54)</f>
        <v>0.17240251956766509</v>
      </c>
      <c r="I54" s="102">
        <f>'Master data'!GJ54</f>
        <v>1387.0299999999997</v>
      </c>
    </row>
    <row r="55" spans="1:9">
      <c r="A55" s="2" t="str">
        <f>'Master data'!A55</f>
        <v>Oil/Gas (Integrated)</v>
      </c>
      <c r="B55" s="6">
        <f>'Master data'!B55</f>
        <v>46</v>
      </c>
      <c r="C55" s="84">
        <f t="shared" si="0"/>
        <v>13015.977700693649</v>
      </c>
      <c r="D55" s="84">
        <f>'Master data'!GI55</f>
        <v>957104.54600000009</v>
      </c>
      <c r="E55" s="84">
        <f>'Master data'!D55</f>
        <v>970120.52370069374</v>
      </c>
      <c r="F55" s="84">
        <f>-'Master data'!DT55</f>
        <v>27622.417000000001</v>
      </c>
      <c r="G55" s="23">
        <f t="shared" si="1"/>
        <v>2.8860396824402921E-2</v>
      </c>
      <c r="H55" s="23">
        <f>'Master data'!FL55/('Master data'!FL55+'Master data'!DU55)</f>
        <v>0.10624560770322962</v>
      </c>
      <c r="I55" s="102">
        <f>'Master data'!GJ55</f>
        <v>1091.7</v>
      </c>
    </row>
    <row r="56" spans="1:9">
      <c r="A56" s="2" t="str">
        <f>'Master data'!A56</f>
        <v>Oil/Gas (Production and Exploration)</v>
      </c>
      <c r="B56" s="6">
        <f>'Master data'!B56</f>
        <v>642</v>
      </c>
      <c r="C56" s="84">
        <f t="shared" si="0"/>
        <v>10824.769532763574</v>
      </c>
      <c r="D56" s="84">
        <f>'Master data'!GI56</f>
        <v>303501.70700000005</v>
      </c>
      <c r="E56" s="84">
        <f>'Master data'!D56</f>
        <v>314326.47653276363</v>
      </c>
      <c r="F56" s="84">
        <f>-'Master data'!DT56</f>
        <v>15925.855999999996</v>
      </c>
      <c r="G56" s="23">
        <f t="shared" si="1"/>
        <v>5.2473694983204804E-2</v>
      </c>
      <c r="H56" s="23">
        <f>'Master data'!FL56/('Master data'!FL56+'Master data'!DU56)</f>
        <v>1.8403475405006729E-2</v>
      </c>
      <c r="I56" s="102">
        <f>'Master data'!GJ56</f>
        <v>7024.7259999999951</v>
      </c>
    </row>
    <row r="57" spans="1:9">
      <c r="A57" s="2" t="str">
        <f>'Master data'!A57</f>
        <v>Oil/Gas Distribution</v>
      </c>
      <c r="B57" s="6">
        <f>'Master data'!B57</f>
        <v>165</v>
      </c>
      <c r="C57" s="84">
        <f t="shared" si="0"/>
        <v>3708.9447166743921</v>
      </c>
      <c r="D57" s="84">
        <f>'Master data'!GI57</f>
        <v>327703.15100000007</v>
      </c>
      <c r="E57" s="84">
        <f>'Master data'!D57</f>
        <v>331412.09571667446</v>
      </c>
      <c r="F57" s="84">
        <f>-'Master data'!DT57</f>
        <v>13831.150999999998</v>
      </c>
      <c r="G57" s="23">
        <f t="shared" si="1"/>
        <v>4.2206341189560292E-2</v>
      </c>
      <c r="H57" s="23">
        <f>'Master data'!FL57/('Master data'!FL57+'Master data'!DU57)</f>
        <v>5.0848147519024077E-2</v>
      </c>
      <c r="I57" s="102">
        <f>'Master data'!GJ57</f>
        <v>2728.7330000000002</v>
      </c>
    </row>
    <row r="58" spans="1:9">
      <c r="A58" s="2" t="str">
        <f>'Master data'!A58</f>
        <v>Oilfield Svcs/Equip.</v>
      </c>
      <c r="B58" s="6">
        <f>'Master data'!B58</f>
        <v>457</v>
      </c>
      <c r="C58" s="84">
        <f t="shared" si="0"/>
        <v>14817.722555404529</v>
      </c>
      <c r="D58" s="84">
        <f>'Master data'!GI58</f>
        <v>416131.79600000009</v>
      </c>
      <c r="E58" s="84">
        <f>'Master data'!D58</f>
        <v>430949.51855540462</v>
      </c>
      <c r="F58" s="84">
        <f>-'Master data'!DT58</f>
        <v>16758.769000000015</v>
      </c>
      <c r="G58" s="23">
        <f t="shared" si="1"/>
        <v>4.0272743301739938E-2</v>
      </c>
      <c r="H58" s="23">
        <f>'Master data'!FL58/('Master data'!FL58+'Master data'!DU58)</f>
        <v>0.11689552755497827</v>
      </c>
      <c r="I58" s="102">
        <f>'Master data'!GJ58</f>
        <v>8724.6780000000053</v>
      </c>
    </row>
    <row r="59" spans="1:9">
      <c r="A59" s="2" t="str">
        <f>'Master data'!A59</f>
        <v>Packaging &amp; Container</v>
      </c>
      <c r="B59" s="6">
        <f>'Master data'!B59</f>
        <v>414</v>
      </c>
      <c r="C59" s="84">
        <f t="shared" si="0"/>
        <v>4670.7150484895974</v>
      </c>
      <c r="D59" s="84">
        <f>'Master data'!GI59</f>
        <v>132498.97000000006</v>
      </c>
      <c r="E59" s="84">
        <f>'Master data'!D59</f>
        <v>137169.68504848966</v>
      </c>
      <c r="F59" s="84">
        <f>-'Master data'!DT59</f>
        <v>4675.9559999999992</v>
      </c>
      <c r="G59" s="23">
        <f t="shared" si="1"/>
        <v>3.5290508296026729E-2</v>
      </c>
      <c r="H59" s="23">
        <f>'Master data'!FL59/('Master data'!FL59+'Master data'!DU59)</f>
        <v>0.10281737932858415</v>
      </c>
      <c r="I59" s="102">
        <f>'Master data'!GJ59</f>
        <v>3614.9900000000002</v>
      </c>
    </row>
    <row r="60" spans="1:9">
      <c r="A60" s="2" t="str">
        <f>'Master data'!A60</f>
        <v>Paper/Forest Products</v>
      </c>
      <c r="B60" s="6">
        <f>'Master data'!B60</f>
        <v>272</v>
      </c>
      <c r="C60" s="84">
        <f t="shared" si="0"/>
        <v>603.734175828562</v>
      </c>
      <c r="D60" s="84">
        <f>'Master data'!GI60</f>
        <v>115345.62000000002</v>
      </c>
      <c r="E60" s="84">
        <f>'Master data'!D60</f>
        <v>115949.35417582859</v>
      </c>
      <c r="F60" s="84">
        <f>-'Master data'!DT60</f>
        <v>3822.1430000000005</v>
      </c>
      <c r="G60" s="23">
        <f t="shared" si="1"/>
        <v>3.3136438123961706E-2</v>
      </c>
      <c r="H60" s="23">
        <f>'Master data'!FL60/('Master data'!FL60+'Master data'!DU60)</f>
        <v>0.25157677346336743</v>
      </c>
      <c r="I60" s="102">
        <f>'Master data'!GJ60</f>
        <v>230.863</v>
      </c>
    </row>
    <row r="61" spans="1:9">
      <c r="A61" s="2" t="str">
        <f>'Master data'!A61</f>
        <v>Power</v>
      </c>
      <c r="B61" s="6">
        <f>'Master data'!B61</f>
        <v>541</v>
      </c>
      <c r="C61" s="84">
        <f t="shared" si="0"/>
        <v>17539.731024500914</v>
      </c>
      <c r="D61" s="84">
        <f>'Master data'!GI61</f>
        <v>2154596.5229999991</v>
      </c>
      <c r="E61" s="84">
        <f>'Master data'!D61</f>
        <v>2172136.2540245</v>
      </c>
      <c r="F61" s="84">
        <f>-'Master data'!DT61</f>
        <v>68708.003999999972</v>
      </c>
      <c r="G61" s="23">
        <f t="shared" si="1"/>
        <v>3.188903503117739E-2</v>
      </c>
      <c r="H61" s="23">
        <f>'Master data'!FL61/('Master data'!FL61+'Master data'!DU61)</f>
        <v>0.10685484155771316</v>
      </c>
      <c r="I61" s="102">
        <f>'Master data'!GJ61</f>
        <v>11068.827000000001</v>
      </c>
    </row>
    <row r="62" spans="1:9">
      <c r="A62" s="2" t="str">
        <f>'Master data'!A62</f>
        <v>Precious Metals</v>
      </c>
      <c r="B62" s="6">
        <f>'Master data'!B62</f>
        <v>947</v>
      </c>
      <c r="C62" s="84">
        <f t="shared" si="0"/>
        <v>518.1891726841568</v>
      </c>
      <c r="D62" s="84">
        <f>'Master data'!GI62</f>
        <v>80540.728999999905</v>
      </c>
      <c r="E62" s="84">
        <f>'Master data'!D62</f>
        <v>81058.918172684062</v>
      </c>
      <c r="F62" s="84">
        <f>-'Master data'!DT62</f>
        <v>4110.7579999999934</v>
      </c>
      <c r="G62" s="23">
        <f t="shared" si="1"/>
        <v>5.1039493322688922E-2</v>
      </c>
      <c r="H62" s="23">
        <f>'Master data'!FL62/('Master data'!FL62+'Master data'!DU62)</f>
        <v>0.17972513805366341</v>
      </c>
      <c r="I62" s="102">
        <f>'Master data'!GJ62</f>
        <v>158.43099999999998</v>
      </c>
    </row>
    <row r="63" spans="1:9">
      <c r="A63" s="2" t="str">
        <f>'Master data'!A63</f>
        <v>Publishing &amp; Newspapers</v>
      </c>
      <c r="B63" s="6">
        <f>'Master data'!B63</f>
        <v>337</v>
      </c>
      <c r="C63" s="84">
        <f t="shared" si="0"/>
        <v>3232.3953678994731</v>
      </c>
      <c r="D63" s="84">
        <f>'Master data'!GI63</f>
        <v>40006.897000000004</v>
      </c>
      <c r="E63" s="84">
        <f>'Master data'!D63</f>
        <v>43239.292367899478</v>
      </c>
      <c r="F63" s="84">
        <f>-'Master data'!DT63</f>
        <v>1493.0079999999998</v>
      </c>
      <c r="G63" s="23">
        <f t="shared" si="1"/>
        <v>3.7318765311891086E-2</v>
      </c>
      <c r="H63" s="23">
        <f>'Master data'!FL63/('Master data'!FL63+'Master data'!DU63)</f>
        <v>0.10674558106631889</v>
      </c>
      <c r="I63" s="102">
        <f>'Master data'!GJ63</f>
        <v>2377.7280000000001</v>
      </c>
    </row>
    <row r="64" spans="1:9">
      <c r="A64" s="2" t="str">
        <f>'Master data'!A64</f>
        <v>R.E.I.T.</v>
      </c>
      <c r="B64" s="6">
        <f>'Master data'!B64</f>
        <v>812</v>
      </c>
      <c r="C64" s="84">
        <f t="shared" si="0"/>
        <v>53362.905468794284</v>
      </c>
      <c r="D64" s="84">
        <f>'Master data'!GI64</f>
        <v>1356318.8850000019</v>
      </c>
      <c r="E64" s="84">
        <f>'Master data'!D64</f>
        <v>1409681.7904687962</v>
      </c>
      <c r="F64" s="84">
        <f>-'Master data'!DT64</f>
        <v>32860.649999999965</v>
      </c>
      <c r="G64" s="23">
        <f t="shared" si="1"/>
        <v>2.4227820141278885E-2</v>
      </c>
      <c r="H64" s="23">
        <f>'Master data'!FL64/('Master data'!FL64+'Master data'!DU64)</f>
        <v>4.2355659843501363E-2</v>
      </c>
      <c r="I64" s="102">
        <f>'Master data'!GJ64</f>
        <v>36519.977000000028</v>
      </c>
    </row>
    <row r="65" spans="1:9">
      <c r="A65" s="2" t="str">
        <f>'Master data'!A65</f>
        <v>Real Estate (Development)</v>
      </c>
      <c r="B65" s="6">
        <f>'Master data'!B65</f>
        <v>893</v>
      </c>
      <c r="C65" s="84">
        <f t="shared" si="0"/>
        <v>2221.4533721813932</v>
      </c>
      <c r="D65" s="84">
        <f>'Master data'!GI65</f>
        <v>1491821.6479999977</v>
      </c>
      <c r="E65" s="84">
        <f>'Master data'!D65</f>
        <v>1494043.1013721791</v>
      </c>
      <c r="F65" s="84">
        <f>-'Master data'!DT65</f>
        <v>30879.551000000043</v>
      </c>
      <c r="G65" s="23">
        <f t="shared" si="1"/>
        <v>2.0699224361972853E-2</v>
      </c>
      <c r="H65" s="23">
        <f>'Master data'!FL65/('Master data'!FL65+'Master data'!DU65)</f>
        <v>0.10116293581016857</v>
      </c>
      <c r="I65" s="102">
        <f>'Master data'!GJ65</f>
        <v>130.96299999999997</v>
      </c>
    </row>
    <row r="66" spans="1:9">
      <c r="A66" s="2" t="str">
        <f>'Master data'!A66</f>
        <v>Real Estate (General/Diversified)</v>
      </c>
      <c r="B66" s="6">
        <f>'Master data'!B66</f>
        <v>344</v>
      </c>
      <c r="C66" s="84">
        <f t="shared" si="0"/>
        <v>38360.244494109706</v>
      </c>
      <c r="D66" s="84">
        <f>'Master data'!GI66</f>
        <v>412386.85499999975</v>
      </c>
      <c r="E66" s="84">
        <f>'Master data'!D66</f>
        <v>450747.09949410945</v>
      </c>
      <c r="F66" s="84">
        <f>-'Master data'!DT66</f>
        <v>10571.393999999998</v>
      </c>
      <c r="G66" s="23">
        <f t="shared" si="1"/>
        <v>2.5634653170504198E-2</v>
      </c>
      <c r="H66" s="23">
        <f>'Master data'!FL66/('Master data'!FL66+'Master data'!DU66)</f>
        <v>0.12148634635430351</v>
      </c>
      <c r="I66" s="102">
        <f>'Master data'!GJ66</f>
        <v>151.43099999999998</v>
      </c>
    </row>
    <row r="67" spans="1:9">
      <c r="A67" s="2" t="str">
        <f>'Master data'!A67</f>
        <v>Real Estate (Operations &amp; Services)</v>
      </c>
      <c r="B67" s="6">
        <f>'Master data'!B67</f>
        <v>739</v>
      </c>
      <c r="C67" s="84">
        <f t="shared" ref="C67:C97" si="2">E67-D67</f>
        <v>39559.645031358581</v>
      </c>
      <c r="D67" s="84">
        <f>'Master data'!GI67</f>
        <v>547969.6879999995</v>
      </c>
      <c r="E67" s="84">
        <f>'Master data'!D67</f>
        <v>587529.33303135808</v>
      </c>
      <c r="F67" s="84">
        <f>-'Master data'!DT67</f>
        <v>12324.755000000003</v>
      </c>
      <c r="G67" s="23">
        <f t="shared" ref="G67:G97" si="3">F67/D67</f>
        <v>2.2491672933558349E-2</v>
      </c>
      <c r="H67" s="23">
        <f>'Master data'!FL67/('Master data'!FL67+'Master data'!DU67)</f>
        <v>5.3865515173764998E-2</v>
      </c>
      <c r="I67" s="102">
        <f>'Master data'!GJ67</f>
        <v>24767.632000000005</v>
      </c>
    </row>
    <row r="68" spans="1:9">
      <c r="A68" s="2" t="str">
        <f>'Master data'!A68</f>
        <v>Recreation</v>
      </c>
      <c r="B68" s="6">
        <f>'Master data'!B68</f>
        <v>324</v>
      </c>
      <c r="C68" s="84">
        <f t="shared" si="2"/>
        <v>9551.343213481814</v>
      </c>
      <c r="D68" s="84">
        <f>'Master data'!GI68</f>
        <v>82923.938999999984</v>
      </c>
      <c r="E68" s="84">
        <f>'Master data'!D68</f>
        <v>92475.282213481798</v>
      </c>
      <c r="F68" s="84">
        <f>-'Master data'!DT68</f>
        <v>3756.7999999999997</v>
      </c>
      <c r="G68" s="23">
        <f t="shared" si="3"/>
        <v>4.5304167232094468E-2</v>
      </c>
      <c r="H68" s="23">
        <f>'Master data'!FL68/('Master data'!FL68+'Master data'!DU68)</f>
        <v>8.6827016491352701E-2</v>
      </c>
      <c r="I68" s="102">
        <f>'Master data'!GJ68</f>
        <v>6025.8009999999986</v>
      </c>
    </row>
    <row r="69" spans="1:9">
      <c r="A69" s="2" t="str">
        <f>'Master data'!A69</f>
        <v>Reinsurance</v>
      </c>
      <c r="B69" s="6">
        <f>'Master data'!B69</f>
        <v>38</v>
      </c>
      <c r="C69" s="84">
        <f t="shared" si="2"/>
        <v>1177.3703069804105</v>
      </c>
      <c r="D69" s="84">
        <f>'Master data'!GI69</f>
        <v>48681.575000000004</v>
      </c>
      <c r="E69" s="84">
        <f>'Master data'!D69</f>
        <v>49858.945306980415</v>
      </c>
      <c r="F69" s="84">
        <f>-'Master data'!DT69</f>
        <v>2335.2370000000005</v>
      </c>
      <c r="G69" s="23">
        <f t="shared" si="3"/>
        <v>4.7969627112516393E-2</v>
      </c>
      <c r="H69" s="23">
        <f>'Master data'!FL69/('Master data'!FL69+'Master data'!DU69)</f>
        <v>0.12607331223014304</v>
      </c>
      <c r="I69" s="102">
        <f>'Master data'!GJ69</f>
        <v>23.688000000000002</v>
      </c>
    </row>
    <row r="70" spans="1:9">
      <c r="A70" s="2" t="str">
        <f>'Master data'!A70</f>
        <v>Restaurant/Dining</v>
      </c>
      <c r="B70" s="6">
        <f>'Master data'!B70</f>
        <v>385</v>
      </c>
      <c r="C70" s="84">
        <f t="shared" si="2"/>
        <v>64420.548623935494</v>
      </c>
      <c r="D70" s="84">
        <f>'Master data'!GI70</f>
        <v>188775.86499999985</v>
      </c>
      <c r="E70" s="84">
        <f>'Master data'!D70</f>
        <v>253196.41362393534</v>
      </c>
      <c r="F70" s="84">
        <f>-'Master data'!DT70</f>
        <v>7080.0860000000011</v>
      </c>
      <c r="G70" s="23">
        <f t="shared" si="3"/>
        <v>3.7505249942835682E-2</v>
      </c>
      <c r="H70" s="23">
        <f>'Master data'!FL70/('Master data'!FL70+'Master data'!DU70)</f>
        <v>1.990274266876833E-2</v>
      </c>
      <c r="I70" s="102">
        <f>'Master data'!GJ70</f>
        <v>52462.736000000004</v>
      </c>
    </row>
    <row r="71" spans="1:9">
      <c r="A71" s="2" t="str">
        <f>'Master data'!A71</f>
        <v>Retail (Automotive)</v>
      </c>
      <c r="B71" s="6">
        <f>'Master data'!B71</f>
        <v>196</v>
      </c>
      <c r="C71" s="84">
        <f t="shared" si="2"/>
        <v>21644.737873232356</v>
      </c>
      <c r="D71" s="84">
        <f>'Master data'!GI71</f>
        <v>115251.80499999998</v>
      </c>
      <c r="E71" s="84">
        <f>'Master data'!D71</f>
        <v>136896.54287323233</v>
      </c>
      <c r="F71" s="84">
        <f>-'Master data'!DT71</f>
        <v>4279.1960000000017</v>
      </c>
      <c r="G71" s="23">
        <f t="shared" si="3"/>
        <v>3.7129101795846081E-2</v>
      </c>
      <c r="H71" s="23">
        <f>'Master data'!FL71/('Master data'!FL71+'Master data'!DU71)</f>
        <v>0.29791165381571438</v>
      </c>
      <c r="I71" s="102">
        <f>'Master data'!GJ71</f>
        <v>16838.381000000005</v>
      </c>
    </row>
    <row r="72" spans="1:9">
      <c r="A72" s="2" t="str">
        <f>'Master data'!A72</f>
        <v>Retail (Building Supply)</v>
      </c>
      <c r="B72" s="6">
        <f>'Master data'!B72</f>
        <v>98</v>
      </c>
      <c r="C72" s="84">
        <f t="shared" si="2"/>
        <v>21967.385489684457</v>
      </c>
      <c r="D72" s="84">
        <f>'Master data'!GI72</f>
        <v>96228.346000000005</v>
      </c>
      <c r="E72" s="84">
        <f>'Master data'!D72</f>
        <v>118195.73148968446</v>
      </c>
      <c r="F72" s="84">
        <f>-'Master data'!DT72</f>
        <v>3263.6089999999999</v>
      </c>
      <c r="G72" s="23">
        <f t="shared" si="3"/>
        <v>3.3915256113827411E-2</v>
      </c>
      <c r="H72" s="23">
        <f>'Master data'!FL72/('Master data'!FL72+'Master data'!DU72)</f>
        <v>5.3045003951665878E-2</v>
      </c>
      <c r="I72" s="102">
        <f>'Master data'!GJ72</f>
        <v>17321.136999999999</v>
      </c>
    </row>
    <row r="73" spans="1:9">
      <c r="A73" s="2" t="str">
        <f>'Master data'!A73</f>
        <v>Retail (Distributors)</v>
      </c>
      <c r="B73" s="6">
        <f>'Master data'!B73</f>
        <v>1002</v>
      </c>
      <c r="C73" s="84">
        <f t="shared" si="2"/>
        <v>9948.4223644939484</v>
      </c>
      <c r="D73" s="84">
        <f>'Master data'!GI73</f>
        <v>579247.07299999974</v>
      </c>
      <c r="E73" s="84">
        <f>'Master data'!D73</f>
        <v>589195.49536449369</v>
      </c>
      <c r="F73" s="84">
        <f>-'Master data'!DT73</f>
        <v>13073.812000000034</v>
      </c>
      <c r="G73" s="23">
        <f t="shared" si="3"/>
        <v>2.2570354878599517E-2</v>
      </c>
      <c r="H73" s="23">
        <f>'Master data'!FL73/('Master data'!FL73+'Master data'!DU73)</f>
        <v>0.14366219403095834</v>
      </c>
      <c r="I73" s="102">
        <f>'Master data'!GJ73</f>
        <v>7477.4929999999995</v>
      </c>
    </row>
    <row r="74" spans="1:9">
      <c r="A74" s="2" t="str">
        <f>'Master data'!A74</f>
        <v>Retail (General)</v>
      </c>
      <c r="B74" s="6">
        <f>'Master data'!B74</f>
        <v>204</v>
      </c>
      <c r="C74" s="84">
        <f t="shared" si="2"/>
        <v>87855.585057340679</v>
      </c>
      <c r="D74" s="84">
        <f>'Master data'!GI74</f>
        <v>360337.62799999974</v>
      </c>
      <c r="E74" s="84">
        <f>'Master data'!D74</f>
        <v>448193.21305734041</v>
      </c>
      <c r="F74" s="84">
        <f>-'Master data'!DT74</f>
        <v>13725.607999999998</v>
      </c>
      <c r="G74" s="23">
        <f t="shared" si="3"/>
        <v>3.8090965065685586E-2</v>
      </c>
      <c r="H74" s="23">
        <f>'Master data'!FL74/('Master data'!FL74+'Master data'!DU74)</f>
        <v>0.1407231724734084</v>
      </c>
      <c r="I74" s="102">
        <f>'Master data'!GJ74</f>
        <v>49599.299999999996</v>
      </c>
    </row>
    <row r="75" spans="1:9">
      <c r="A75" s="2" t="str">
        <f>'Master data'!A75</f>
        <v>Retail (Grocery and Food)</v>
      </c>
      <c r="B75" s="6">
        <f>'Master data'!B75</f>
        <v>184</v>
      </c>
      <c r="C75" s="84">
        <f t="shared" si="2"/>
        <v>27402.105616077839</v>
      </c>
      <c r="D75" s="84">
        <f>'Master data'!GI75</f>
        <v>293343.92299999972</v>
      </c>
      <c r="E75" s="84">
        <f>'Master data'!D75</f>
        <v>320746.02861607756</v>
      </c>
      <c r="F75" s="84">
        <f>-'Master data'!DT75</f>
        <v>11647.284000000016</v>
      </c>
      <c r="G75" s="23">
        <f t="shared" si="3"/>
        <v>3.9705216596561392E-2</v>
      </c>
      <c r="H75" s="23">
        <f>'Master data'!FL75/('Master data'!FL75+'Master data'!DU75)</f>
        <v>0.1265670830176584</v>
      </c>
      <c r="I75" s="102">
        <f>'Master data'!GJ75</f>
        <v>16230.710000000001</v>
      </c>
    </row>
    <row r="76" spans="1:9">
      <c r="A76" s="2" t="str">
        <f>'Master data'!A76</f>
        <v>Retail (Online)</v>
      </c>
      <c r="B76" s="6">
        <f>'Master data'!B76</f>
        <v>353</v>
      </c>
      <c r="C76" s="84">
        <f t="shared" si="2"/>
        <v>47908.962419106974</v>
      </c>
      <c r="D76" s="84">
        <f>'Master data'!GI76</f>
        <v>213694.24300000002</v>
      </c>
      <c r="E76" s="84">
        <f>'Master data'!D76</f>
        <v>261603.20541910699</v>
      </c>
      <c r="F76" s="84">
        <f>-'Master data'!DT76</f>
        <v>7259.9410000000044</v>
      </c>
      <c r="G76" s="23">
        <f t="shared" si="3"/>
        <v>3.3973498294008808E-2</v>
      </c>
      <c r="H76" s="23">
        <f>'Master data'!FL76/('Master data'!FL76+'Master data'!DU76)</f>
        <v>0.17176558249454088</v>
      </c>
      <c r="I76" s="102">
        <f>'Master data'!GJ76</f>
        <v>58753.262999999999</v>
      </c>
    </row>
    <row r="77" spans="1:9">
      <c r="A77" s="2" t="str">
        <f>'Master data'!A77</f>
        <v>Retail (Special Lines)</v>
      </c>
      <c r="B77" s="6">
        <f>'Master data'!B77</f>
        <v>479</v>
      </c>
      <c r="C77" s="84">
        <f t="shared" si="2"/>
        <v>110572.21160751971</v>
      </c>
      <c r="D77" s="84">
        <f>'Master data'!GI77</f>
        <v>183999.67099999991</v>
      </c>
      <c r="E77" s="84">
        <f>'Master data'!D77</f>
        <v>294571.88260751963</v>
      </c>
      <c r="F77" s="84">
        <f>-'Master data'!DT77</f>
        <v>7471.0219999999999</v>
      </c>
      <c r="G77" s="23">
        <f t="shared" si="3"/>
        <v>4.0603453035522021E-2</v>
      </c>
      <c r="H77" s="23">
        <f>'Master data'!FL77/('Master data'!FL77+'Master data'!DU77)</f>
        <v>0.18852551374404977</v>
      </c>
      <c r="I77" s="102">
        <f>'Master data'!GJ77</f>
        <v>86250.720999999961</v>
      </c>
    </row>
    <row r="78" spans="1:9">
      <c r="A78" s="2" t="str">
        <f>'Master data'!A78</f>
        <v>Rubber&amp; Tires</v>
      </c>
      <c r="B78" s="6">
        <f>'Master data'!B78</f>
        <v>90</v>
      </c>
      <c r="C78" s="84">
        <f t="shared" si="2"/>
        <v>1033.7654588658115</v>
      </c>
      <c r="D78" s="84">
        <f>'Master data'!GI78</f>
        <v>58483.291999999994</v>
      </c>
      <c r="E78" s="84">
        <f>'Master data'!D78</f>
        <v>59517.057458865806</v>
      </c>
      <c r="F78" s="84">
        <f>-'Master data'!DT78</f>
        <v>1669.2999999999988</v>
      </c>
      <c r="G78" s="23">
        <f t="shared" si="3"/>
        <v>2.854319486666378E-2</v>
      </c>
      <c r="H78" s="23">
        <f>'Master data'!FL78/('Master data'!FL78+'Master data'!DU78)</f>
        <v>0.24606340154137385</v>
      </c>
      <c r="I78" s="102">
        <f>'Master data'!GJ78</f>
        <v>1038.4110000000001</v>
      </c>
    </row>
    <row r="79" spans="1:9">
      <c r="A79" s="2" t="str">
        <f>'Master data'!A79</f>
        <v>Semiconductor</v>
      </c>
      <c r="B79" s="6">
        <f>'Master data'!B79</f>
        <v>581</v>
      </c>
      <c r="C79" s="84">
        <f t="shared" si="2"/>
        <v>6846.0142174297944</v>
      </c>
      <c r="D79" s="84">
        <f>'Master data'!GI79</f>
        <v>297030.68099999992</v>
      </c>
      <c r="E79" s="84">
        <f>'Master data'!D79</f>
        <v>303876.69521742972</v>
      </c>
      <c r="F79" s="84">
        <f>-'Master data'!DT79</f>
        <v>8199.3980000000083</v>
      </c>
      <c r="G79" s="23">
        <f t="shared" si="3"/>
        <v>2.7604549039834746E-2</v>
      </c>
      <c r="H79" s="23">
        <f>'Master data'!FL79/('Master data'!FL79+'Master data'!DU79)</f>
        <v>0.10427940755897554</v>
      </c>
      <c r="I79" s="102">
        <f>'Master data'!GJ79</f>
        <v>4923.6219999999985</v>
      </c>
    </row>
    <row r="80" spans="1:9">
      <c r="A80" s="2" t="str">
        <f>'Master data'!A80</f>
        <v>Semiconductor Equip</v>
      </c>
      <c r="B80" s="6">
        <f>'Master data'!B80</f>
        <v>324</v>
      </c>
      <c r="C80" s="84">
        <f t="shared" si="2"/>
        <v>1855.4144619389917</v>
      </c>
      <c r="D80" s="84">
        <f>'Master data'!GI80</f>
        <v>52585.217000000004</v>
      </c>
      <c r="E80" s="84">
        <f>'Master data'!D80</f>
        <v>54440.631461938996</v>
      </c>
      <c r="F80" s="84">
        <f>-'Master data'!DT80</f>
        <v>1960.0500000000009</v>
      </c>
      <c r="G80" s="23">
        <f t="shared" si="3"/>
        <v>3.7273783618692699E-2</v>
      </c>
      <c r="H80" s="23">
        <f>'Master data'!FL80/('Master data'!FL80+'Master data'!DU80)</f>
        <v>0.14248213462766096</v>
      </c>
      <c r="I80" s="102">
        <f>'Master data'!GJ80</f>
        <v>1353.0420000000001</v>
      </c>
    </row>
    <row r="81" spans="1:9">
      <c r="A81" s="2" t="str">
        <f>'Master data'!A81</f>
        <v>Shipbuilding &amp; Marine</v>
      </c>
      <c r="B81" s="6">
        <f>'Master data'!B81</f>
        <v>348</v>
      </c>
      <c r="C81" s="84">
        <f t="shared" si="2"/>
        <v>7692.7103800626646</v>
      </c>
      <c r="D81" s="84">
        <f>'Master data'!GI81</f>
        <v>232190.00900000011</v>
      </c>
      <c r="E81" s="84">
        <f>'Master data'!D81</f>
        <v>239882.71938006277</v>
      </c>
      <c r="F81" s="84">
        <f>-'Master data'!DT81</f>
        <v>8220.6409999999996</v>
      </c>
      <c r="G81" s="23">
        <f t="shared" si="3"/>
        <v>3.5404800729388813E-2</v>
      </c>
      <c r="H81" s="23">
        <f>'Master data'!FL81/('Master data'!FL81+'Master data'!DU81)</f>
        <v>0.11303176306459464</v>
      </c>
      <c r="I81" s="102">
        <f>'Master data'!GJ81</f>
        <v>1479.72</v>
      </c>
    </row>
    <row r="82" spans="1:9">
      <c r="A82" s="2" t="str">
        <f>'Master data'!A82</f>
        <v>Shoe</v>
      </c>
      <c r="B82" s="6">
        <f>'Master data'!B82</f>
        <v>84</v>
      </c>
      <c r="C82" s="84">
        <f t="shared" si="2"/>
        <v>5793.6773585677729</v>
      </c>
      <c r="D82" s="84">
        <f>'Master data'!GI82</f>
        <v>30392.644</v>
      </c>
      <c r="E82" s="84">
        <f>'Master data'!D82</f>
        <v>36186.321358567773</v>
      </c>
      <c r="F82" s="84">
        <f>-'Master data'!DT82</f>
        <v>896.51599999999996</v>
      </c>
      <c r="G82" s="23">
        <f t="shared" si="3"/>
        <v>2.9497795585010634E-2</v>
      </c>
      <c r="H82" s="23">
        <f>'Master data'!FL82/('Master data'!FL82+'Master data'!DU82)</f>
        <v>0.17843789212979019</v>
      </c>
      <c r="I82" s="102">
        <f>'Master data'!GJ82</f>
        <v>5246.579999999999</v>
      </c>
    </row>
    <row r="83" spans="1:9">
      <c r="A83" s="2" t="str">
        <f>'Master data'!A83</f>
        <v>Software (Entertainment)</v>
      </c>
      <c r="B83" s="6">
        <f>'Master data'!B83</f>
        <v>317</v>
      </c>
      <c r="C83" s="84">
        <f t="shared" si="2"/>
        <v>29524.621349172798</v>
      </c>
      <c r="D83" s="84">
        <f>'Master data'!GI83</f>
        <v>116613.72100000001</v>
      </c>
      <c r="E83" s="84">
        <f>'Master data'!D83</f>
        <v>146138.3423491728</v>
      </c>
      <c r="F83" s="84">
        <f>-'Master data'!DT83</f>
        <v>2704.5420000000017</v>
      </c>
      <c r="G83" s="23">
        <f t="shared" si="3"/>
        <v>2.3192313707235204E-2</v>
      </c>
      <c r="H83" s="23">
        <f>'Master data'!FL83/('Master data'!FL83+'Master data'!DU83)</f>
        <v>4.8654984744406653E-2</v>
      </c>
      <c r="I83" s="102">
        <f>'Master data'!GJ83</f>
        <v>29815.936999999994</v>
      </c>
    </row>
    <row r="84" spans="1:9">
      <c r="A84" s="2" t="str">
        <f>'Master data'!A84</f>
        <v>Software (Internet)</v>
      </c>
      <c r="B84" s="6">
        <f>'Master data'!B84</f>
        <v>151</v>
      </c>
      <c r="C84" s="84">
        <f t="shared" si="2"/>
        <v>3983.2379000062792</v>
      </c>
      <c r="D84" s="84">
        <f>'Master data'!GI84</f>
        <v>36481.313999999998</v>
      </c>
      <c r="E84" s="84">
        <f>'Master data'!D84</f>
        <v>40464.551900006278</v>
      </c>
      <c r="F84" s="84">
        <f>-'Master data'!DT84</f>
        <v>1346.5580000000007</v>
      </c>
      <c r="G84" s="23">
        <f t="shared" si="3"/>
        <v>3.6910896356419635E-2</v>
      </c>
      <c r="H84" s="23">
        <f>'Master data'!FL84/('Master data'!FL84+'Master data'!DU84)</f>
        <v>0.12468895742462827</v>
      </c>
      <c r="I84" s="102">
        <f>'Master data'!GJ84</f>
        <v>2630.0279999999989</v>
      </c>
    </row>
    <row r="85" spans="1:9">
      <c r="A85" s="2" t="str">
        <f>'Master data'!A85</f>
        <v>Software (System &amp; Application)</v>
      </c>
      <c r="B85" s="6">
        <f>'Master data'!B85</f>
        <v>1603</v>
      </c>
      <c r="C85" s="84">
        <f t="shared" si="2"/>
        <v>35257.501093018509</v>
      </c>
      <c r="D85" s="84">
        <f>'Master data'!GI85</f>
        <v>344848.86700000032</v>
      </c>
      <c r="E85" s="84">
        <f>'Master data'!D85</f>
        <v>380106.36809301883</v>
      </c>
      <c r="F85" s="84">
        <f>-'Master data'!DT85</f>
        <v>11970.875000000013</v>
      </c>
      <c r="G85" s="23">
        <f t="shared" si="3"/>
        <v>3.4713395187115408E-2</v>
      </c>
      <c r="H85" s="23">
        <f>'Master data'!FL85/('Master data'!FL85+'Master data'!DU85)</f>
        <v>2.6199970910193424E-2</v>
      </c>
      <c r="I85" s="102">
        <f>'Master data'!GJ85</f>
        <v>30419.236999999983</v>
      </c>
    </row>
    <row r="86" spans="1:9">
      <c r="A86" s="2" t="str">
        <f>'Master data'!A86</f>
        <v>Steel</v>
      </c>
      <c r="B86" s="6">
        <f>'Master data'!B86</f>
        <v>709</v>
      </c>
      <c r="C86" s="84">
        <f t="shared" si="2"/>
        <v>3284.8577699435409</v>
      </c>
      <c r="D86" s="84">
        <f>'Master data'!GI86</f>
        <v>371869.18199999945</v>
      </c>
      <c r="E86" s="84">
        <f>'Master data'!D86</f>
        <v>375154.03976994299</v>
      </c>
      <c r="F86" s="84">
        <f>-'Master data'!DT86</f>
        <v>16485.141000000007</v>
      </c>
      <c r="G86" s="23">
        <f t="shared" si="3"/>
        <v>4.4330484476662095E-2</v>
      </c>
      <c r="H86" s="23">
        <f>'Master data'!FL86/('Master data'!FL86+'Master data'!DU86)</f>
        <v>0.31989866066951905</v>
      </c>
      <c r="I86" s="102">
        <f>'Master data'!GJ86</f>
        <v>1115.674</v>
      </c>
    </row>
    <row r="87" spans="1:9">
      <c r="A87" s="2" t="str">
        <f>'Master data'!A87</f>
        <v>Telecom (Wireless)</v>
      </c>
      <c r="B87" s="6">
        <f>'Master data'!B87</f>
        <v>101</v>
      </c>
      <c r="C87" s="84">
        <f t="shared" si="2"/>
        <v>34828.724503044039</v>
      </c>
      <c r="D87" s="84">
        <f>'Master data'!GI87</f>
        <v>668641.31799999997</v>
      </c>
      <c r="E87" s="84">
        <f>'Master data'!D87</f>
        <v>703470.04250304401</v>
      </c>
      <c r="F87" s="84">
        <f>-'Master data'!DT87</f>
        <v>23634.451999999994</v>
      </c>
      <c r="G87" s="23">
        <f t="shared" si="3"/>
        <v>3.5346981055095365E-2</v>
      </c>
      <c r="H87" s="23">
        <f>'Master data'!FL87/('Master data'!FL87+'Master data'!DU87)</f>
        <v>0.10474360010145967</v>
      </c>
      <c r="I87" s="102">
        <f>'Master data'!GJ87</f>
        <v>37185.985000000001</v>
      </c>
    </row>
    <row r="88" spans="1:9">
      <c r="A88" s="2" t="str">
        <f>'Master data'!A88</f>
        <v>Telecom. Equipment</v>
      </c>
      <c r="B88" s="6">
        <f>'Master data'!B88</f>
        <v>465</v>
      </c>
      <c r="C88" s="84">
        <f t="shared" si="2"/>
        <v>4067.5987938033795</v>
      </c>
      <c r="D88" s="84">
        <f>'Master data'!GI88</f>
        <v>76641.276000000056</v>
      </c>
      <c r="E88" s="84">
        <f>'Master data'!D88</f>
        <v>80708.874793803436</v>
      </c>
      <c r="F88" s="84">
        <f>-'Master data'!DT88</f>
        <v>3382.9010000000007</v>
      </c>
      <c r="G88" s="23">
        <f t="shared" si="3"/>
        <v>4.413941385840181E-2</v>
      </c>
      <c r="H88" s="23">
        <f>'Master data'!FL88/('Master data'!FL88+'Master data'!DU88)</f>
        <v>0.18880066231799572</v>
      </c>
      <c r="I88" s="102">
        <f>'Master data'!GJ88</f>
        <v>3691.1260000000007</v>
      </c>
    </row>
    <row r="89" spans="1:9">
      <c r="A89" s="2" t="str">
        <f>'Master data'!A89</f>
        <v>Telecom. Services</v>
      </c>
      <c r="B89" s="6">
        <f>'Master data'!B89</f>
        <v>296</v>
      </c>
      <c r="C89" s="84">
        <f t="shared" si="2"/>
        <v>55099.633878621506</v>
      </c>
      <c r="D89" s="84">
        <f>'Master data'!GI89</f>
        <v>1172271.1070000012</v>
      </c>
      <c r="E89" s="84">
        <f>'Master data'!D89</f>
        <v>1227370.7408786227</v>
      </c>
      <c r="F89" s="84">
        <f>-'Master data'!DT89</f>
        <v>40251.944000000003</v>
      </c>
      <c r="G89" s="23">
        <f t="shared" si="3"/>
        <v>3.4336719347293411E-2</v>
      </c>
      <c r="H89" s="23">
        <f>'Master data'!FL89/('Master data'!FL89+'Master data'!DU89)</f>
        <v>3.9838609156297985E-2</v>
      </c>
      <c r="I89" s="102">
        <f>'Master data'!GJ89</f>
        <v>54907.650999999998</v>
      </c>
    </row>
    <row r="90" spans="1:9">
      <c r="A90" s="2" t="str">
        <f>'Master data'!A90</f>
        <v>Tobacco</v>
      </c>
      <c r="B90" s="6">
        <f>'Master data'!B90</f>
        <v>55</v>
      </c>
      <c r="C90" s="84">
        <f t="shared" si="2"/>
        <v>1289.773756632494</v>
      </c>
      <c r="D90" s="84">
        <f>'Master data'!GI90</f>
        <v>148469.07999999999</v>
      </c>
      <c r="E90" s="84">
        <f>'Master data'!D90</f>
        <v>149758.85375663248</v>
      </c>
      <c r="F90" s="84">
        <f>-'Master data'!DT90</f>
        <v>5486.1890000000003</v>
      </c>
      <c r="G90" s="23">
        <f t="shared" si="3"/>
        <v>3.6951727592034654E-2</v>
      </c>
      <c r="H90" s="23">
        <f>'Master data'!FL90/('Master data'!FL90+'Master data'!DU90)</f>
        <v>9.7068809406978904E-3</v>
      </c>
      <c r="I90" s="102">
        <f>'Master data'!GJ90</f>
        <v>259.40100000000001</v>
      </c>
    </row>
    <row r="91" spans="1:9">
      <c r="A91" s="2" t="str">
        <f>'Master data'!A91</f>
        <v>Transportation</v>
      </c>
      <c r="B91" s="6">
        <f>'Master data'!B91</f>
        <v>295</v>
      </c>
      <c r="C91" s="84">
        <f t="shared" si="2"/>
        <v>27777.576426377578</v>
      </c>
      <c r="D91" s="84">
        <f>'Master data'!GI91</f>
        <v>293959.55599999998</v>
      </c>
      <c r="E91" s="84">
        <f>'Master data'!D91</f>
        <v>321737.13242637756</v>
      </c>
      <c r="F91" s="84">
        <f>-'Master data'!DT91</f>
        <v>9873.5020000000004</v>
      </c>
      <c r="G91" s="23">
        <f t="shared" si="3"/>
        <v>3.3587960651294498E-2</v>
      </c>
      <c r="H91" s="23">
        <f>'Master data'!FL91/('Master data'!FL91+'Master data'!DU91)</f>
        <v>0.1001330364024713</v>
      </c>
      <c r="I91" s="102">
        <f>'Master data'!GJ91</f>
        <v>22950.090999999997</v>
      </c>
    </row>
    <row r="92" spans="1:9">
      <c r="A92" s="2" t="str">
        <f>'Master data'!A92</f>
        <v>Transportation (Railroads)</v>
      </c>
      <c r="B92" s="6">
        <f>'Master data'!B92</f>
        <v>51</v>
      </c>
      <c r="C92" s="84">
        <f t="shared" si="2"/>
        <v>9338.7330897228094</v>
      </c>
      <c r="D92" s="84">
        <f>'Master data'!GI92</f>
        <v>305805.70999999996</v>
      </c>
      <c r="E92" s="84">
        <f>'Master data'!D92</f>
        <v>315144.44308972277</v>
      </c>
      <c r="F92" s="84">
        <f>-'Master data'!DT92</f>
        <v>7665.4919999999993</v>
      </c>
      <c r="G92" s="23">
        <f t="shared" si="3"/>
        <v>2.5066543067492102E-2</v>
      </c>
      <c r="H92" s="23">
        <f>'Master data'!FL92/('Master data'!FL92+'Master data'!DU92)</f>
        <v>7.7709636334925808E-2</v>
      </c>
      <c r="I92" s="102">
        <f>'Master data'!GJ92</f>
        <v>2955.73</v>
      </c>
    </row>
    <row r="93" spans="1:9">
      <c r="A93" s="2" t="str">
        <f>'Master data'!A93</f>
        <v>Trucking</v>
      </c>
      <c r="B93" s="6">
        <f>'Master data'!B93</f>
        <v>232</v>
      </c>
      <c r="C93" s="84">
        <f t="shared" si="2"/>
        <v>17648.909548656724</v>
      </c>
      <c r="D93" s="84">
        <f>'Master data'!GI93</f>
        <v>143832.09099999999</v>
      </c>
      <c r="E93" s="84">
        <f>'Master data'!D93</f>
        <v>161481.00054865671</v>
      </c>
      <c r="F93" s="84">
        <f>-'Master data'!DT93</f>
        <v>4693.1729999999998</v>
      </c>
      <c r="G93" s="23">
        <f t="shared" si="3"/>
        <v>3.2629526327334006E-2</v>
      </c>
      <c r="H93" s="23">
        <f>'Master data'!FL93/('Master data'!FL93+'Master data'!DU93)</f>
        <v>9.2084901874850716E-2</v>
      </c>
      <c r="I93" s="102">
        <f>'Master data'!GJ93</f>
        <v>8189.7299999999987</v>
      </c>
    </row>
    <row r="94" spans="1:9">
      <c r="A94" s="2" t="str">
        <f>'Master data'!A94</f>
        <v>Utility (General)</v>
      </c>
      <c r="B94" s="6">
        <f>'Master data'!B94</f>
        <v>54</v>
      </c>
      <c r="C94" s="84">
        <f t="shared" si="2"/>
        <v>3482.8867527852999</v>
      </c>
      <c r="D94" s="84">
        <f>'Master data'!GI94</f>
        <v>532827.61900000006</v>
      </c>
      <c r="E94" s="84">
        <f>'Master data'!D94</f>
        <v>536310.50575278536</v>
      </c>
      <c r="F94" s="84">
        <f>-'Master data'!DT94</f>
        <v>16146.352999999997</v>
      </c>
      <c r="G94" s="23">
        <f t="shared" si="3"/>
        <v>3.0303145753411097E-2</v>
      </c>
      <c r="H94" s="23">
        <f>'Master data'!FL94/('Master data'!FL94+'Master data'!DU94)</f>
        <v>5.445007666768549E-2</v>
      </c>
      <c r="I94" s="102">
        <f>'Master data'!GJ94</f>
        <v>1362.6</v>
      </c>
    </row>
    <row r="95" spans="1:9">
      <c r="A95" s="2" t="str">
        <f>'Master data'!A95</f>
        <v>Utility (Water)</v>
      </c>
      <c r="B95" s="6">
        <f>'Master data'!B95</f>
        <v>104</v>
      </c>
      <c r="C95" s="84">
        <f t="shared" si="2"/>
        <v>485.12862273184874</v>
      </c>
      <c r="D95" s="84">
        <f>'Master data'!GI95</f>
        <v>105067.92899999995</v>
      </c>
      <c r="E95" s="84">
        <f>'Master data'!D95</f>
        <v>105553.05762273179</v>
      </c>
      <c r="F95" s="84">
        <f>-'Master data'!DT95</f>
        <v>3605.8740000000007</v>
      </c>
      <c r="G95" s="23">
        <f t="shared" si="3"/>
        <v>3.4319454416961076E-2</v>
      </c>
      <c r="H95" s="23">
        <f>'Master data'!FL95/('Master data'!FL95+'Master data'!DU95)</f>
        <v>6.3914740474795839E-2</v>
      </c>
      <c r="I95" s="102">
        <f>'Master data'!GJ95</f>
        <v>163.70100000000002</v>
      </c>
    </row>
    <row r="96" spans="1:9">
      <c r="A96" s="2" t="str">
        <f>'Master data'!A96</f>
        <v>Total Market</v>
      </c>
      <c r="B96" s="6">
        <f>'Master data'!B96</f>
        <v>47606</v>
      </c>
      <c r="C96" s="84">
        <f t="shared" si="2"/>
        <v>1484108.2703028098</v>
      </c>
      <c r="D96" s="84">
        <f>'Master data'!GI96</f>
        <v>66411897.612999551</v>
      </c>
      <c r="E96" s="84">
        <f>'Master data'!D96</f>
        <v>67896005.883302361</v>
      </c>
      <c r="F96" s="84">
        <f>-'Master data'!DT96</f>
        <v>984353.97600000841</v>
      </c>
      <c r="G96" s="23">
        <f t="shared" si="3"/>
        <v>1.4821952261266657E-2</v>
      </c>
      <c r="H96" s="23">
        <f>'Master data'!FL96/('Master data'!FL96+'Master data'!DU96)</f>
        <v>0.1857996378490982</v>
      </c>
      <c r="I96" s="102">
        <f>'Master data'!GJ96</f>
        <v>1000884.7669999991</v>
      </c>
    </row>
    <row r="97" spans="1:9">
      <c r="A97" s="2" t="str">
        <f>'Master data'!A97</f>
        <v>Total Market (without financials)</v>
      </c>
      <c r="B97" s="6">
        <f>'Master data'!B97</f>
        <v>42185</v>
      </c>
      <c r="C97" s="84">
        <f t="shared" si="2"/>
        <v>1350513.0601402186</v>
      </c>
      <c r="D97" s="84">
        <f>'Master data'!GI97</f>
        <v>28591544.517999545</v>
      </c>
      <c r="E97" s="84">
        <f>'Master data'!D97</f>
        <v>29942057.578139763</v>
      </c>
      <c r="F97" s="84">
        <f>-'Master data'!DT97</f>
        <v>919023.28900000837</v>
      </c>
      <c r="G97" s="23">
        <f t="shared" si="3"/>
        <v>3.2143184444668446E-2</v>
      </c>
      <c r="H97" s="23">
        <f>'Master data'!FL97/('Master data'!FL97+'Master data'!DU97)</f>
        <v>0.12136663424773814</v>
      </c>
      <c r="I97" s="102">
        <f>'Master data'!GJ97</f>
        <v>931871.5789999991</v>
      </c>
    </row>
  </sheetData>
  <pageMargins left="0.7" right="0.7" top="0.75" bottom="0.75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7"/>
  <sheetViews>
    <sheetView workbookViewId="0">
      <selection sqref="A1:M97"/>
    </sheetView>
  </sheetViews>
  <sheetFormatPr defaultColWidth="11.07421875" defaultRowHeight="13.5"/>
  <cols>
    <col min="1" max="1" width="29.84375" customWidth="1"/>
    <col min="2" max="2" width="12" style="5" customWidth="1"/>
    <col min="3" max="3" width="16" style="5" bestFit="1" customWidth="1"/>
    <col min="4" max="5" width="16" style="5" customWidth="1"/>
    <col min="6" max="6" width="17.4609375" bestFit="1" customWidth="1"/>
    <col min="7" max="7" width="14.84375" customWidth="1"/>
    <col min="8" max="8" width="13.4609375" bestFit="1" customWidth="1"/>
    <col min="9" max="9" width="12.69140625" style="5" customWidth="1"/>
    <col min="11" max="11" width="12.4609375" customWidth="1"/>
    <col min="13" max="13" width="14" style="5" customWidth="1"/>
  </cols>
  <sheetData>
    <row r="1" spans="1:13" s="31" customFormat="1" ht="40.5">
      <c r="A1" s="64" t="str">
        <f>'Master data'!A1</f>
        <v>Industry Name</v>
      </c>
      <c r="B1" s="65" t="s">
        <v>8</v>
      </c>
      <c r="C1" s="41" t="s">
        <v>227</v>
      </c>
      <c r="D1" s="41" t="s">
        <v>281</v>
      </c>
      <c r="E1" s="41" t="s">
        <v>399</v>
      </c>
      <c r="F1" s="31" t="s">
        <v>282</v>
      </c>
      <c r="G1" s="31" t="s">
        <v>283</v>
      </c>
      <c r="H1" s="31" t="s">
        <v>135</v>
      </c>
      <c r="I1" s="41" t="s">
        <v>230</v>
      </c>
      <c r="J1" s="31" t="s">
        <v>228</v>
      </c>
      <c r="K1" s="36" t="s">
        <v>365</v>
      </c>
      <c r="L1" s="36" t="s">
        <v>483</v>
      </c>
      <c r="M1" s="86" t="s">
        <v>229</v>
      </c>
    </row>
    <row r="2" spans="1:13">
      <c r="A2" s="2" t="str">
        <f>'Master data'!A2</f>
        <v>Advertising</v>
      </c>
      <c r="B2" s="6">
        <f>'Master data'!B2</f>
        <v>348</v>
      </c>
      <c r="C2" s="23">
        <f>'Master data'!DL2/('Master data'!DL2+'Master data'!BB2)</f>
        <v>0.46428533680852946</v>
      </c>
      <c r="D2" s="7">
        <f>'Master data'!DL2/('Master data'!C2+'Master data'!DL2)</f>
        <v>0.24072031963874674</v>
      </c>
      <c r="E2" s="23">
        <f>'Master data'!DL2/'Master data'!C2</f>
        <v>0.31703774757177194</v>
      </c>
      <c r="F2" s="7">
        <f>'Master data'!D2/('Master data'!C2+'Master data'!D2)</f>
        <v>0.24555203666377023</v>
      </c>
      <c r="G2" s="7">
        <f>'Master data'!D2/'Master data'!C2</f>
        <v>0.3254724627765172</v>
      </c>
      <c r="H2" s="7">
        <f>Beta!E5</f>
        <v>0.13907454682139589</v>
      </c>
      <c r="I2" s="21">
        <f>'Master data'!DR2/100</f>
        <v>0.19535349206349209</v>
      </c>
      <c r="J2" s="14">
        <f>'Master data'!DO2</f>
        <v>0.38279622822720849</v>
      </c>
      <c r="K2" s="14">
        <f>IF('Master data'!G2&gt;0,'Master data'!AR2/'Master data'!G2,"NA")</f>
        <v>7.4720123034332495E-2</v>
      </c>
      <c r="L2" s="14">
        <f>IF('Master data'!DS2&gt;0,'Master data'!DV2/'Master data'!DS2,"NA")</f>
        <v>0.10242039256186111</v>
      </c>
      <c r="M2" s="21">
        <f>IF('Master data'!DS2&gt;0,'Cap Ex'!C2/'Master data'!DS2,"NA")</f>
        <v>8.0650265129520223E-3</v>
      </c>
    </row>
    <row r="3" spans="1:13">
      <c r="A3" s="2" t="str">
        <f>'Master data'!A3</f>
        <v>Aerospace/Defense</v>
      </c>
      <c r="B3" s="6">
        <f>'Master data'!B3</f>
        <v>272</v>
      </c>
      <c r="C3" s="23">
        <f>'Master data'!DL3/('Master data'!DL3+'Master data'!BB3)</f>
        <v>0.52540807657999822</v>
      </c>
      <c r="D3" s="7">
        <f>'Master data'!DL3/('Master data'!C3+'Master data'!DL3)</f>
        <v>0.20383689875008065</v>
      </c>
      <c r="E3" s="23">
        <f>'Master data'!DL3/'Master data'!C3</f>
        <v>0.25602404636697085</v>
      </c>
      <c r="F3" s="7">
        <f>'Master data'!D3/('Master data'!C3+'Master data'!D3)</f>
        <v>0.20608557334061123</v>
      </c>
      <c r="G3" s="7">
        <f>'Master data'!D3/'Master data'!C3</f>
        <v>0.2595815952202461</v>
      </c>
      <c r="H3" s="7">
        <f>Beta!E6</f>
        <v>9.4326796662008439E-2</v>
      </c>
      <c r="I3" s="23">
        <f>'Master data'!DR3/100</f>
        <v>0.26440684210526316</v>
      </c>
      <c r="J3" s="20">
        <f>'Master data'!DO3</f>
        <v>0.33194361135732015</v>
      </c>
      <c r="K3" s="20">
        <f>IF('Master data'!G3&gt;0,'Master data'!AR3/'Master data'!G3,"NA")</f>
        <v>5.3747672360533801E-2</v>
      </c>
      <c r="L3" s="20">
        <f>IF('Master data'!DS3&gt;0,'Master data'!DV3/'Master data'!DS3,"NA")</f>
        <v>0.14173972474126148</v>
      </c>
      <c r="M3" s="23">
        <f>IF('Master data'!DS3&gt;0,'Cap Ex'!C3/'Master data'!DS3,"NA")</f>
        <v>1.7090867000226433E-2</v>
      </c>
    </row>
    <row r="4" spans="1:13">
      <c r="A4" s="2" t="str">
        <f>'Master data'!A4</f>
        <v>Air Transport</v>
      </c>
      <c r="B4" s="6">
        <f>'Master data'!B4</f>
        <v>151</v>
      </c>
      <c r="C4" s="23">
        <f>'Master data'!DL4/('Master data'!DL4+'Master data'!BB4)</f>
        <v>0.77120744736096292</v>
      </c>
      <c r="D4" s="7">
        <f>'Master data'!DL4/('Master data'!C4+'Master data'!DL4)</f>
        <v>0.55054569505538264</v>
      </c>
      <c r="E4" s="23">
        <f>'Master data'!DL4/'Master data'!C4</f>
        <v>1.2249202844396427</v>
      </c>
      <c r="F4" s="7">
        <f>'Master data'!D4/('Master data'!C4+'Master data'!D4)</f>
        <v>0.55822719310873492</v>
      </c>
      <c r="G4" s="7">
        <f>'Master data'!D4/'Master data'!C4</f>
        <v>1.2636069590542571</v>
      </c>
      <c r="H4" s="7">
        <f>Beta!E7</f>
        <v>4.4436825066013597E-2</v>
      </c>
      <c r="I4" s="23">
        <f>'Master data'!DR4/100</f>
        <v>0.21082466165413535</v>
      </c>
      <c r="J4" s="20">
        <f>'Master data'!DO4</f>
        <v>0.30929768864093088</v>
      </c>
      <c r="K4" s="20">
        <f>IF('Master data'!G4&gt;0,'Master data'!AR4/'Master data'!G4,"NA")</f>
        <v>-1.7700624810573357E-2</v>
      </c>
      <c r="L4" s="20">
        <f>IF('Master data'!DS4&gt;0,'Master data'!DV4/'Master data'!DS4,"NA")</f>
        <v>0.57243849770339317</v>
      </c>
      <c r="M4" s="23">
        <f>IF('Master data'!DS4&gt;0,'Cap Ex'!C4/'Master data'!DS4,"NA")</f>
        <v>3.3868316973071515E-2</v>
      </c>
    </row>
    <row r="5" spans="1:13">
      <c r="A5" s="2" t="str">
        <f>'Master data'!A5</f>
        <v>Apparel</v>
      </c>
      <c r="B5" s="6">
        <f>'Master data'!B5</f>
        <v>1170</v>
      </c>
      <c r="C5" s="23">
        <f>'Master data'!DL5/('Master data'!DL5+'Master data'!BB5)</f>
        <v>0.39871085052680499</v>
      </c>
      <c r="D5" s="7">
        <f>'Master data'!DL5/('Master data'!C5+'Master data'!DL5)</f>
        <v>0.1383078255108624</v>
      </c>
      <c r="E5" s="23">
        <f>'Master data'!DL5/'Master data'!C5</f>
        <v>0.16050723170702985</v>
      </c>
      <c r="F5" s="7">
        <f>'Master data'!D5/('Master data'!C5+'Master data'!D5)</f>
        <v>0.14029831728344888</v>
      </c>
      <c r="G5" s="7">
        <f>'Master data'!D5/'Master data'!C5</f>
        <v>0.16319418712793901</v>
      </c>
      <c r="H5" s="7">
        <f>Beta!E8</f>
        <v>0.13830840813111833</v>
      </c>
      <c r="I5" s="23">
        <f>'Master data'!DR5/100</f>
        <v>0.11292104166666668</v>
      </c>
      <c r="J5" s="20">
        <f>'Master data'!DO5</f>
        <v>0.31364960971071709</v>
      </c>
      <c r="K5" s="20">
        <f>IF('Master data'!G5&gt;0,'Master data'!AR5/'Master data'!G5,"NA")</f>
        <v>5.9401963299448787E-2</v>
      </c>
      <c r="L5" s="20">
        <f>IF('Master data'!DS5&gt;0,'Master data'!DV5/'Master data'!DS5,"NA")</f>
        <v>0.24750158010657478</v>
      </c>
      <c r="M5" s="23">
        <f>IF('Master data'!DS5&gt;0,'Cap Ex'!C5/'Master data'!DS5,"NA")</f>
        <v>2.4577162388769769E-2</v>
      </c>
    </row>
    <row r="6" spans="1:13">
      <c r="A6" s="2" t="str">
        <f>'Master data'!A6</f>
        <v>Auto &amp; Truck</v>
      </c>
      <c r="B6" s="6">
        <f>'Master data'!B6</f>
        <v>152</v>
      </c>
      <c r="C6" s="23">
        <f>'Master data'!DL6/('Master data'!DL6+'Master data'!BB6)</f>
        <v>0.52065972677281924</v>
      </c>
      <c r="D6" s="7">
        <f>'Master data'!DL6/('Master data'!C6+'Master data'!DL6)</f>
        <v>0.32339994779215553</v>
      </c>
      <c r="E6" s="23">
        <f>'Master data'!DL6/'Master data'!C6</f>
        <v>0.47797801187991995</v>
      </c>
      <c r="F6" s="7">
        <f>'Master data'!D6/('Master data'!C6+'Master data'!D6)</f>
        <v>0.3236961084525225</v>
      </c>
      <c r="G6" s="7">
        <f>'Master data'!D6/'Master data'!C6</f>
        <v>0.47862523415599573</v>
      </c>
      <c r="H6" s="7">
        <f>Beta!E9</f>
        <v>0.11019114733642207</v>
      </c>
      <c r="I6" s="23">
        <f>'Master data'!DR6/100</f>
        <v>0.18179756097560973</v>
      </c>
      <c r="J6" s="20">
        <f>'Master data'!DO6</f>
        <v>0.31485943066687894</v>
      </c>
      <c r="K6" s="20">
        <f>IF('Master data'!G6&gt;0,'Master data'!AR6/'Master data'!G6,"NA")</f>
        <v>6.3916284515409524E-2</v>
      </c>
      <c r="L6" s="20">
        <f>IF('Master data'!DS6&gt;0,'Master data'!DV6/'Master data'!DS6,"NA")</f>
        <v>0.20032076566960741</v>
      </c>
      <c r="M6" s="23">
        <f>IF('Master data'!DS6&gt;0,'Cap Ex'!C6/'Master data'!DS6,"NA")</f>
        <v>4.3323747568675228E-2</v>
      </c>
    </row>
    <row r="7" spans="1:13">
      <c r="A7" s="2" t="str">
        <f>'Master data'!A7</f>
        <v>Auto Parts</v>
      </c>
      <c r="B7" s="6">
        <f>'Master data'!B7</f>
        <v>728</v>
      </c>
      <c r="C7" s="23">
        <f>'Master data'!DL7/('Master data'!DL7+'Master data'!BB7)</f>
        <v>0.32818049370281571</v>
      </c>
      <c r="D7" s="7">
        <f>'Master data'!DL7/('Master data'!C7+'Master data'!DL7)</f>
        <v>0.21716164255370729</v>
      </c>
      <c r="E7" s="23">
        <f>'Master data'!DL7/'Master data'!C7</f>
        <v>0.27740291528651345</v>
      </c>
      <c r="F7" s="7">
        <f>'Master data'!D7/('Master data'!C7+'Master data'!D7)</f>
        <v>0.21800615312817079</v>
      </c>
      <c r="G7" s="7">
        <f>'Master data'!D7/'Master data'!C7</f>
        <v>0.27878244055276119</v>
      </c>
      <c r="H7" s="7">
        <f>Beta!E10</f>
        <v>0.16795687338005691</v>
      </c>
      <c r="I7" s="23">
        <f>'Master data'!DR7/100</f>
        <v>0.15819637901861261</v>
      </c>
      <c r="J7" s="20">
        <f>'Master data'!DO7</f>
        <v>0.29799635626299609</v>
      </c>
      <c r="K7" s="20">
        <f>IF('Master data'!G7&gt;0,'Master data'!AR7/'Master data'!G7,"NA")</f>
        <v>0.10767280922654061</v>
      </c>
      <c r="L7" s="20">
        <f>IF('Master data'!DS7&gt;0,'Master data'!DV7/'Master data'!DS7,"NA")</f>
        <v>0.30045591715712949</v>
      </c>
      <c r="M7" s="23">
        <f>IF('Master data'!DS7&gt;0,'Cap Ex'!C7/'Master data'!DS7,"NA")</f>
        <v>4.3203503765112734E-2</v>
      </c>
    </row>
    <row r="8" spans="1:13">
      <c r="A8" s="2" t="str">
        <f>'Master data'!A8</f>
        <v>Bank (Money Center)</v>
      </c>
      <c r="B8" s="6">
        <f>'Master data'!B8</f>
        <v>610</v>
      </c>
      <c r="C8" s="23">
        <f>'Master data'!DL8/('Master data'!DL8+'Master data'!BB8)</f>
        <v>0.69737419917172672</v>
      </c>
      <c r="D8" s="7">
        <f>'Master data'!DL8/('Master data'!C8+'Master data'!DL8)</f>
        <v>0.73072935121180671</v>
      </c>
      <c r="E8" s="23">
        <f>'Master data'!DL8/'Master data'!C8</f>
        <v>2.7137356206490733</v>
      </c>
      <c r="F8" s="7">
        <f>'Master data'!D8/('Master data'!C8+'Master data'!D8)</f>
        <v>0.73091664044997162</v>
      </c>
      <c r="G8" s="7">
        <f>'Master data'!D8/'Master data'!C8</f>
        <v>2.7163204802862535</v>
      </c>
      <c r="H8" s="7">
        <f>Beta!E11</f>
        <v>0.20490151049398916</v>
      </c>
      <c r="I8" s="23">
        <f>'Master data'!DR8/100</f>
        <v>0.18569545283018868</v>
      </c>
      <c r="J8" s="20">
        <f>'Master data'!DO8</f>
        <v>0.20423641425778655</v>
      </c>
      <c r="K8" s="20">
        <f>IF('Master data'!G8&gt;0,'Master data'!AR8/'Master data'!G8,"NA")</f>
        <v>8.5715542636522553E-4</v>
      </c>
      <c r="L8" s="20">
        <f>IF('Master data'!DS8&gt;0,'Master data'!DV8/'Master data'!DS8,"NA")</f>
        <v>7.4929195533963589E-3</v>
      </c>
      <c r="M8" s="23">
        <f>IF('Master data'!DS8&gt;0,'Cap Ex'!C8/'Master data'!DS8,"NA")</f>
        <v>7.0709091683727359E-4</v>
      </c>
    </row>
    <row r="9" spans="1:13">
      <c r="A9" s="2" t="str">
        <f>'Master data'!A9</f>
        <v>Banks (Regional)</v>
      </c>
      <c r="B9" s="6">
        <f>'Master data'!B9</f>
        <v>816</v>
      </c>
      <c r="C9" s="23">
        <f>'Master data'!DL9/('Master data'!DL9+'Master data'!BB9)</f>
        <v>0.6238116218797003</v>
      </c>
      <c r="D9" s="7">
        <f>'Master data'!DL9/('Master data'!C9+'Master data'!DL9)</f>
        <v>0.63842633574363072</v>
      </c>
      <c r="E9" s="23">
        <f>'Master data'!DL9/'Master data'!C9</f>
        <v>1.7656881539109066</v>
      </c>
      <c r="F9" s="7">
        <f>'Master data'!D9/('Master data'!C9+'Master data'!D9)</f>
        <v>0.63959448420053988</v>
      </c>
      <c r="G9" s="7">
        <f>'Master data'!D9/'Master data'!C9</f>
        <v>1.7746523184634841</v>
      </c>
      <c r="H9" s="7">
        <f>Beta!E12</f>
        <v>0.19886473545982666</v>
      </c>
      <c r="I9" s="23">
        <f>'Master data'!DR9/100</f>
        <v>0.30476570149253701</v>
      </c>
      <c r="J9" s="20">
        <f>'Master data'!DO9</f>
        <v>0.19215480409539265</v>
      </c>
      <c r="K9" s="20">
        <f>IF('Master data'!G9&gt;0,'Master data'!AR9/'Master data'!G9,"NA")</f>
        <v>2.4630540991707095E-3</v>
      </c>
      <c r="L9" s="20">
        <f>IF('Master data'!DS9&gt;0,'Master data'!DV9/'Master data'!DS9,"NA")</f>
        <v>8.3981594400626223E-3</v>
      </c>
      <c r="M9" s="23">
        <f>IF('Master data'!DS9&gt;0,'Cap Ex'!C9/'Master data'!DS9,"NA")</f>
        <v>1.0751098980118616E-3</v>
      </c>
    </row>
    <row r="10" spans="1:13">
      <c r="A10" s="2" t="str">
        <f>'Master data'!A10</f>
        <v>Beverage (Alcoholic)</v>
      </c>
      <c r="B10" s="6">
        <f>'Master data'!B10</f>
        <v>219</v>
      </c>
      <c r="C10" s="23">
        <f>'Master data'!DL10/('Master data'!DL10+'Master data'!BB10)</f>
        <v>0.39657377100005625</v>
      </c>
      <c r="D10" s="7">
        <f>'Master data'!DL10/('Master data'!C10+'Master data'!DL10)</f>
        <v>0.12872911654219593</v>
      </c>
      <c r="E10" s="23">
        <f>'Master data'!DL10/'Master data'!C10</f>
        <v>0.14774867264163585</v>
      </c>
      <c r="F10" s="7">
        <f>'Master data'!D10/('Master data'!C10+'Master data'!D10)</f>
        <v>0.12924031417486145</v>
      </c>
      <c r="G10" s="7">
        <f>'Master data'!D10/'Master data'!C10</f>
        <v>0.14842248243542916</v>
      </c>
      <c r="H10" s="7">
        <f>Beta!E13</f>
        <v>0.1751283463529538</v>
      </c>
      <c r="I10" s="23">
        <f>'Master data'!DR10/100</f>
        <v>0.1677795151515151</v>
      </c>
      <c r="J10" s="20">
        <f>'Master data'!DO10</f>
        <v>0.25204820366049158</v>
      </c>
      <c r="K10" s="20">
        <f>IF('Master data'!G10&gt;0,'Master data'!AR10/'Master data'!G10,"NA")</f>
        <v>5.0262738083778277E-2</v>
      </c>
      <c r="L10" s="20">
        <f>IF('Master data'!DS10&gt;0,'Master data'!DV10/'Master data'!DS10,"NA")</f>
        <v>0.2062026510819143</v>
      </c>
      <c r="M10" s="23">
        <f>IF('Master data'!DS10&gt;0,'Cap Ex'!C10/'Master data'!DS10,"NA")</f>
        <v>2.4966637803378936E-2</v>
      </c>
    </row>
    <row r="11" spans="1:13">
      <c r="A11" s="2" t="str">
        <f>'Master data'!A11</f>
        <v>Beverage (Soft)</v>
      </c>
      <c r="B11" s="6">
        <f>'Master data'!B11</f>
        <v>100</v>
      </c>
      <c r="C11" s="23">
        <f>'Master data'!DL11/('Master data'!DL11+'Master data'!BB11)</f>
        <v>0.51914895774915448</v>
      </c>
      <c r="D11" s="7">
        <f>'Master data'!DL11/('Master data'!C11+'Master data'!DL11)</f>
        <v>0.13957830042201</v>
      </c>
      <c r="E11" s="23">
        <f>'Master data'!DL11/'Master data'!C11</f>
        <v>0.16222080462460303</v>
      </c>
      <c r="F11" s="7">
        <f>'Master data'!D11/('Master data'!C11+'Master data'!D11)</f>
        <v>0.14281839695018891</v>
      </c>
      <c r="G11" s="7">
        <f>'Master data'!D11/'Master data'!C11</f>
        <v>0.16661393156601575</v>
      </c>
      <c r="H11" s="7">
        <f>Beta!E14</f>
        <v>0.11472802306721322</v>
      </c>
      <c r="I11" s="23">
        <f>'Master data'!DR11/100</f>
        <v>0.20905799999999999</v>
      </c>
      <c r="J11" s="20">
        <f>'Master data'!DO11</f>
        <v>0.30683803257362013</v>
      </c>
      <c r="K11" s="20">
        <f>IF('Master data'!G11&gt;0,'Master data'!AR11/'Master data'!G11,"NA")</f>
        <v>5.126126005451169E-2</v>
      </c>
      <c r="L11" s="20">
        <f>IF('Master data'!DS11&gt;0,'Master data'!DV11/'Master data'!DS11,"NA")</f>
        <v>0.19223948116034359</v>
      </c>
      <c r="M11" s="23">
        <f>IF('Master data'!DS11&gt;0,'Cap Ex'!C11/'Master data'!DS11,"NA")</f>
        <v>2.7070971907663853E-2</v>
      </c>
    </row>
    <row r="12" spans="1:13">
      <c r="A12" s="2" t="str">
        <f>'Master data'!A12</f>
        <v>Broadcasting</v>
      </c>
      <c r="B12" s="6">
        <f>'Master data'!B12</f>
        <v>139</v>
      </c>
      <c r="C12" s="23">
        <f>'Master data'!DL12/('Master data'!DL12+'Master data'!BB12)</f>
        <v>0.4294911351841238</v>
      </c>
      <c r="D12" s="7">
        <f>'Master data'!DL12/('Master data'!C12+'Master data'!DL12)</f>
        <v>0.39847801854885984</v>
      </c>
      <c r="E12" s="23">
        <f>'Master data'!DL12/'Master data'!C12</f>
        <v>0.66244963748050001</v>
      </c>
      <c r="F12" s="7">
        <f>'Master data'!D12/('Master data'!C12+'Master data'!D12)</f>
        <v>0.40355659638413288</v>
      </c>
      <c r="G12" s="7">
        <f>'Master data'!D12/'Master data'!C12</f>
        <v>0.67660501220672231</v>
      </c>
      <c r="H12" s="7">
        <f>Beta!E15</f>
        <v>0.16814117760693964</v>
      </c>
      <c r="I12" s="23">
        <f>'Master data'!DR12/100</f>
        <v>0.24113562499999999</v>
      </c>
      <c r="J12" s="20">
        <f>'Master data'!DO12</f>
        <v>0.32837290457933188</v>
      </c>
      <c r="K12" s="20">
        <f>IF('Master data'!G12&gt;0,'Master data'!AR12/'Master data'!G12,"NA")</f>
        <v>0.1334751572208481</v>
      </c>
      <c r="L12" s="20">
        <f>IF('Master data'!DS12&gt;0,'Master data'!DV12/'Master data'!DS12,"NA")</f>
        <v>0.12288250832761533</v>
      </c>
      <c r="M12" s="23">
        <f>IF('Master data'!DS12&gt;0,'Cap Ex'!C12/'Master data'!DS12,"NA")</f>
        <v>1.566512742667656E-2</v>
      </c>
    </row>
    <row r="13" spans="1:13">
      <c r="A13" s="2" t="str">
        <f>'Master data'!A13</f>
        <v>Brokerage &amp; Investment Banking</v>
      </c>
      <c r="B13" s="6">
        <f>'Master data'!B13</f>
        <v>599</v>
      </c>
      <c r="C13" s="23">
        <f>'Master data'!DL13/('Master data'!DL13+'Master data'!BB13)</f>
        <v>0.74425905152598648</v>
      </c>
      <c r="D13" s="7">
        <f>'Master data'!DL13/('Master data'!C13+'Master data'!DL13)</f>
        <v>0.66255379875969678</v>
      </c>
      <c r="E13" s="23">
        <f>'Master data'!DL13/'Master data'!C13</f>
        <v>1.9634353456178839</v>
      </c>
      <c r="F13" s="7">
        <f>'Master data'!D13/('Master data'!C13+'Master data'!D13)</f>
        <v>0.66354770858050638</v>
      </c>
      <c r="G13" s="7">
        <f>'Master data'!D13/'Master data'!C13</f>
        <v>1.9721895956808493</v>
      </c>
      <c r="H13" s="7">
        <f>Beta!E16</f>
        <v>0.15257143921027227</v>
      </c>
      <c r="I13" s="23">
        <f>'Master data'!DR13/100</f>
        <v>0.15687330073349628</v>
      </c>
      <c r="J13" s="20">
        <f>'Master data'!DO13</f>
        <v>0.30270055107808447</v>
      </c>
      <c r="K13" s="20">
        <f>IF('Master data'!G13&gt;0,'Master data'!AR13/'Master data'!G13,"NA")</f>
        <v>4.3008967770318176E-3</v>
      </c>
      <c r="L13" s="20">
        <f>IF('Master data'!DS13&gt;0,'Master data'!DV13/'Master data'!DS13,"NA")</f>
        <v>1.1347584373518696E-2</v>
      </c>
      <c r="M13" s="23">
        <f>IF('Master data'!DS13&gt;0,'Cap Ex'!C13/'Master data'!DS13,"NA")</f>
        <v>2.1949744992951848E-3</v>
      </c>
    </row>
    <row r="14" spans="1:13">
      <c r="A14" s="2" t="str">
        <f>'Master data'!A14</f>
        <v>Building Materials</v>
      </c>
      <c r="B14" s="6">
        <f>'Master data'!B14</f>
        <v>449</v>
      </c>
      <c r="C14" s="23">
        <f>'Master data'!DL14/('Master data'!DL14+'Master data'!BB14)</f>
        <v>0.37165492928916161</v>
      </c>
      <c r="D14" s="7">
        <f>'Master data'!DL14/('Master data'!C14+'Master data'!DL14)</f>
        <v>0.15036365627296833</v>
      </c>
      <c r="E14" s="23">
        <f>'Master data'!DL14/'Master data'!C14</f>
        <v>0.17697413414941754</v>
      </c>
      <c r="F14" s="7">
        <f>'Master data'!D14/('Master data'!C14+'Master data'!D14)</f>
        <v>0.15146564753406297</v>
      </c>
      <c r="G14" s="7">
        <f>'Master data'!D14/'Master data'!C14</f>
        <v>0.17850267003791495</v>
      </c>
      <c r="H14" s="7">
        <f>Beta!E17</f>
        <v>0.17450774526242838</v>
      </c>
      <c r="I14" s="23">
        <f>'Master data'!DR14/100</f>
        <v>0.22718565826330547</v>
      </c>
      <c r="J14" s="20">
        <f>'Master data'!DO14</f>
        <v>0.28033869784105359</v>
      </c>
      <c r="K14" s="20">
        <f>IF('Master data'!G14&gt;0,'Master data'!AR14/'Master data'!G14,"NA")</f>
        <v>7.6611556994453281E-2</v>
      </c>
      <c r="L14" s="20">
        <f>IF('Master data'!DS14&gt;0,'Master data'!DV14/'Master data'!DS14,"NA")</f>
        <v>0.24773872322681365</v>
      </c>
      <c r="M14" s="23">
        <f>IF('Master data'!DS14&gt;0,'Cap Ex'!C14/'Master data'!DS14,"NA")</f>
        <v>3.2039409328847905E-2</v>
      </c>
    </row>
    <row r="15" spans="1:13">
      <c r="A15" s="2" t="str">
        <f>'Master data'!A15</f>
        <v>Business &amp; Consumer Services</v>
      </c>
      <c r="B15" s="6">
        <f>'Master data'!B15</f>
        <v>948</v>
      </c>
      <c r="C15" s="23">
        <f>'Master data'!DL15/('Master data'!DL15+'Master data'!BB15)</f>
        <v>0.44578291596801495</v>
      </c>
      <c r="D15" s="7">
        <f>'Master data'!DL15/('Master data'!C15+'Master data'!DL15)</f>
        <v>0.15248396255462052</v>
      </c>
      <c r="E15" s="23">
        <f>'Master data'!DL15/'Master data'!C15</f>
        <v>0.17991867506630843</v>
      </c>
      <c r="F15" s="7">
        <f>'Master data'!D15/('Master data'!C15+'Master data'!D15)</f>
        <v>0.15501805706750268</v>
      </c>
      <c r="G15" s="7">
        <f>'Master data'!D15/'Master data'!C15</f>
        <v>0.183457242328179</v>
      </c>
      <c r="H15" s="7">
        <f>Beta!E18</f>
        <v>0.1670166681945929</v>
      </c>
      <c r="I15" s="23">
        <f>'Master data'!DR15/100</f>
        <v>0.2523719386331939</v>
      </c>
      <c r="J15" s="20">
        <f>'Master data'!DO15</f>
        <v>0.32342540173106121</v>
      </c>
      <c r="K15" s="20">
        <f>IF('Master data'!G15&gt;0,'Master data'!AR15/'Master data'!G15,"NA")</f>
        <v>5.359163198744607E-2</v>
      </c>
      <c r="L15" s="20">
        <f>IF('Master data'!DS15&gt;0,'Master data'!DV15/'Master data'!DS15,"NA")</f>
        <v>0.13324240180439087</v>
      </c>
      <c r="M15" s="23">
        <f>IF('Master data'!DS15&gt;0,'Cap Ex'!C15/'Master data'!DS15,"NA")</f>
        <v>1.854044562254295E-2</v>
      </c>
    </row>
    <row r="16" spans="1:13">
      <c r="A16" s="2" t="str">
        <f>'Master data'!A16</f>
        <v>Cable TV</v>
      </c>
      <c r="B16" s="6">
        <f>'Master data'!B16</f>
        <v>54</v>
      </c>
      <c r="C16" s="23">
        <f>'Master data'!DL16/('Master data'!DL16+'Master data'!BB16)</f>
        <v>0.60613642316784033</v>
      </c>
      <c r="D16" s="7">
        <f>'Master data'!DL16/('Master data'!C16+'Master data'!DL16)</f>
        <v>0.36551865632123781</v>
      </c>
      <c r="E16" s="23">
        <f>'Master data'!DL16/'Master data'!C16</f>
        <v>0.57609047131620594</v>
      </c>
      <c r="F16" s="7">
        <f>'Master data'!D16/('Master data'!C16+'Master data'!D16)</f>
        <v>0.36871437739759638</v>
      </c>
      <c r="G16" s="7">
        <f>'Master data'!D16/'Master data'!C16</f>
        <v>0.58406902390333726</v>
      </c>
      <c r="H16" s="7">
        <f>Beta!E19</f>
        <v>0.15049797824865793</v>
      </c>
      <c r="I16" s="23">
        <f>'Master data'!DR16/100</f>
        <v>0.2252586</v>
      </c>
      <c r="J16" s="20">
        <f>'Master data'!DO16</f>
        <v>0.25394099714328017</v>
      </c>
      <c r="K16" s="20">
        <f>IF('Master data'!G16&gt;0,'Master data'!AR16/'Master data'!G16,"NA")</f>
        <v>0.10206683749087792</v>
      </c>
      <c r="L16" s="20">
        <f>IF('Master data'!DS16&gt;0,'Master data'!DV16/'Master data'!DS16,"NA")</f>
        <v>0.2134650527891645</v>
      </c>
      <c r="M16" s="23">
        <f>IF('Master data'!DS16&gt;0,'Cap Ex'!C16/'Master data'!DS16,"NA")</f>
        <v>4.0714507724113842E-2</v>
      </c>
    </row>
    <row r="17" spans="1:13">
      <c r="A17" s="2" t="str">
        <f>'Master data'!A17</f>
        <v>Chemical (Basic)</v>
      </c>
      <c r="B17" s="6">
        <f>'Master data'!B17</f>
        <v>854</v>
      </c>
      <c r="C17" s="23">
        <f>'Master data'!DL17/('Master data'!DL17+'Master data'!BB17)</f>
        <v>0.35493722903948643</v>
      </c>
      <c r="D17" s="7">
        <f>'Master data'!DL17/('Master data'!C17+'Master data'!DL17)</f>
        <v>0.22254165725109448</v>
      </c>
      <c r="E17" s="23">
        <f>'Master data'!DL17/'Master data'!C17</f>
        <v>0.28624254833286727</v>
      </c>
      <c r="F17" s="7">
        <f>'Master data'!D17/('Master data'!C17+'Master data'!D17)</f>
        <v>0.22347788057332674</v>
      </c>
      <c r="G17" s="7">
        <f>'Master data'!D17/'Master data'!C17</f>
        <v>0.28779332227950744</v>
      </c>
      <c r="H17" s="7">
        <f>Beta!E20</f>
        <v>0.16002239162976686</v>
      </c>
      <c r="I17" s="23">
        <f>'Master data'!DR17/100</f>
        <v>0.11994899700598793</v>
      </c>
      <c r="J17" s="20">
        <f>'Master data'!DO17</f>
        <v>0.29518907722389626</v>
      </c>
      <c r="K17" s="20">
        <f>IF('Master data'!G17&gt;0,'Master data'!AR17/'Master data'!G17,"NA")</f>
        <v>0.10964695060187089</v>
      </c>
      <c r="L17" s="20">
        <f>IF('Master data'!DS17&gt;0,'Master data'!DV17/'Master data'!DS17,"NA")</f>
        <v>0.3905743261809832</v>
      </c>
      <c r="M17" s="23">
        <f>IF('Master data'!DS17&gt;0,'Cap Ex'!C17/'Master data'!DS17,"NA")</f>
        <v>5.8922629488903693E-2</v>
      </c>
    </row>
    <row r="18" spans="1:13">
      <c r="A18" s="2" t="str">
        <f>'Master data'!A18</f>
        <v>Chemical (Diversified)</v>
      </c>
      <c r="B18" s="6">
        <f>'Master data'!B18</f>
        <v>71</v>
      </c>
      <c r="C18" s="23">
        <f>'Master data'!DL18/('Master data'!DL18+'Master data'!BB18)</f>
        <v>0.38880831695322027</v>
      </c>
      <c r="D18" s="7">
        <f>'Master data'!DL18/('Master data'!C18+'Master data'!DL18)</f>
        <v>0.3058106243844928</v>
      </c>
      <c r="E18" s="23">
        <f>'Master data'!DL18/'Master data'!C18</f>
        <v>0.44052910506350518</v>
      </c>
      <c r="F18" s="7">
        <f>'Master data'!D18/('Master data'!C18+'Master data'!D18)</f>
        <v>0.30619471112751695</v>
      </c>
      <c r="G18" s="7">
        <f>'Master data'!D18/'Master data'!C18</f>
        <v>0.44132657395149028</v>
      </c>
      <c r="H18" s="7">
        <f>Beta!E21</f>
        <v>0.19766771322170917</v>
      </c>
      <c r="I18" s="23">
        <f>'Master data'!DR18/100</f>
        <v>0.26183166666666657</v>
      </c>
      <c r="J18" s="20">
        <f>'Master data'!DO18</f>
        <v>0.24802826424181612</v>
      </c>
      <c r="K18" s="20">
        <f>IF('Master data'!G18&gt;0,'Master data'!AR18/'Master data'!G18,"NA")</f>
        <v>0.14299243888568786</v>
      </c>
      <c r="L18" s="20">
        <f>IF('Master data'!DS18&gt;0,'Master data'!DV18/'Master data'!DS18,"NA")</f>
        <v>0.31883257532869835</v>
      </c>
      <c r="M18" s="23">
        <f>IF('Master data'!DS18&gt;0,'Cap Ex'!C18/'Master data'!DS18,"NA")</f>
        <v>3.8158200125945382E-2</v>
      </c>
    </row>
    <row r="19" spans="1:13">
      <c r="A19" s="2" t="str">
        <f>'Master data'!A19</f>
        <v>Chemical (Specialty)</v>
      </c>
      <c r="B19" s="6">
        <f>'Master data'!B19</f>
        <v>898</v>
      </c>
      <c r="C19" s="23">
        <f>'Master data'!DL19/('Master data'!DL19+'Master data'!BB19)</f>
        <v>0.34673194284990322</v>
      </c>
      <c r="D19" s="7">
        <f>'Master data'!DL19/('Master data'!C19+'Master data'!DL19)</f>
        <v>0.13639784654441675</v>
      </c>
      <c r="E19" s="23">
        <f>'Master data'!DL19/'Master data'!C19</f>
        <v>0.15794060494017972</v>
      </c>
      <c r="F19" s="7">
        <f>'Master data'!D19/('Master data'!C19+'Master data'!D19)</f>
        <v>0.13717913174815943</v>
      </c>
      <c r="G19" s="7">
        <f>'Master data'!D19/'Master data'!C19</f>
        <v>0.15898912137590943</v>
      </c>
      <c r="H19" s="7">
        <f>Beta!E22</f>
        <v>0.15441083298003958</v>
      </c>
      <c r="I19" s="23">
        <f>'Master data'!DR19/100</f>
        <v>0.17811366812227067</v>
      </c>
      <c r="J19" s="20">
        <f>'Master data'!DO19</f>
        <v>0.3076472863588649</v>
      </c>
      <c r="K19" s="20">
        <f>IF('Master data'!G19&gt;0,'Master data'!AR19/'Master data'!G19,"NA")</f>
        <v>6.7452693606150055E-2</v>
      </c>
      <c r="L19" s="20">
        <f>IF('Master data'!DS19&gt;0,'Master data'!DV19/'Master data'!DS19,"NA")</f>
        <v>0.32180079262176214</v>
      </c>
      <c r="M19" s="23">
        <f>IF('Master data'!DS19&gt;0,'Cap Ex'!C19/'Master data'!DS19,"NA")</f>
        <v>4.5960689964980372E-2</v>
      </c>
    </row>
    <row r="20" spans="1:13">
      <c r="A20" s="2" t="str">
        <f>'Master data'!A20</f>
        <v>Coal &amp; Related Energy</v>
      </c>
      <c r="B20" s="6">
        <f>'Master data'!B20</f>
        <v>206</v>
      </c>
      <c r="C20" s="23">
        <f>'Master data'!DL20/('Master data'!DL20+'Master data'!BB20)</f>
        <v>0.32585791173693074</v>
      </c>
      <c r="D20" s="7">
        <f>'Master data'!DL20/('Master data'!C20+'Master data'!DL20)</f>
        <v>0.29126034860685585</v>
      </c>
      <c r="E20" s="23">
        <f>'Master data'!DL20/'Master data'!C20</f>
        <v>0.41095534592192751</v>
      </c>
      <c r="F20" s="7">
        <f>'Master data'!D20/('Master data'!C20+'Master data'!D20)</f>
        <v>0.29163516474050882</v>
      </c>
      <c r="G20" s="7">
        <f>'Master data'!D20/'Master data'!C20</f>
        <v>0.41170192282861667</v>
      </c>
      <c r="H20" s="7">
        <f>Beta!E23</f>
        <v>7.3592019055505969E-2</v>
      </c>
      <c r="I20" s="23">
        <f>'Master data'!DR20/100</f>
        <v>0.13867437086092718</v>
      </c>
      <c r="J20" s="20">
        <f>'Master data'!DO20</f>
        <v>0.44900567823215992</v>
      </c>
      <c r="K20" s="20">
        <f>IF('Master data'!G20&gt;0,'Master data'!AR20/'Master data'!G20,"NA")</f>
        <v>0.19897492144792653</v>
      </c>
      <c r="L20" s="20">
        <f>IF('Master data'!DS20&gt;0,'Master data'!DV20/'Master data'!DS20,"NA")</f>
        <v>0.44634555279958932</v>
      </c>
      <c r="M20" s="23">
        <f>IF('Master data'!DS20&gt;0,'Cap Ex'!C20/'Master data'!DS20,"NA")</f>
        <v>3.7189033137932932E-2</v>
      </c>
    </row>
    <row r="21" spans="1:13">
      <c r="A21" s="2" t="str">
        <f>'Master data'!A21</f>
        <v>Computer Services</v>
      </c>
      <c r="B21" s="6">
        <f>'Master data'!B21</f>
        <v>1040</v>
      </c>
      <c r="C21" s="23">
        <f>'Master data'!DL21/('Master data'!DL21+'Master data'!BB21)</f>
        <v>0.36182322235448922</v>
      </c>
      <c r="D21" s="7">
        <f>'Master data'!DL21/('Master data'!C21+'Master data'!DL21)</f>
        <v>0.10717221730754921</v>
      </c>
      <c r="E21" s="23">
        <f>'Master data'!DL21/'Master data'!C21</f>
        <v>0.12003683060170456</v>
      </c>
      <c r="F21" s="7">
        <f>'Master data'!D21/('Master data'!C21+'Master data'!D21)</f>
        <v>0.11071567434317883</v>
      </c>
      <c r="G21" s="7">
        <f>'Master data'!D21/'Master data'!C21</f>
        <v>0.12449974788592474</v>
      </c>
      <c r="H21" s="7">
        <f>Beta!E24</f>
        <v>0.16775447079529349</v>
      </c>
      <c r="I21" s="23">
        <f>'Master data'!DR21/100</f>
        <v>0.16100922769640488</v>
      </c>
      <c r="J21" s="20">
        <f>'Master data'!DO21</f>
        <v>0.3178022147834853</v>
      </c>
      <c r="K21" s="20">
        <f>IF('Master data'!G21&gt;0,'Master data'!AR21/'Master data'!G21,"NA")</f>
        <v>6.1160122659364359E-2</v>
      </c>
      <c r="L21" s="20">
        <f>IF('Master data'!DS21&gt;0,'Master data'!DV21/'Master data'!DS21,"NA")</f>
        <v>0.10332374905008376</v>
      </c>
      <c r="M21" s="23">
        <f>IF('Master data'!DS21&gt;0,'Cap Ex'!C21/'Master data'!DS21,"NA")</f>
        <v>1.795038175718746E-2</v>
      </c>
    </row>
    <row r="22" spans="1:13">
      <c r="A22" s="2" t="str">
        <f>'Master data'!A22</f>
        <v>Computers/Peripherals</v>
      </c>
      <c r="B22" s="6">
        <f>'Master data'!B22</f>
        <v>336</v>
      </c>
      <c r="C22" s="23">
        <f>'Master data'!DL22/('Master data'!DL22+'Master data'!BB22)</f>
        <v>0.38449915380945554</v>
      </c>
      <c r="D22" s="7">
        <f>'Master data'!DL22/('Master data'!C22+'Master data'!DL22)</f>
        <v>8.4518352832480839E-2</v>
      </c>
      <c r="E22" s="23">
        <f>'Master data'!DL22/'Master data'!C22</f>
        <v>9.2321187534429375E-2</v>
      </c>
      <c r="F22" s="7">
        <f>'Master data'!D22/('Master data'!C22+'Master data'!D22)</f>
        <v>8.4819040314930094E-2</v>
      </c>
      <c r="G22" s="7">
        <f>'Master data'!D22/'Master data'!C22</f>
        <v>9.2680075363584746E-2</v>
      </c>
      <c r="H22" s="7">
        <f>Beta!E25</f>
        <v>0.12092663522958863</v>
      </c>
      <c r="I22" s="23">
        <f>'Master data'!DR22/100</f>
        <v>0.17078726890756302</v>
      </c>
      <c r="J22" s="20">
        <f>'Master data'!DO22</f>
        <v>0.33865869728221859</v>
      </c>
      <c r="K22" s="20">
        <f>IF('Master data'!G22&gt;0,'Master data'!AR22/'Master data'!G22,"NA")</f>
        <v>6.3473626846180492E-2</v>
      </c>
      <c r="L22" s="20">
        <f>IF('Master data'!DS22&gt;0,'Master data'!DV22/'Master data'!DS22,"NA")</f>
        <v>0.16114184676657856</v>
      </c>
      <c r="M22" s="23">
        <f>IF('Master data'!DS22&gt;0,'Cap Ex'!C22/'Master data'!DS22,"NA")</f>
        <v>4.3582684162741928E-2</v>
      </c>
    </row>
    <row r="23" spans="1:13">
      <c r="A23" s="2" t="str">
        <f>'Master data'!A23</f>
        <v>Construction Supplies</v>
      </c>
      <c r="B23" s="6">
        <f>'Master data'!B23</f>
        <v>784</v>
      </c>
      <c r="C23" s="23">
        <f>'Master data'!DL23/('Master data'!DL23+'Master data'!BB23)</f>
        <v>0.37324201274124347</v>
      </c>
      <c r="D23" s="7">
        <f>'Master data'!DL23/('Master data'!C23+'Master data'!DL23)</f>
        <v>0.2646594703134551</v>
      </c>
      <c r="E23" s="23">
        <f>'Master data'!DL23/'Master data'!C23</f>
        <v>0.35991416170991153</v>
      </c>
      <c r="F23" s="7">
        <f>'Master data'!D23/('Master data'!C23+'Master data'!D23)</f>
        <v>0.26554309882822053</v>
      </c>
      <c r="G23" s="7">
        <f>'Master data'!D23/'Master data'!C23</f>
        <v>0.36155028076468931</v>
      </c>
      <c r="H23" s="7">
        <f>Beta!E26</f>
        <v>0.15197680200358615</v>
      </c>
      <c r="I23" s="23">
        <f>'Master data'!DR23/100</f>
        <v>0.16631521809369942</v>
      </c>
      <c r="J23" s="20">
        <f>'Master data'!DO23</f>
        <v>0.28428217213446577</v>
      </c>
      <c r="K23" s="20">
        <f>IF('Master data'!G23&gt;0,'Master data'!AR23/'Master data'!G23,"NA")</f>
        <v>9.3159044184243076E-2</v>
      </c>
      <c r="L23" s="20">
        <f>IF('Master data'!DS23&gt;0,'Master data'!DV23/'Master data'!DS23,"NA")</f>
        <v>0.26601046994015581</v>
      </c>
      <c r="M23" s="23">
        <f>IF('Master data'!DS23&gt;0,'Cap Ex'!C23/'Master data'!DS23,"NA")</f>
        <v>2.9357148705573953E-2</v>
      </c>
    </row>
    <row r="24" spans="1:13">
      <c r="A24" s="2" t="str">
        <f>'Master data'!A24</f>
        <v>Diversified</v>
      </c>
      <c r="B24" s="6">
        <f>'Master data'!B24</f>
        <v>318</v>
      </c>
      <c r="C24" s="23">
        <f>'Master data'!DL24/('Master data'!DL24+'Master data'!BB24)</f>
        <v>0.40395345078202927</v>
      </c>
      <c r="D24" s="7">
        <f>'Master data'!DL24/('Master data'!C24+'Master data'!DL24)</f>
        <v>0.36083651105319092</v>
      </c>
      <c r="E24" s="23">
        <f>'Master data'!DL24/'Master data'!C24</f>
        <v>0.56454493614421652</v>
      </c>
      <c r="F24" s="7">
        <f>'Master data'!D24/('Master data'!C24+'Master data'!D24)</f>
        <v>0.36232884846159458</v>
      </c>
      <c r="G24" s="7">
        <f>'Master data'!D24/'Master data'!C24</f>
        <v>0.56820642989331216</v>
      </c>
      <c r="H24" s="7">
        <f>Beta!E27</f>
        <v>0.14502731066610131</v>
      </c>
      <c r="I24" s="23">
        <f>'Master data'!DR24/100</f>
        <v>0.17871015325670506</v>
      </c>
      <c r="J24" s="20">
        <f>'Master data'!DO24</f>
        <v>0.23874797952027321</v>
      </c>
      <c r="K24" s="20">
        <f>IF('Master data'!G24&gt;0,'Master data'!AR24/'Master data'!G24,"NA")</f>
        <v>0.11524669908207368</v>
      </c>
      <c r="L24" s="20">
        <f>IF('Master data'!DS24&gt;0,'Master data'!DV24/'Master data'!DS24,"NA")</f>
        <v>0.13049601505053929</v>
      </c>
      <c r="M24" s="23">
        <f>IF('Master data'!DS24&gt;0,'Cap Ex'!C24/'Master data'!DS24,"NA")</f>
        <v>1.4459823669663915E-2</v>
      </c>
    </row>
    <row r="25" spans="1:13">
      <c r="A25" s="2" t="str">
        <f>'Master data'!A25</f>
        <v>Drugs (Biotechnology)</v>
      </c>
      <c r="B25" s="6">
        <f>'Master data'!B25</f>
        <v>1223</v>
      </c>
      <c r="C25" s="23">
        <f>'Master data'!DL25/('Master data'!DL25+'Master data'!BB25)</f>
        <v>0.40356354606305594</v>
      </c>
      <c r="D25" s="7">
        <f>'Master data'!DL25/('Master data'!C25+'Master data'!DL25)</f>
        <v>0.10323815592434855</v>
      </c>
      <c r="E25" s="23">
        <f>'Master data'!DL25/'Master data'!C25</f>
        <v>0.11512327002579216</v>
      </c>
      <c r="F25" s="7">
        <f>'Master data'!D25/('Master data'!C25+'Master data'!D25)</f>
        <v>0.10482815596938155</v>
      </c>
      <c r="G25" s="7">
        <f>'Master data'!D25/'Master data'!C25</f>
        <v>0.11710394676555087</v>
      </c>
      <c r="H25" s="7">
        <f>Beta!E28</f>
        <v>2.0794847204290645E-2</v>
      </c>
      <c r="I25" s="23">
        <f>'Master data'!DR25/100</f>
        <v>0.26149924882629105</v>
      </c>
      <c r="J25" s="20">
        <f>'Master data'!DO25</f>
        <v>0.45420702418042541</v>
      </c>
      <c r="K25" s="20">
        <f>IF('Master data'!G25&gt;0,'Master data'!AR25/'Master data'!G25,"NA")</f>
        <v>2.5680683093264808E-2</v>
      </c>
      <c r="L25" s="20">
        <f>IF('Master data'!DS25&gt;0,'Master data'!DV25/'Master data'!DS25,"NA")</f>
        <v>9.9985928562271981E-2</v>
      </c>
      <c r="M25" s="23">
        <f>IF('Master data'!DS25&gt;0,'Cap Ex'!C25/'Master data'!DS25,"NA")</f>
        <v>1.9548428290886009E-2</v>
      </c>
    </row>
    <row r="26" spans="1:13">
      <c r="A26" s="2" t="str">
        <f>'Master data'!A26</f>
        <v>Drugs (Pharmaceutical)</v>
      </c>
      <c r="B26" s="6">
        <f>'Master data'!B26</f>
        <v>1371</v>
      </c>
      <c r="C26" s="23">
        <f>'Master data'!DL26/('Master data'!DL26+'Master data'!BB26)</f>
        <v>0.36442333871499233</v>
      </c>
      <c r="D26" s="7">
        <f>'Master data'!DL26/('Master data'!C26+'Master data'!DL26)</f>
        <v>0.12797266675100108</v>
      </c>
      <c r="E26" s="23">
        <f>'Master data'!DL26/'Master data'!C26</f>
        <v>0.14675304531361485</v>
      </c>
      <c r="F26" s="7">
        <f>'Master data'!D26/('Master data'!C26+'Master data'!D26)</f>
        <v>0.12882992669944857</v>
      </c>
      <c r="G26" s="7">
        <f>'Master data'!D26/'Master data'!C26</f>
        <v>0.14788148795258552</v>
      </c>
      <c r="H26" s="7">
        <f>Beta!E29</f>
        <v>9.2569721452710335E-2</v>
      </c>
      <c r="I26" s="23">
        <f>'Master data'!DR26/100</f>
        <v>0.14931384093113473</v>
      </c>
      <c r="J26" s="20">
        <f>'Master data'!DO26</f>
        <v>0.39786296480578942</v>
      </c>
      <c r="K26" s="20">
        <f>IF('Master data'!G26&gt;0,'Master data'!AR26/'Master data'!G26,"NA")</f>
        <v>6.5697333178842396E-2</v>
      </c>
      <c r="L26" s="20">
        <f>IF('Master data'!DS26&gt;0,'Master data'!DV26/'Master data'!DS26,"NA")</f>
        <v>0.1443584465898472</v>
      </c>
      <c r="M26" s="23">
        <f>IF('Master data'!DS26&gt;0,'Cap Ex'!C26/'Master data'!DS26,"NA")</f>
        <v>2.3333623977032557E-2</v>
      </c>
    </row>
    <row r="27" spans="1:13">
      <c r="A27" s="2" t="str">
        <f>'Master data'!A27</f>
        <v>Education</v>
      </c>
      <c r="B27" s="6">
        <f>'Master data'!B27</f>
        <v>244</v>
      </c>
      <c r="C27" s="23">
        <f>'Master data'!DL27/('Master data'!DL27+'Master data'!BB27)</f>
        <v>0.38473830053775587</v>
      </c>
      <c r="D27" s="7">
        <f>'Master data'!DL27/('Master data'!C27+'Master data'!DL27)</f>
        <v>0.22596888509585772</v>
      </c>
      <c r="E27" s="23">
        <f>'Master data'!DL27/'Master data'!C27</f>
        <v>0.29193772801219003</v>
      </c>
      <c r="F27" s="7">
        <f>'Master data'!D27/('Master data'!C27+'Master data'!D27)</f>
        <v>0.23534608860623782</v>
      </c>
      <c r="G27" s="7">
        <f>'Master data'!D27/'Master data'!C27</f>
        <v>0.30778118714813613</v>
      </c>
      <c r="H27" s="7">
        <f>Beta!E30</f>
        <v>0.13330324144476585</v>
      </c>
      <c r="I27" s="23">
        <f>'Master data'!DR27/100</f>
        <v>0.19220497326203204</v>
      </c>
      <c r="J27" s="20">
        <f>'Master data'!DO27</f>
        <v>0.3237640159084067</v>
      </c>
      <c r="K27" s="20">
        <f>IF('Master data'!G27&gt;0,'Master data'!AR27/'Master data'!G27,"NA")</f>
        <v>6.3066658317746577E-2</v>
      </c>
      <c r="L27" s="20">
        <f>IF('Master data'!DS27&gt;0,'Master data'!DV27/'Master data'!DS27,"NA")</f>
        <v>0.28022392642152777</v>
      </c>
      <c r="M27" s="23">
        <f>IF('Master data'!DS27&gt;0,'Cap Ex'!C27/'Master data'!DS27,"NA")</f>
        <v>3.4207883504895828E-2</v>
      </c>
    </row>
    <row r="28" spans="1:13">
      <c r="A28" s="2" t="str">
        <f>'Master data'!A28</f>
        <v>Electrical Equipment</v>
      </c>
      <c r="B28" s="6">
        <f>'Master data'!B28</f>
        <v>999</v>
      </c>
      <c r="C28" s="23">
        <f>'Master data'!DL28/('Master data'!DL28+'Master data'!BB28)</f>
        <v>0.31565578922082688</v>
      </c>
      <c r="D28" s="7">
        <f>'Master data'!DL28/('Master data'!C28+'Master data'!DL28)</f>
        <v>0.10901099558233361</v>
      </c>
      <c r="E28" s="23">
        <f>'Master data'!DL28/'Master data'!C28</f>
        <v>0.12234830625500386</v>
      </c>
      <c r="F28" s="7">
        <f>'Master data'!D28/('Master data'!C28+'Master data'!D28)</f>
        <v>0.10922733916095732</v>
      </c>
      <c r="G28" s="7">
        <f>'Master data'!D28/'Master data'!C28</f>
        <v>0.12262089303243003</v>
      </c>
      <c r="H28" s="7">
        <f>Beta!E31</f>
        <v>0.12438203727267909</v>
      </c>
      <c r="I28" s="23">
        <f>'Master data'!DR28/100</f>
        <v>0.14706229140722293</v>
      </c>
      <c r="J28" s="20">
        <f>'Master data'!DO28</f>
        <v>0.33717558911957879</v>
      </c>
      <c r="K28" s="20">
        <f>IF('Master data'!G28&gt;0,'Master data'!AR28/'Master data'!G28,"NA")</f>
        <v>4.0343632775905136E-2</v>
      </c>
      <c r="L28" s="20">
        <f>IF('Master data'!DS28&gt;0,'Master data'!DV28/'Master data'!DS28,"NA")</f>
        <v>0.18204509405160887</v>
      </c>
      <c r="M28" s="23">
        <f>IF('Master data'!DS28&gt;0,'Cap Ex'!C28/'Master data'!DS28,"NA")</f>
        <v>3.6352615934604607E-2</v>
      </c>
    </row>
    <row r="29" spans="1:13">
      <c r="A29" s="2" t="str">
        <f>'Master data'!A29</f>
        <v>Electronics (Consumer &amp; Office)</v>
      </c>
      <c r="B29" s="6">
        <f>'Master data'!B29</f>
        <v>138</v>
      </c>
      <c r="C29" s="23">
        <f>'Master data'!DL29/('Master data'!DL29+'Master data'!BB29)</f>
        <v>0.35617485530645404</v>
      </c>
      <c r="D29" s="7">
        <f>'Master data'!DL29/('Master data'!C29+'Master data'!DL29)</f>
        <v>0.22642600480560263</v>
      </c>
      <c r="E29" s="23">
        <f>'Master data'!DL29/'Master data'!C29</f>
        <v>0.29270115879309294</v>
      </c>
      <c r="F29" s="7">
        <f>'Master data'!D29/('Master data'!C29+'Master data'!D29)</f>
        <v>0.23238187034529176</v>
      </c>
      <c r="G29" s="7">
        <f>'Master data'!D29/'Master data'!C29</f>
        <v>0.30273108641900148</v>
      </c>
      <c r="H29" s="7">
        <f>Beta!E32</f>
        <v>0.11795089968411829</v>
      </c>
      <c r="I29" s="23">
        <f>'Master data'!DR29/100</f>
        <v>0.15816169999999999</v>
      </c>
      <c r="J29" s="20">
        <f>'Master data'!DO29</f>
        <v>0.31536571621443654</v>
      </c>
      <c r="K29" s="20">
        <f>IF('Master data'!G29&gt;0,'Master data'!AR29/'Master data'!G29,"NA")</f>
        <v>9.7120851831759586E-2</v>
      </c>
      <c r="L29" s="20">
        <f>IF('Master data'!DS29&gt;0,'Master data'!DV29/'Master data'!DS29,"NA")</f>
        <v>0.14708063696404086</v>
      </c>
      <c r="M29" s="23">
        <f>IF('Master data'!DS29&gt;0,'Cap Ex'!C29/'Master data'!DS29,"NA")</f>
        <v>3.1787594390476091E-2</v>
      </c>
    </row>
    <row r="30" spans="1:13">
      <c r="A30" s="2" t="str">
        <f>'Master data'!A30</f>
        <v>Electronics (General)</v>
      </c>
      <c r="B30" s="6">
        <f>'Master data'!B30</f>
        <v>1425</v>
      </c>
      <c r="C30" s="23">
        <f>'Master data'!DL30/('Master data'!DL30+'Master data'!BB30)</f>
        <v>0.28150135757279249</v>
      </c>
      <c r="D30" s="7">
        <f>'Master data'!DL30/('Master data'!C30+'Master data'!DL30)</f>
        <v>0.11449310420662509</v>
      </c>
      <c r="E30" s="23">
        <f>'Master data'!DL30/'Master data'!C30</f>
        <v>0.12929668278194983</v>
      </c>
      <c r="F30" s="7">
        <f>'Master data'!D30/('Master data'!C30+'Master data'!D30)</f>
        <v>0.11550999089770773</v>
      </c>
      <c r="G30" s="7">
        <f>'Master data'!D30/'Master data'!C30</f>
        <v>0.13059502053046806</v>
      </c>
      <c r="H30" s="7">
        <f>Beta!E33</f>
        <v>0.12291803618616465</v>
      </c>
      <c r="I30" s="23">
        <f>'Master data'!DR30/100</f>
        <v>0.15675560526315779</v>
      </c>
      <c r="J30" s="20">
        <f>'Master data'!DO30</f>
        <v>0.31028467082163019</v>
      </c>
      <c r="K30" s="20">
        <f>IF('Master data'!G30&gt;0,'Master data'!AR30/'Master data'!G30,"NA")</f>
        <v>6.4883556442402401E-2</v>
      </c>
      <c r="L30" s="20">
        <f>IF('Master data'!DS30&gt;0,'Master data'!DV30/'Master data'!DS30,"NA")</f>
        <v>0.25142665094746597</v>
      </c>
      <c r="M30" s="23">
        <f>IF('Master data'!DS30&gt;0,'Cap Ex'!C30/'Master data'!DS30,"NA")</f>
        <v>5.0093781776160008E-2</v>
      </c>
    </row>
    <row r="31" spans="1:13">
      <c r="A31" s="2" t="str">
        <f>'Master data'!A31</f>
        <v>Engineering/Construction</v>
      </c>
      <c r="B31" s="6">
        <f>'Master data'!B31</f>
        <v>1267</v>
      </c>
      <c r="C31" s="23">
        <f>'Master data'!DL31/('Master data'!DL31+'Master data'!BB31)</f>
        <v>0.47666609033067514</v>
      </c>
      <c r="D31" s="7">
        <f>'Master data'!DL31/('Master data'!C31+'Master data'!DL31)</f>
        <v>0.46547835227106976</v>
      </c>
      <c r="E31" s="23">
        <f>'Master data'!DL31/'Master data'!C31</f>
        <v>0.87083161972726286</v>
      </c>
      <c r="F31" s="7">
        <f>'Master data'!D31/('Master data'!C31+'Master data'!D31)</f>
        <v>0.46619138819066736</v>
      </c>
      <c r="G31" s="7">
        <f>'Master data'!D31/'Master data'!C31</f>
        <v>0.87333058680061726</v>
      </c>
      <c r="H31" s="7">
        <f>Beta!E34</f>
        <v>0.15798804868395813</v>
      </c>
      <c r="I31" s="23">
        <f>'Master data'!DR31/100</f>
        <v>0.15493656976744205</v>
      </c>
      <c r="J31" s="20">
        <f>'Master data'!DO31</f>
        <v>0.2943241351825901</v>
      </c>
      <c r="K31" s="20">
        <f>IF('Master data'!G31&gt;0,'Master data'!AR31/'Master data'!G31,"NA")</f>
        <v>0.10290949664934881</v>
      </c>
      <c r="L31" s="20">
        <f>IF('Master data'!DS31&gt;0,'Master data'!DV31/'Master data'!DS31,"NA")</f>
        <v>9.335616494943344E-2</v>
      </c>
      <c r="M31" s="23">
        <f>IF('Master data'!DS31&gt;0,'Cap Ex'!C31/'Master data'!DS31,"NA")</f>
        <v>2.7675388844680592E-2</v>
      </c>
    </row>
    <row r="32" spans="1:13">
      <c r="A32" s="2" t="str">
        <f>'Master data'!A32</f>
        <v>Entertainment</v>
      </c>
      <c r="B32" s="6">
        <f>'Master data'!B32</f>
        <v>734</v>
      </c>
      <c r="C32" s="23">
        <f>'Master data'!DL32/('Master data'!DL32+'Master data'!BB32)</f>
        <v>0.37127499774059769</v>
      </c>
      <c r="D32" s="7">
        <f>'Master data'!DL32/('Master data'!C32+'Master data'!DL32)</f>
        <v>0.12785616995149293</v>
      </c>
      <c r="E32" s="23">
        <f>'Master data'!DL32/'Master data'!C32</f>
        <v>0.1465998675291687</v>
      </c>
      <c r="F32" s="7">
        <f>'Master data'!D32/('Master data'!C32+'Master data'!D32)</f>
        <v>0.13299828243979833</v>
      </c>
      <c r="G32" s="7">
        <f>'Master data'!D32/'Master data'!C32</f>
        <v>0.15340025255551284</v>
      </c>
      <c r="H32" s="7">
        <f>Beta!E35</f>
        <v>7.8027342383283085E-2</v>
      </c>
      <c r="I32" s="23">
        <f>'Master data'!DR32/100</f>
        <v>0.14336525562372188</v>
      </c>
      <c r="J32" s="20">
        <f>'Master data'!DO32</f>
        <v>0.38638430057677353</v>
      </c>
      <c r="K32" s="20">
        <f>IF('Master data'!G32&gt;0,'Master data'!AR32/'Master data'!G32,"NA")</f>
        <v>3.3405773625034406E-2</v>
      </c>
      <c r="L32" s="20">
        <f>IF('Master data'!DS32&gt;0,'Master data'!DV32/'Master data'!DS32,"NA")</f>
        <v>0.14299812638774195</v>
      </c>
      <c r="M32" s="23">
        <f>IF('Master data'!DS32&gt;0,'Cap Ex'!C32/'Master data'!DS32,"NA")</f>
        <v>1.5311261655236084E-2</v>
      </c>
    </row>
    <row r="33" spans="1:13">
      <c r="A33" s="2" t="str">
        <f>'Master data'!A33</f>
        <v>Environmental &amp; Waste Services</v>
      </c>
      <c r="B33" s="6">
        <f>'Master data'!B33</f>
        <v>353</v>
      </c>
      <c r="C33" s="23">
        <f>'Master data'!DL33/('Master data'!DL33+'Master data'!BB33)</f>
        <v>0.50754435496958328</v>
      </c>
      <c r="D33" s="7">
        <f>'Master data'!DL33/('Master data'!C33+'Master data'!DL33)</f>
        <v>0.23225327327848322</v>
      </c>
      <c r="E33" s="23">
        <f>'Master data'!DL33/'Master data'!C33</f>
        <v>0.30251287982726627</v>
      </c>
      <c r="F33" s="7">
        <f>'Master data'!D33/('Master data'!C33+'Master data'!D33)</f>
        <v>0.23374943853477836</v>
      </c>
      <c r="G33" s="7">
        <f>'Master data'!D33/'Master data'!C33</f>
        <v>0.30505613997568043</v>
      </c>
      <c r="H33" s="7">
        <f>Beta!E36</f>
        <v>0.12998483608179812</v>
      </c>
      <c r="I33" s="23">
        <f>'Master data'!DR33/100</f>
        <v>0.18884662835249039</v>
      </c>
      <c r="J33" s="20">
        <f>'Master data'!DO33</f>
        <v>0.33744630683110027</v>
      </c>
      <c r="K33" s="20">
        <f>IF('Master data'!G33&gt;0,'Master data'!AR33/'Master data'!G33,"NA")</f>
        <v>6.0752551633883725E-2</v>
      </c>
      <c r="L33" s="20">
        <f>IF('Master data'!DS33&gt;0,'Master data'!DV33/'Master data'!DS33,"NA")</f>
        <v>0.23853629662598572</v>
      </c>
      <c r="M33" s="23">
        <f>IF('Master data'!DS33&gt;0,'Cap Ex'!C33/'Master data'!DS33,"NA")</f>
        <v>4.280221775505564E-2</v>
      </c>
    </row>
    <row r="34" spans="1:13">
      <c r="A34" s="2" t="str">
        <f>'Master data'!A34</f>
        <v>Farming/Agriculture</v>
      </c>
      <c r="B34" s="6">
        <f>'Master data'!B34</f>
        <v>417</v>
      </c>
      <c r="C34" s="23">
        <f>'Master data'!DL34/('Master data'!DL34+'Master data'!BB34)</f>
        <v>0.49307229158506577</v>
      </c>
      <c r="D34" s="7">
        <f>'Master data'!DL34/('Master data'!C34+'Master data'!DL34)</f>
        <v>0.30093100609383028</v>
      </c>
      <c r="E34" s="23">
        <f>'Master data'!DL34/'Master data'!C34</f>
        <v>0.43047397140634991</v>
      </c>
      <c r="F34" s="7">
        <f>'Master data'!D34/('Master data'!C34+'Master data'!D34)</f>
        <v>0.3005691320308172</v>
      </c>
      <c r="G34" s="7">
        <f>'Master data'!D34/'Master data'!C34</f>
        <v>0.42973386762801602</v>
      </c>
      <c r="H34" s="7">
        <f>Beta!E37</f>
        <v>0.12702778250462579</v>
      </c>
      <c r="I34" s="23">
        <f>'Master data'!DR34/100</f>
        <v>0.14430358885017425</v>
      </c>
      <c r="J34" s="20">
        <f>'Master data'!DO34</f>
        <v>0.30326937638340984</v>
      </c>
      <c r="K34" s="20">
        <f>IF('Master data'!G34&gt;0,'Master data'!AR34/'Master data'!G34,"NA")</f>
        <v>7.7560381685536112E-2</v>
      </c>
      <c r="L34" s="20">
        <f>IF('Master data'!DS34&gt;0,'Master data'!DV34/'Master data'!DS34,"NA")</f>
        <v>0.27555725960031141</v>
      </c>
      <c r="M34" s="23">
        <f>IF('Master data'!DS34&gt;0,'Cap Ex'!C34/'Master data'!DS34,"NA")</f>
        <v>4.5503719492849669E-2</v>
      </c>
    </row>
    <row r="35" spans="1:13">
      <c r="A35" s="2" t="str">
        <f>'Master data'!A35</f>
        <v>Financial Svcs. (Non-bank &amp; Insurance)</v>
      </c>
      <c r="B35" s="6">
        <f>'Master data'!B35</f>
        <v>1102</v>
      </c>
      <c r="C35" s="23">
        <f>'Master data'!DL35/('Master data'!DL35+'Master data'!BB35)</f>
        <v>0.88911376029868794</v>
      </c>
      <c r="D35" s="7">
        <f>'Master data'!DL35/('Master data'!C35+'Master data'!DL35)</f>
        <v>0.84173938713244778</v>
      </c>
      <c r="E35" s="23">
        <f>'Master data'!DL35/'Master data'!C35</f>
        <v>5.3186915675405411</v>
      </c>
      <c r="F35" s="7">
        <f>'Master data'!D35/('Master data'!C35+'Master data'!D35)</f>
        <v>0.84185510916957851</v>
      </c>
      <c r="G35" s="7">
        <f>'Master data'!D35/'Master data'!C35</f>
        <v>5.3233152506475747</v>
      </c>
      <c r="H35" s="7">
        <f>Beta!E38</f>
        <v>0.15289723972565497</v>
      </c>
      <c r="I35" s="23">
        <f>'Master data'!DR35/100</f>
        <v>0.23255179389312983</v>
      </c>
      <c r="J35" s="20">
        <f>'Master data'!DO35</f>
        <v>0.30019307693247255</v>
      </c>
      <c r="K35" s="20">
        <f>IF('Master data'!G35&gt;0,'Master data'!AR35/'Master data'!G35,"NA")</f>
        <v>7.6629046728031152E-3</v>
      </c>
      <c r="L35" s="20">
        <f>IF('Master data'!DS35&gt;0,'Master data'!DV35/'Master data'!DS35,"NA")</f>
        <v>7.7526252758490684E-3</v>
      </c>
      <c r="M35" s="23">
        <f>IF('Master data'!DS35&gt;0,'Cap Ex'!C35/'Master data'!DS35,"NA")</f>
        <v>1.5474344858041327E-3</v>
      </c>
    </row>
    <row r="36" spans="1:13">
      <c r="A36" s="2" t="str">
        <f>'Master data'!A36</f>
        <v>Food Processing</v>
      </c>
      <c r="B36" s="6">
        <f>'Master data'!B36</f>
        <v>1377</v>
      </c>
      <c r="C36" s="23">
        <f>'Master data'!DL36/('Master data'!DL36+'Master data'!BB36)</f>
        <v>0.40342704443186922</v>
      </c>
      <c r="D36" s="7">
        <f>'Master data'!DL36/('Master data'!C36+'Master data'!DL36)</f>
        <v>0.19579792345395233</v>
      </c>
      <c r="E36" s="23">
        <f>'Master data'!DL36/'Master data'!C36</f>
        <v>0.243468562397751</v>
      </c>
      <c r="F36" s="7">
        <f>'Master data'!D36/('Master data'!C36+'Master data'!D36)</f>
        <v>0.19755666465757807</v>
      </c>
      <c r="G36" s="7">
        <f>'Master data'!D36/'Master data'!C36</f>
        <v>0.24619391296118856</v>
      </c>
      <c r="H36" s="7">
        <f>Beta!E39</f>
        <v>0.15202930549457441</v>
      </c>
      <c r="I36" s="23">
        <f>'Master data'!DR36/100</f>
        <v>0.14738069790628119</v>
      </c>
      <c r="J36" s="20">
        <f>'Master data'!DO36</f>
        <v>0.26793390288893121</v>
      </c>
      <c r="K36" s="20">
        <f>IF('Master data'!G36&gt;0,'Master data'!AR36/'Master data'!G36,"NA")</f>
        <v>7.0652985571638308E-2</v>
      </c>
      <c r="L36" s="20">
        <f>IF('Master data'!DS36&gt;0,'Master data'!DV36/'Master data'!DS36,"NA")</f>
        <v>0.28413903946633778</v>
      </c>
      <c r="M36" s="23">
        <f>IF('Master data'!DS36&gt;0,'Cap Ex'!C36/'Master data'!DS36,"NA")</f>
        <v>4.1804881862654256E-2</v>
      </c>
    </row>
    <row r="37" spans="1:13">
      <c r="A37" s="2" t="str">
        <f>'Master data'!A37</f>
        <v>Food Wholesalers</v>
      </c>
      <c r="B37" s="6">
        <f>'Master data'!B37</f>
        <v>160</v>
      </c>
      <c r="C37" s="23">
        <f>'Master data'!DL37/('Master data'!DL37+'Master data'!BB37)</f>
        <v>0.61346623553681345</v>
      </c>
      <c r="D37" s="7">
        <f>'Master data'!DL37/('Master data'!C37+'Master data'!DL37)</f>
        <v>0.42482627289885311</v>
      </c>
      <c r="E37" s="23">
        <f>'Master data'!DL37/'Master data'!C37</f>
        <v>0.73860514290171242</v>
      </c>
      <c r="F37" s="7">
        <f>'Master data'!D37/('Master data'!C37+'Master data'!D37)</f>
        <v>0.42988528840047413</v>
      </c>
      <c r="G37" s="7">
        <f>'Master data'!D37/'Master data'!C37</f>
        <v>0.75403296854834512</v>
      </c>
      <c r="H37" s="7">
        <f>Beta!E40</f>
        <v>0.14567333847476918</v>
      </c>
      <c r="I37" s="23">
        <f>'Master data'!DR37/100</f>
        <v>0.18185276190476191</v>
      </c>
      <c r="J37" s="20">
        <f>'Master data'!DO37</f>
        <v>0.30063373348634653</v>
      </c>
      <c r="K37" s="20">
        <f>IF('Master data'!G37&gt;0,'Master data'!AR37/'Master data'!G37,"NA")</f>
        <v>8.1706337281325175E-2</v>
      </c>
      <c r="L37" s="20">
        <f>IF('Master data'!DS37&gt;0,'Master data'!DV37/'Master data'!DS37,"NA")</f>
        <v>0.25326121380386252</v>
      </c>
      <c r="M37" s="23">
        <f>IF('Master data'!DS37&gt;0,'Cap Ex'!C37/'Master data'!DS37,"NA")</f>
        <v>2.1498365579176504E-2</v>
      </c>
    </row>
    <row r="38" spans="1:13">
      <c r="A38" s="2" t="str">
        <f>'Master data'!A38</f>
        <v>Furn/Home Furnishings</v>
      </c>
      <c r="B38" s="6">
        <f>'Master data'!B38</f>
        <v>359</v>
      </c>
      <c r="C38" s="23">
        <f>'Master data'!DL38/('Master data'!DL38+'Master data'!BB38)</f>
        <v>0.36952415154393331</v>
      </c>
      <c r="D38" s="7">
        <f>'Master data'!DL38/('Master data'!C38+'Master data'!DL38)</f>
        <v>0.15158978360182904</v>
      </c>
      <c r="E38" s="23">
        <f>'Master data'!DL38/'Master data'!C38</f>
        <v>0.17867510394368685</v>
      </c>
      <c r="F38" s="7">
        <f>'Master data'!D38/('Master data'!C38+'Master data'!D38)</f>
        <v>0.15642372662573115</v>
      </c>
      <c r="G38" s="7">
        <f>'Master data'!D38/'Master data'!C38</f>
        <v>0.18542926296402693</v>
      </c>
      <c r="H38" s="7">
        <f>Beta!E41</f>
        <v>0.15994467350585362</v>
      </c>
      <c r="I38" s="23">
        <f>'Master data'!DR38/100</f>
        <v>0.16847427480916036</v>
      </c>
      <c r="J38" s="20">
        <f>'Master data'!DO38</f>
        <v>0.29080939116828763</v>
      </c>
      <c r="K38" s="20">
        <f>IF('Master data'!G38&gt;0,'Master data'!AR38/'Master data'!G38,"NA")</f>
        <v>8.381712010461452E-2</v>
      </c>
      <c r="L38" s="20">
        <f>IF('Master data'!DS38&gt;0,'Master data'!DV38/'Master data'!DS38,"NA")</f>
        <v>0.17376806941377906</v>
      </c>
      <c r="M38" s="23">
        <f>IF('Master data'!DS38&gt;0,'Cap Ex'!C38/'Master data'!DS38,"NA")</f>
        <v>3.0397645560858236E-2</v>
      </c>
    </row>
    <row r="39" spans="1:13">
      <c r="A39" s="2" t="str">
        <f>'Master data'!A39</f>
        <v>Green &amp; Renewable Energy</v>
      </c>
      <c r="B39" s="6">
        <f>'Master data'!B39</f>
        <v>239</v>
      </c>
      <c r="C39" s="23">
        <f>'Master data'!DL39/('Master data'!DL39+'Master data'!BB39)</f>
        <v>0.5479406253089083</v>
      </c>
      <c r="D39" s="7">
        <f>'Master data'!DL39/('Master data'!C39+'Master data'!DL39)</f>
        <v>0.3406971850084089</v>
      </c>
      <c r="E39" s="23">
        <f>'Master data'!DL39/'Master data'!C39</f>
        <v>0.5167537241787058</v>
      </c>
      <c r="F39" s="7">
        <f>'Master data'!D39/('Master data'!C39+'Master data'!D39)</f>
        <v>0.34120318264076577</v>
      </c>
      <c r="G39" s="7">
        <f>'Master data'!D39/'Master data'!C39</f>
        <v>0.51791868699133625</v>
      </c>
      <c r="H39" s="7">
        <f>Beta!E42</f>
        <v>9.7680032851166956E-2</v>
      </c>
      <c r="I39" s="23">
        <f>'Master data'!DR39/100</f>
        <v>0.15630470270270264</v>
      </c>
      <c r="J39" s="20">
        <f>'Master data'!DO39</f>
        <v>0.32660373761800232</v>
      </c>
      <c r="K39" s="20">
        <f>IF('Master data'!G39&gt;0,'Master data'!AR39/'Master data'!G39,"NA")</f>
        <v>6.1224823034156585E-2</v>
      </c>
      <c r="L39" s="20">
        <f>IF('Master data'!DS39&gt;0,'Master data'!DV39/'Master data'!DS39,"NA")</f>
        <v>0.63923950164874277</v>
      </c>
      <c r="M39" s="23">
        <f>IF('Master data'!DS39&gt;0,'Cap Ex'!C39/'Master data'!DS39,"NA")</f>
        <v>5.7199120931160773E-2</v>
      </c>
    </row>
    <row r="40" spans="1:13">
      <c r="A40" s="2" t="str">
        <f>'Master data'!A40</f>
        <v>Healthcare Products</v>
      </c>
      <c r="B40" s="6">
        <f>'Master data'!B40</f>
        <v>852</v>
      </c>
      <c r="C40" s="23">
        <f>'Master data'!DL40/('Master data'!DL40+'Master data'!BB40)</f>
        <v>0.3179710856398959</v>
      </c>
      <c r="D40" s="7">
        <f>'Master data'!DL40/('Master data'!C40+'Master data'!DL40)</f>
        <v>8.0720643896379771E-2</v>
      </c>
      <c r="E40" s="23">
        <f>'Master data'!DL40/'Master data'!C40</f>
        <v>8.7808611561251068E-2</v>
      </c>
      <c r="F40" s="7">
        <f>'Master data'!D40/('Master data'!C40+'Master data'!D40)</f>
        <v>8.1902119474818916E-2</v>
      </c>
      <c r="G40" s="7">
        <f>'Master data'!D40/'Master data'!C40</f>
        <v>8.9208483335097469E-2</v>
      </c>
      <c r="H40" s="7">
        <f>Beta!E43</f>
        <v>7.5996621239877257E-2</v>
      </c>
      <c r="I40" s="23">
        <f>'Master data'!DR40/100</f>
        <v>0.25422508875739624</v>
      </c>
      <c r="J40" s="20">
        <f>'Master data'!DO40</f>
        <v>0.38064552223813131</v>
      </c>
      <c r="K40" s="20">
        <f>IF('Master data'!G40&gt;0,'Master data'!AR40/'Master data'!G40,"NA")</f>
        <v>4.3688086817628952E-2</v>
      </c>
      <c r="L40" s="20">
        <f>IF('Master data'!DS40&gt;0,'Master data'!DV40/'Master data'!DS40,"NA")</f>
        <v>0.1377874216379206</v>
      </c>
      <c r="M40" s="23">
        <f>IF('Master data'!DS40&gt;0,'Cap Ex'!C40/'Master data'!DS40,"NA")</f>
        <v>3.0215858159903543E-2</v>
      </c>
    </row>
    <row r="41" spans="1:13">
      <c r="A41" s="2" t="str">
        <f>'Master data'!A41</f>
        <v>Healthcare Support Services</v>
      </c>
      <c r="B41" s="6">
        <f>'Master data'!B41</f>
        <v>445</v>
      </c>
      <c r="C41" s="23">
        <f>'Master data'!DL41/('Master data'!DL41+'Master data'!BB41)</f>
        <v>0.44701306878225461</v>
      </c>
      <c r="D41" s="7">
        <f>'Master data'!DL41/('Master data'!C41+'Master data'!DL41)</f>
        <v>0.21246124470571523</v>
      </c>
      <c r="E41" s="23">
        <f>'Master data'!DL41/'Master data'!C41</f>
        <v>0.26977878012660267</v>
      </c>
      <c r="F41" s="7">
        <f>'Master data'!D41/('Master data'!C41+'Master data'!D41)</f>
        <v>0.21566846091516509</v>
      </c>
      <c r="G41" s="7">
        <f>'Master data'!D41/'Master data'!C41</f>
        <v>0.27497104243290915</v>
      </c>
      <c r="H41" s="7">
        <f>Beta!E44</f>
        <v>0.14227983754560394</v>
      </c>
      <c r="I41" s="23">
        <f>'Master data'!DR41/100</f>
        <v>0.24466857575757581</v>
      </c>
      <c r="J41" s="20">
        <f>'Master data'!DO41</f>
        <v>0.34694683304355656</v>
      </c>
      <c r="K41" s="20">
        <f>IF('Master data'!G41&gt;0,'Master data'!AR41/'Master data'!G41,"NA")</f>
        <v>7.3900223319012678E-2</v>
      </c>
      <c r="L41" s="20">
        <f>IF('Master data'!DS41&gt;0,'Master data'!DV41/'Master data'!DS41,"NA")</f>
        <v>0.1015763279006907</v>
      </c>
      <c r="M41" s="23">
        <f>IF('Master data'!DS41&gt;0,'Cap Ex'!C41/'Master data'!DS41,"NA")</f>
        <v>1.4126666427455688E-2</v>
      </c>
    </row>
    <row r="42" spans="1:13">
      <c r="A42" s="2" t="str">
        <f>'Master data'!A42</f>
        <v>Heathcare Information and Technology</v>
      </c>
      <c r="B42" s="6">
        <f>'Master data'!B42</f>
        <v>455</v>
      </c>
      <c r="C42" s="23">
        <f>'Master data'!DL42/('Master data'!DL42+'Master data'!BB42)</f>
        <v>0.33301127087840998</v>
      </c>
      <c r="D42" s="7">
        <f>'Master data'!DL42/('Master data'!C42+'Master data'!DL42)</f>
        <v>7.3294500260738332E-2</v>
      </c>
      <c r="E42" s="23">
        <f>'Master data'!DL42/'Master data'!C42</f>
        <v>7.9091470031590949E-2</v>
      </c>
      <c r="F42" s="7">
        <f>'Master data'!D42/('Master data'!C42+'Master data'!D42)</f>
        <v>7.4148996004438195E-2</v>
      </c>
      <c r="G42" s="7">
        <f>'Master data'!D42/'Master data'!C42</f>
        <v>8.0087396011284812E-2</v>
      </c>
      <c r="H42" s="7">
        <f>Beta!E45</f>
        <v>6.8531772382227199E-2</v>
      </c>
      <c r="I42" s="23">
        <f>'Master data'!DR42/100</f>
        <v>0.28579750700280121</v>
      </c>
      <c r="J42" s="20">
        <f>'Master data'!DO42</f>
        <v>0.39543370018699597</v>
      </c>
      <c r="K42" s="20">
        <f>IF('Master data'!G42&gt;0,'Master data'!AR42/'Master data'!G42,"NA")</f>
        <v>2.9061543132907937E-2</v>
      </c>
      <c r="L42" s="20">
        <f>IF('Master data'!DS42&gt;0,'Master data'!DV42/'Master data'!DS42,"NA")</f>
        <v>9.7878734171940512E-2</v>
      </c>
      <c r="M42" s="23">
        <f>IF('Master data'!DS42&gt;0,'Cap Ex'!C42/'Master data'!DS42,"NA")</f>
        <v>2.7921644668356761E-2</v>
      </c>
    </row>
    <row r="43" spans="1:13">
      <c r="A43" s="2" t="str">
        <f>'Master data'!A43</f>
        <v>Homebuilding</v>
      </c>
      <c r="B43" s="6">
        <f>'Master data'!B43</f>
        <v>168</v>
      </c>
      <c r="C43" s="23">
        <f>'Master data'!DL43/('Master data'!DL43+'Master data'!BB43)</f>
        <v>0.31470215962990788</v>
      </c>
      <c r="D43" s="7">
        <f>'Master data'!DL43/('Master data'!C43+'Master data'!DL43)</f>
        <v>0.20792998598943843</v>
      </c>
      <c r="E43" s="23">
        <f>'Master data'!DL43/'Master data'!C43</f>
        <v>0.26251465440107652</v>
      </c>
      <c r="F43" s="7">
        <f>'Master data'!D43/('Master data'!C43+'Master data'!D43)</f>
        <v>0.24711971203415931</v>
      </c>
      <c r="G43" s="7">
        <f>'Master data'!D43/'Master data'!C43</f>
        <v>0.32823241089474708</v>
      </c>
      <c r="H43" s="7">
        <f>Beta!E46</f>
        <v>0.2056651335052623</v>
      </c>
      <c r="I43" s="23">
        <f>'Master data'!DR43/100</f>
        <v>0.33707954248366007</v>
      </c>
      <c r="J43" s="20">
        <f>'Master data'!DO43</f>
        <v>0.29332300045496484</v>
      </c>
      <c r="K43" s="20">
        <f>IF('Master data'!G43&gt;0,'Master data'!AR43/'Master data'!G43,"NA")</f>
        <v>0.12266179971609428</v>
      </c>
      <c r="L43" s="20">
        <f>IF('Master data'!DS43&gt;0,'Master data'!DV43/'Master data'!DS43,"NA")</f>
        <v>6.1288461210213661E-2</v>
      </c>
      <c r="M43" s="23">
        <f>IF('Master data'!DS43&gt;0,'Cap Ex'!C43/'Master data'!DS43,"NA")</f>
        <v>7.5716115009830474E-3</v>
      </c>
    </row>
    <row r="44" spans="1:13">
      <c r="A44" s="2" t="str">
        <f>'Master data'!A44</f>
        <v>Hospitals/Healthcare Facilities</v>
      </c>
      <c r="B44" s="6">
        <f>'Master data'!B44</f>
        <v>223</v>
      </c>
      <c r="C44" s="23">
        <f>'Master data'!DL44/('Master data'!DL44+'Master data'!BB44)</f>
        <v>0.64708326320128717</v>
      </c>
      <c r="D44" s="7">
        <f>'Master data'!DL44/('Master data'!C44+'Master data'!DL44)</f>
        <v>0.32017771801850869</v>
      </c>
      <c r="E44" s="23">
        <f>'Master data'!DL44/'Master data'!C44</f>
        <v>0.47097267404251653</v>
      </c>
      <c r="F44" s="7">
        <f>'Master data'!D44/('Master data'!C44+'Master data'!D44)</f>
        <v>0.32765209380750854</v>
      </c>
      <c r="G44" s="7">
        <f>'Master data'!D44/'Master data'!C44</f>
        <v>0.48732522372681053</v>
      </c>
      <c r="H44" s="7">
        <f>Beta!E47</f>
        <v>0.15976905706743341</v>
      </c>
      <c r="I44" s="23">
        <f>'Master data'!DR44/100</f>
        <v>0.22312352272727268</v>
      </c>
      <c r="J44" s="20">
        <f>'Master data'!DO44</f>
        <v>0.29027230215713185</v>
      </c>
      <c r="K44" s="20">
        <f>IF('Master data'!G44&gt;0,'Master data'!AR44/'Master data'!G44,"NA")</f>
        <v>7.02463449074818E-2</v>
      </c>
      <c r="L44" s="20">
        <f>IF('Master data'!DS44&gt;0,'Master data'!DV44/'Master data'!DS44,"NA")</f>
        <v>0.42625221090165999</v>
      </c>
      <c r="M44" s="23">
        <f>IF('Master data'!DS44&gt;0,'Cap Ex'!C44/'Master data'!DS44,"NA")</f>
        <v>3.8918053473705382E-2</v>
      </c>
    </row>
    <row r="45" spans="1:13">
      <c r="A45" s="2" t="str">
        <f>'Master data'!A45</f>
        <v>Hotel/Gaming</v>
      </c>
      <c r="B45" s="6">
        <f>'Master data'!B45</f>
        <v>654</v>
      </c>
      <c r="C45" s="23">
        <f>'Master data'!DL45/('Master data'!DL45+'Master data'!BB45)</f>
        <v>0.61512029204637964</v>
      </c>
      <c r="D45" s="7">
        <f>'Master data'!DL45/('Master data'!C45+'Master data'!DL45)</f>
        <v>0.32216316938098616</v>
      </c>
      <c r="E45" s="23">
        <f>'Master data'!DL45/'Master data'!C45</f>
        <v>0.47528129902115296</v>
      </c>
      <c r="F45" s="7">
        <f>'Master data'!D45/('Master data'!C45+'Master data'!D45)</f>
        <v>0.32894124607864822</v>
      </c>
      <c r="G45" s="7">
        <f>'Master data'!D45/'Master data'!C45</f>
        <v>0.49018248276543641</v>
      </c>
      <c r="H45" s="7">
        <f>Beta!E48</f>
        <v>5.7061387842559444E-2</v>
      </c>
      <c r="I45" s="23">
        <f>'Master data'!DR45/100</f>
        <v>0.19473105022831053</v>
      </c>
      <c r="J45" s="20">
        <f>'Master data'!DO45</f>
        <v>0.32251873567478789</v>
      </c>
      <c r="K45" s="20">
        <f>IF('Master data'!G45&gt;0,'Master data'!AR45/'Master data'!G45,"NA")</f>
        <v>1.0020319343157622E-2</v>
      </c>
      <c r="L45" s="20">
        <f>IF('Master data'!DS45&gt;0,'Master data'!DV45/'Master data'!DS45,"NA")</f>
        <v>0.42101555150172809</v>
      </c>
      <c r="M45" s="23">
        <f>IF('Master data'!DS45&gt;0,'Cap Ex'!C45/'Master data'!DS45,"NA")</f>
        <v>2.4421772695428744E-2</v>
      </c>
    </row>
    <row r="46" spans="1:13">
      <c r="A46" s="2" t="str">
        <f>'Master data'!A46</f>
        <v>Household Products</v>
      </c>
      <c r="B46" s="6">
        <f>'Master data'!B46</f>
        <v>575</v>
      </c>
      <c r="C46" s="23">
        <f>'Master data'!DL46/('Master data'!DL46+'Master data'!BB46)</f>
        <v>0.4088883096168805</v>
      </c>
      <c r="D46" s="7">
        <f>'Master data'!DL46/('Master data'!C46+'Master data'!DL46)</f>
        <v>9.7827396655074811E-2</v>
      </c>
      <c r="E46" s="23">
        <f>'Master data'!DL46/'Master data'!C46</f>
        <v>0.10843534407093132</v>
      </c>
      <c r="F46" s="7">
        <f>'Master data'!D46/('Master data'!C46+'Master data'!D46)</f>
        <v>9.9509529044573511E-2</v>
      </c>
      <c r="G46" s="7">
        <f>'Master data'!D46/'Master data'!C46</f>
        <v>0.11050592122201273</v>
      </c>
      <c r="H46" s="7">
        <f>Beta!E49</f>
        <v>0.12035865084485994</v>
      </c>
      <c r="I46" s="23">
        <f>'Master data'!DR46/100</f>
        <v>0.17256216710182756</v>
      </c>
      <c r="J46" s="20">
        <f>'Master data'!DO46</f>
        <v>0.35715395652297538</v>
      </c>
      <c r="K46" s="20">
        <f>IF('Master data'!G46&gt;0,'Master data'!AR46/'Master data'!G46,"NA")</f>
        <v>5.1762335283065307E-2</v>
      </c>
      <c r="L46" s="20">
        <f>IF('Master data'!DS46&gt;0,'Master data'!DV46/'Master data'!DS46,"NA")</f>
        <v>0.19477136450840654</v>
      </c>
      <c r="M46" s="23">
        <f>IF('Master data'!DS46&gt;0,'Cap Ex'!C46/'Master data'!DS46,"NA")</f>
        <v>2.639129770310884E-2</v>
      </c>
    </row>
    <row r="47" spans="1:13">
      <c r="A47" s="2" t="str">
        <f>'Master data'!A47</f>
        <v>Information Services</v>
      </c>
      <c r="B47" s="6">
        <f>'Master data'!B47</f>
        <v>266</v>
      </c>
      <c r="C47" s="23">
        <f>'Master data'!DL47/('Master data'!DL47+'Master data'!BB47)</f>
        <v>0.43335779886567061</v>
      </c>
      <c r="D47" s="7">
        <f>'Master data'!DL47/('Master data'!C47+'Master data'!DL47)</f>
        <v>9.5511709851921353E-2</v>
      </c>
      <c r="E47" s="23">
        <f>'Master data'!DL47/'Master data'!C47</f>
        <v>0.10559750843903641</v>
      </c>
      <c r="F47" s="7">
        <f>'Master data'!D47/('Master data'!C47+'Master data'!D47)</f>
        <v>9.7074352439888809E-2</v>
      </c>
      <c r="G47" s="7">
        <f>'Master data'!D47/'Master data'!C47</f>
        <v>0.10751090380719992</v>
      </c>
      <c r="H47" s="7">
        <f>Beta!E50</f>
        <v>0.14318180298464608</v>
      </c>
      <c r="I47" s="23">
        <f>'Master data'!DR47/100</f>
        <v>0.29226198156682026</v>
      </c>
      <c r="J47" s="20">
        <f>'Master data'!DO47</f>
        <v>0.39747089362656346</v>
      </c>
      <c r="K47" s="20">
        <f>IF('Master data'!G47&gt;0,'Master data'!AR47/'Master data'!G47,"NA")</f>
        <v>3.4853923377490444E-2</v>
      </c>
      <c r="L47" s="20">
        <f>IF('Master data'!DS47&gt;0,'Master data'!DV47/'Master data'!DS47,"NA")</f>
        <v>3.5812310591667791E-2</v>
      </c>
      <c r="M47" s="23">
        <f>IF('Master data'!DS47&gt;0,'Cap Ex'!C47/'Master data'!DS47,"NA")</f>
        <v>9.3720016589010566E-3</v>
      </c>
    </row>
    <row r="48" spans="1:13">
      <c r="A48" s="2" t="str">
        <f>'Master data'!A48</f>
        <v>Insurance (General)</v>
      </c>
      <c r="B48" s="6">
        <f>'Master data'!B48</f>
        <v>215</v>
      </c>
      <c r="C48" s="23">
        <f>'Master data'!DL48/('Master data'!DL48+'Master data'!BB48)</f>
        <v>0.33529823536974218</v>
      </c>
      <c r="D48" s="7">
        <f>'Master data'!DL48/('Master data'!C48+'Master data'!DL48)</f>
        <v>0.27986872586604378</v>
      </c>
      <c r="E48" s="23">
        <f>'Master data'!DL48/'Master data'!C48</f>
        <v>0.3886357056255047</v>
      </c>
      <c r="F48" s="7">
        <f>'Master data'!D48/('Master data'!C48+'Master data'!D48)</f>
        <v>0.28118959524670251</v>
      </c>
      <c r="G48" s="7">
        <f>'Master data'!D48/'Master data'!C48</f>
        <v>0.39118743049248061</v>
      </c>
      <c r="H48" s="7">
        <f>Beta!E51</f>
        <v>0.14535346913165509</v>
      </c>
      <c r="I48" s="23">
        <f>'Master data'!DR48/100</f>
        <v>0.22860958823529412</v>
      </c>
      <c r="J48" s="20">
        <f>'Master data'!DO48</f>
        <v>0.23025625937363273</v>
      </c>
      <c r="K48" s="20">
        <f>IF('Master data'!G48&gt;0,'Master data'!AR48/'Master data'!G48,"NA")</f>
        <v>0.122156222302477</v>
      </c>
      <c r="L48" s="20">
        <f>IF('Master data'!DS48&gt;0,'Master data'!DV48/'Master data'!DS48,"NA")</f>
        <v>6.2961090174500764E-3</v>
      </c>
      <c r="M48" s="23">
        <f>IF('Master data'!DS48&gt;0,'Cap Ex'!C48/'Master data'!DS48,"NA")</f>
        <v>9.229958207752657E-4</v>
      </c>
    </row>
    <row r="49" spans="1:13">
      <c r="A49" s="2" t="str">
        <f>'Master data'!A49</f>
        <v>Insurance (Life)</v>
      </c>
      <c r="B49" s="6">
        <f>'Master data'!B49</f>
        <v>142</v>
      </c>
      <c r="C49" s="23">
        <f>'Master data'!DL49/('Master data'!DL49+'Master data'!BB49)</f>
        <v>0.4844518188399769</v>
      </c>
      <c r="D49" s="7">
        <f>'Master data'!DL49/('Master data'!C49+'Master data'!DL49)</f>
        <v>0.5183095295624478</v>
      </c>
      <c r="E49" s="23">
        <f>'Master data'!DL49/'Master data'!C49</f>
        <v>1.0760219713120587</v>
      </c>
      <c r="F49" s="7">
        <f>'Master data'!D49/('Master data'!C49+'Master data'!D49)</f>
        <v>0.51902905276253319</v>
      </c>
      <c r="G49" s="7">
        <f>'Master data'!D49/'Master data'!C49</f>
        <v>1.0791276598797896</v>
      </c>
      <c r="H49" s="7">
        <f>Beta!E52</f>
        <v>0.16746415798925821</v>
      </c>
      <c r="I49" s="23">
        <f>'Master data'!DR49/100</f>
        <v>0.28737897435897436</v>
      </c>
      <c r="J49" s="20">
        <f>'Master data'!DO49</f>
        <v>0.22915969631505403</v>
      </c>
      <c r="K49" s="20">
        <f>IF('Master data'!G49&gt;0,'Master data'!AR49/'Master data'!G49,"NA")</f>
        <v>0.13174344714378117</v>
      </c>
      <c r="L49" s="20">
        <f>IF('Master data'!DS49&gt;0,'Master data'!DV49/'Master data'!DS49,"NA")</f>
        <v>5.8009503046760648E-3</v>
      </c>
      <c r="M49" s="23">
        <f>IF('Master data'!DS49&gt;0,'Cap Ex'!C49/'Master data'!DS49,"NA")</f>
        <v>5.0953709937825748E-4</v>
      </c>
    </row>
    <row r="50" spans="1:13">
      <c r="A50" s="2" t="str">
        <f>'Master data'!A50</f>
        <v>Insurance (Prop/Cas.)</v>
      </c>
      <c r="B50" s="6">
        <f>'Master data'!B50</f>
        <v>231</v>
      </c>
      <c r="C50" s="23">
        <f>'Master data'!DL50/('Master data'!DL50+'Master data'!BB50)</f>
        <v>0.25126987737761253</v>
      </c>
      <c r="D50" s="7">
        <f>'Master data'!DL50/('Master data'!C50+'Master data'!DL50)</f>
        <v>0.21404166023337381</v>
      </c>
      <c r="E50" s="23">
        <f>'Master data'!DL50/'Master data'!C50</f>
        <v>0.27233206825813311</v>
      </c>
      <c r="F50" s="7">
        <f>'Master data'!D50/('Master data'!C50+'Master data'!D50)</f>
        <v>0.21902306388736686</v>
      </c>
      <c r="G50" s="7">
        <f>'Master data'!D50/'Master data'!C50</f>
        <v>0.28044754429954016</v>
      </c>
      <c r="H50" s="7">
        <f>Beta!E53</f>
        <v>0.15522217858995871</v>
      </c>
      <c r="I50" s="23">
        <f>'Master data'!DR50/100</f>
        <v>0.31691643678160925</v>
      </c>
      <c r="J50" s="20">
        <f>'Master data'!DO50</f>
        <v>0.25946795248532478</v>
      </c>
      <c r="K50" s="20">
        <f>IF('Master data'!G50&gt;0,'Master data'!AR50/'Master data'!G50,"NA")</f>
        <v>0.12624646637669251</v>
      </c>
      <c r="L50" s="20">
        <f>IF('Master data'!DS50&gt;0,'Master data'!DV50/'Master data'!DS50,"NA")</f>
        <v>1.7111258327126826E-2</v>
      </c>
      <c r="M50" s="23">
        <f>IF('Master data'!DS50&gt;0,'Cap Ex'!C50/'Master data'!DS50,"NA")</f>
        <v>2.0773020885519805E-3</v>
      </c>
    </row>
    <row r="51" spans="1:13">
      <c r="A51" s="2" t="str">
        <f>'Master data'!A51</f>
        <v>Investments &amp; Asset Management</v>
      </c>
      <c r="B51" s="6">
        <f>'Master data'!B51</f>
        <v>1706</v>
      </c>
      <c r="C51" s="23">
        <f>'Master data'!DL51/('Master data'!DL51+'Master data'!BB51)</f>
        <v>0.47738172755617847</v>
      </c>
      <c r="D51" s="7">
        <f>'Master data'!DL51/('Master data'!C51+'Master data'!DL51)</f>
        <v>0.31083922170698203</v>
      </c>
      <c r="E51" s="23">
        <f>'Master data'!DL51/'Master data'!C51</f>
        <v>0.45104020933533034</v>
      </c>
      <c r="F51" s="7">
        <f>'Master data'!D51/('Master data'!C51+'Master data'!D51)</f>
        <v>0.31163526323852414</v>
      </c>
      <c r="G51" s="7">
        <f>'Master data'!D51/'Master data'!C51</f>
        <v>0.45271822711991755</v>
      </c>
      <c r="H51" s="7">
        <f>Beta!E54</f>
        <v>4.7028453315935075E-2</v>
      </c>
      <c r="I51" s="23">
        <f>'Master data'!DR51/100</f>
        <v>0.32417970312499961</v>
      </c>
      <c r="J51" s="20">
        <f>'Master data'!DO51</f>
        <v>0.31471564398253271</v>
      </c>
      <c r="K51" s="20">
        <f>IF('Master data'!G51&gt;0,'Master data'!AR51/'Master data'!G51,"NA")</f>
        <v>4.617673940144125E-2</v>
      </c>
      <c r="L51" s="20">
        <f>IF('Master data'!DS51&gt;0,'Master data'!DV51/'Master data'!DS51,"NA")</f>
        <v>6.8978173860095998E-2</v>
      </c>
      <c r="M51" s="23">
        <f>IF('Master data'!DS51&gt;0,'Cap Ex'!C51/'Master data'!DS51,"NA")</f>
        <v>1.4852162404567892E-3</v>
      </c>
    </row>
    <row r="52" spans="1:13">
      <c r="A52" s="2" t="str">
        <f>'Master data'!A52</f>
        <v>Machinery</v>
      </c>
      <c r="B52" s="6">
        <f>'Master data'!B52</f>
        <v>1421</v>
      </c>
      <c r="C52" s="23">
        <f>'Master data'!DL52/('Master data'!DL52+'Master data'!BB52)</f>
        <v>0.30512563042581725</v>
      </c>
      <c r="D52" s="7">
        <f>'Master data'!DL52/('Master data'!C52+'Master data'!DL52)</f>
        <v>0.1162103210555937</v>
      </c>
      <c r="E52" s="23">
        <f>'Master data'!DL52/'Master data'!C52</f>
        <v>0.13149092349029773</v>
      </c>
      <c r="F52" s="7">
        <f>'Master data'!D52/('Master data'!C52+'Master data'!D52)</f>
        <v>0.11763369801992109</v>
      </c>
      <c r="G52" s="7">
        <f>'Master data'!D52/'Master data'!C52</f>
        <v>0.1333161723832206</v>
      </c>
      <c r="H52" s="7">
        <f>Beta!E55</f>
        <v>0.15760278040714831</v>
      </c>
      <c r="I52" s="23">
        <f>'Master data'!DR52/100</f>
        <v>0.18650290613718426</v>
      </c>
      <c r="J52" s="20">
        <f>'Master data'!DO52</f>
        <v>0.27713763873825858</v>
      </c>
      <c r="K52" s="20">
        <f>IF('Master data'!G52&gt;0,'Master data'!AR52/'Master data'!G52,"NA")</f>
        <v>5.801723162179892E-2</v>
      </c>
      <c r="L52" s="20">
        <f>IF('Master data'!DS52&gt;0,'Master data'!DV52/'Master data'!DS52,"NA")</f>
        <v>0.1928072532142287</v>
      </c>
      <c r="M52" s="23">
        <f>IF('Master data'!DS52&gt;0,'Cap Ex'!C52/'Master data'!DS52,"NA")</f>
        <v>2.6816269523612254E-2</v>
      </c>
    </row>
    <row r="53" spans="1:13">
      <c r="A53" s="2" t="str">
        <f>'Master data'!A53</f>
        <v>Metals &amp; Mining</v>
      </c>
      <c r="B53" s="6">
        <f>'Master data'!B53</f>
        <v>1706</v>
      </c>
      <c r="C53" s="23">
        <f>'Master data'!DL53/('Master data'!DL53+'Master data'!BB53)</f>
        <v>0.34864198170827615</v>
      </c>
      <c r="D53" s="7">
        <f>'Master data'!DL53/('Master data'!C53+'Master data'!DL53)</f>
        <v>0.2057240289248686</v>
      </c>
      <c r="E53" s="23">
        <f>'Master data'!DL53/'Master data'!C53</f>
        <v>0.25900824954631407</v>
      </c>
      <c r="F53" s="7">
        <f>'Master data'!D53/('Master data'!C53+'Master data'!D53)</f>
        <v>0.20623066927888656</v>
      </c>
      <c r="G53" s="7">
        <f>'Master data'!D53/'Master data'!C53</f>
        <v>0.25981183865032015</v>
      </c>
      <c r="H53" s="7">
        <f>Beta!E56</f>
        <v>4.4047782417602779E-2</v>
      </c>
      <c r="I53" s="23">
        <f>'Master data'!DR53/100</f>
        <v>9.8440268576544365E-2</v>
      </c>
      <c r="J53" s="20">
        <f>'Master data'!DO53</f>
        <v>0.53066528746054042</v>
      </c>
      <c r="K53" s="20">
        <f>IF('Master data'!G53&gt;0,'Master data'!AR53/'Master data'!G53,"NA")</f>
        <v>0.14528602479853711</v>
      </c>
      <c r="L53" s="20">
        <f>IF('Master data'!DS53&gt;0,'Master data'!DV53/'Master data'!DS53,"NA")</f>
        <v>0.48847359298097848</v>
      </c>
      <c r="M53" s="23">
        <f>IF('Master data'!DS53&gt;0,'Cap Ex'!C53/'Master data'!DS53,"NA")</f>
        <v>4.956864100974704E-2</v>
      </c>
    </row>
    <row r="54" spans="1:13">
      <c r="A54" s="2" t="str">
        <f>'Master data'!A54</f>
        <v>Office Equipment &amp; Services</v>
      </c>
      <c r="B54" s="6">
        <f>'Master data'!B54</f>
        <v>145</v>
      </c>
      <c r="C54" s="23">
        <f>'Master data'!DL54/('Master data'!DL54+'Master data'!BB54)</f>
        <v>0.35420364149028932</v>
      </c>
      <c r="D54" s="7">
        <f>'Master data'!DL54/('Master data'!C54+'Master data'!DL54)</f>
        <v>0.21291044142882395</v>
      </c>
      <c r="E54" s="23">
        <f>'Master data'!DL54/'Master data'!C54</f>
        <v>0.27050345047814606</v>
      </c>
      <c r="F54" s="7">
        <f>'Master data'!D54/('Master data'!C54+'Master data'!D54)</f>
        <v>0.21084330428256209</v>
      </c>
      <c r="G54" s="7">
        <f>'Master data'!D54/'Master data'!C54</f>
        <v>0.26717546138397807</v>
      </c>
      <c r="H54" s="7">
        <f>Beta!E57</f>
        <v>0.13296911127852126</v>
      </c>
      <c r="I54" s="23">
        <f>'Master data'!DR54/100</f>
        <v>0.18927838709677419</v>
      </c>
      <c r="J54" s="20">
        <f>'Master data'!DO54</f>
        <v>0.29772457067346564</v>
      </c>
      <c r="K54" s="20">
        <f>IF('Master data'!G54&gt;0,'Master data'!AR54/'Master data'!G54,"NA")</f>
        <v>9.365684646580523E-2</v>
      </c>
      <c r="L54" s="20">
        <f>IF('Master data'!DS54&gt;0,'Master data'!DV54/'Master data'!DS54,"NA")</f>
        <v>0.19737264744659958</v>
      </c>
      <c r="M54" s="23">
        <f>IF('Master data'!DS54&gt;0,'Cap Ex'!C54/'Master data'!DS54,"NA")</f>
        <v>2.3909375105045556E-2</v>
      </c>
    </row>
    <row r="55" spans="1:13">
      <c r="A55" s="2" t="str">
        <f>'Master data'!A55</f>
        <v>Oil/Gas (Integrated)</v>
      </c>
      <c r="B55" s="6">
        <f>'Master data'!B55</f>
        <v>46</v>
      </c>
      <c r="C55" s="23">
        <f>'Master data'!DL55/('Master data'!DL55+'Master data'!BB55)</f>
        <v>0.31053117207115249</v>
      </c>
      <c r="D55" s="7">
        <f>'Master data'!DL55/('Master data'!C55+'Master data'!DL55)</f>
        <v>0.20936061470810041</v>
      </c>
      <c r="E55" s="23">
        <f>'Master data'!DL55/'Master data'!C55</f>
        <v>0.26479912157526236</v>
      </c>
      <c r="F55" s="7">
        <f>'Master data'!D55/('Master data'!C55+'Master data'!D55)</f>
        <v>0.21141520243342549</v>
      </c>
      <c r="G55" s="7">
        <f>'Master data'!D55/'Master data'!C55</f>
        <v>0.26809444347115663</v>
      </c>
      <c r="H55" s="7">
        <f>Beta!E58</f>
        <v>0.22966977055414242</v>
      </c>
      <c r="I55" s="23">
        <f>'Master data'!DR55/100</f>
        <v>0.27034162790697669</v>
      </c>
      <c r="J55" s="20">
        <f>'Master data'!DO55</f>
        <v>0.24693832503207186</v>
      </c>
      <c r="K55" s="20">
        <f>IF('Master data'!G55&gt;0,'Master data'!AR55/'Master data'!G55,"NA")</f>
        <v>0.14213401629751615</v>
      </c>
      <c r="L55" s="20">
        <f>IF('Master data'!DS55&gt;0,'Master data'!DV55/'Master data'!DS55,"NA")</f>
        <v>0.54842094491270554</v>
      </c>
      <c r="M55" s="23">
        <f>IF('Master data'!DS55&gt;0,'Cap Ex'!C55/'Master data'!DS55,"NA")</f>
        <v>5.4151456230836399E-2</v>
      </c>
    </row>
    <row r="56" spans="1:13">
      <c r="A56" s="2" t="str">
        <f>'Master data'!A56</f>
        <v>Oil/Gas (Production and Exploration)</v>
      </c>
      <c r="B56" s="6">
        <f>'Master data'!B56</f>
        <v>642</v>
      </c>
      <c r="C56" s="23">
        <f>'Master data'!DL56/('Master data'!DL56+'Master data'!BB56)</f>
        <v>0.37464404321376754</v>
      </c>
      <c r="D56" s="7">
        <f>'Master data'!DL56/('Master data'!C56+'Master data'!DL56)</f>
        <v>0.27690232313086782</v>
      </c>
      <c r="E56" s="23">
        <f>'Master data'!DL56/'Master data'!C56</f>
        <v>0.38293903021483816</v>
      </c>
      <c r="F56" s="7">
        <f>'Master data'!D56/('Master data'!C56+'Master data'!D56)</f>
        <v>0.27934371191618795</v>
      </c>
      <c r="G56" s="7">
        <f>'Master data'!D56/'Master data'!C56</f>
        <v>0.3876240539841101</v>
      </c>
      <c r="H56" s="7">
        <f>Beta!E59</f>
        <v>5.2689368228282352E-2</v>
      </c>
      <c r="I56" s="23">
        <f>'Master data'!DR56/100</f>
        <v>0.22854470198675503</v>
      </c>
      <c r="J56" s="20">
        <f>'Master data'!DO56</f>
        <v>0.50734420557172799</v>
      </c>
      <c r="K56" s="20">
        <f>IF('Master data'!G56&gt;0,'Master data'!AR56/'Master data'!G56,"NA")</f>
        <v>0.14701654160439775</v>
      </c>
      <c r="L56" s="20">
        <f>IF('Master data'!DS56&gt;0,'Master data'!DV56/'Master data'!DS56,"NA")</f>
        <v>0.70085627897068659</v>
      </c>
      <c r="M56" s="23">
        <f>IF('Master data'!DS56&gt;0,'Cap Ex'!C56/'Master data'!DS56,"NA")</f>
        <v>7.3760098532493087E-2</v>
      </c>
    </row>
    <row r="57" spans="1:13">
      <c r="A57" s="2" t="str">
        <f>'Master data'!A57</f>
        <v>Oil/Gas Distribution</v>
      </c>
      <c r="B57" s="6">
        <f>'Master data'!B57</f>
        <v>165</v>
      </c>
      <c r="C57" s="23">
        <f>'Master data'!DL57/('Master data'!DL57+'Master data'!BB57)</f>
        <v>0.56375760485518955</v>
      </c>
      <c r="D57" s="7">
        <f>'Master data'!DL57/('Master data'!C57+'Master data'!DL57)</f>
        <v>0.45116803934084532</v>
      </c>
      <c r="E57" s="23">
        <f>'Master data'!DL57/'Master data'!C57</f>
        <v>0.82205132295682326</v>
      </c>
      <c r="F57" s="7">
        <f>'Master data'!D57/('Master data'!C57+'Master data'!D57)</f>
        <v>0.45189137008229102</v>
      </c>
      <c r="G57" s="7">
        <f>'Master data'!D57/'Master data'!C57</f>
        <v>0.82445585677083089</v>
      </c>
      <c r="H57" s="7">
        <f>Beta!E60</f>
        <v>0.12535746901227049</v>
      </c>
      <c r="I57" s="23">
        <f>'Master data'!DR57/100</f>
        <v>0.25312346153846144</v>
      </c>
      <c r="J57" s="20">
        <f>'Master data'!DO57</f>
        <v>0.28328935985226933</v>
      </c>
      <c r="K57" s="20">
        <f>IF('Master data'!G57&gt;0,'Master data'!AR57/'Master data'!G57,"NA")</f>
        <v>7.6570100808053265E-2</v>
      </c>
      <c r="L57" s="20">
        <f>IF('Master data'!DS57&gt;0,'Master data'!DV57/'Master data'!DS57,"NA")</f>
        <v>0.62907539500367349</v>
      </c>
      <c r="M57" s="23">
        <f>IF('Master data'!DS57&gt;0,'Cap Ex'!C57/'Master data'!DS57,"NA")</f>
        <v>4.203906631894299E-2</v>
      </c>
    </row>
    <row r="58" spans="1:13">
      <c r="A58" s="2" t="str">
        <f>'Master data'!A58</f>
        <v>Oilfield Svcs/Equip.</v>
      </c>
      <c r="B58" s="6">
        <f>'Master data'!B58</f>
        <v>457</v>
      </c>
      <c r="C58" s="23">
        <f>'Master data'!DL58/('Master data'!DL58+'Master data'!BB58)</f>
        <v>0.42649391642463585</v>
      </c>
      <c r="D58" s="7">
        <f>'Master data'!DL58/('Master data'!C58+'Master data'!DL58)</f>
        <v>0.34540440285842416</v>
      </c>
      <c r="E58" s="23">
        <f>'Master data'!DL58/'Master data'!C58</f>
        <v>0.52766074866177293</v>
      </c>
      <c r="F58" s="7">
        <f>'Master data'!D58/('Master data'!C58+'Master data'!D58)</f>
        <v>0.34863094715876269</v>
      </c>
      <c r="G58" s="7">
        <f>'Master data'!D58/'Master data'!C58</f>
        <v>0.53522798732616017</v>
      </c>
      <c r="H58" s="7">
        <f>Beta!E61</f>
        <v>0.10558530274836321</v>
      </c>
      <c r="I58" s="23">
        <f>'Master data'!DR58/100</f>
        <v>0.23911264623955433</v>
      </c>
      <c r="J58" s="20">
        <f>'Master data'!DO58</f>
        <v>0.36575331163448283</v>
      </c>
      <c r="K58" s="20">
        <f>IF('Master data'!G58&gt;0,'Master data'!AR58/'Master data'!G58,"NA")</f>
        <v>9.7691968003210339E-2</v>
      </c>
      <c r="L58" s="20">
        <f>IF('Master data'!DS58&gt;0,'Master data'!DV58/'Master data'!DS58,"NA")</f>
        <v>0.38665383714262813</v>
      </c>
      <c r="M58" s="23">
        <f>IF('Master data'!DS58&gt;0,'Cap Ex'!C58/'Master data'!DS58,"NA")</f>
        <v>3.7560783717958235E-2</v>
      </c>
    </row>
    <row r="59" spans="1:13">
      <c r="A59" s="2" t="str">
        <f>'Master data'!A59</f>
        <v>Packaging &amp; Container</v>
      </c>
      <c r="B59" s="6">
        <f>'Master data'!B59</f>
        <v>414</v>
      </c>
      <c r="C59" s="23">
        <f>'Master data'!DL59/('Master data'!DL59+'Master data'!BB59)</f>
        <v>0.48499363192614731</v>
      </c>
      <c r="D59" s="7">
        <f>'Master data'!DL59/('Master data'!C59+'Master data'!DL59)</f>
        <v>0.26461005212715255</v>
      </c>
      <c r="E59" s="23">
        <f>'Master data'!DL59/'Master data'!C59</f>
        <v>0.35982277551189068</v>
      </c>
      <c r="F59" s="7">
        <f>'Master data'!D59/('Master data'!C59+'Master data'!D59)</f>
        <v>0.26610220298790277</v>
      </c>
      <c r="G59" s="7">
        <f>'Master data'!D59/'Master data'!C59</f>
        <v>0.36258754839063301</v>
      </c>
      <c r="H59" s="7">
        <f>Beta!E62</f>
        <v>0.1767353569715161</v>
      </c>
      <c r="I59" s="23">
        <f>'Master data'!DR59/100</f>
        <v>0.16517771739130438</v>
      </c>
      <c r="J59" s="20">
        <f>'Master data'!DO59</f>
        <v>0.28107576688049773</v>
      </c>
      <c r="K59" s="20">
        <f>IF('Master data'!G59&gt;0,'Master data'!AR59/'Master data'!G59,"NA")</f>
        <v>9.023807827454447E-2</v>
      </c>
      <c r="L59" s="20">
        <f>IF('Master data'!DS59&gt;0,'Master data'!DV59/'Master data'!DS59,"NA")</f>
        <v>0.36088266535831698</v>
      </c>
      <c r="M59" s="23">
        <f>IF('Master data'!DS59&gt;0,'Cap Ex'!C59/'Master data'!DS59,"NA")</f>
        <v>4.9240796702370464E-2</v>
      </c>
    </row>
    <row r="60" spans="1:13">
      <c r="A60" s="2" t="str">
        <f>'Master data'!A60</f>
        <v>Paper/Forest Products</v>
      </c>
      <c r="B60" s="6">
        <f>'Master data'!B60</f>
        <v>272</v>
      </c>
      <c r="C60" s="23">
        <f>'Master data'!DL60/('Master data'!DL60+'Master data'!BB60)</f>
        <v>0.40719522589542906</v>
      </c>
      <c r="D60" s="7">
        <f>'Master data'!DL60/('Master data'!C60+'Master data'!DL60)</f>
        <v>0.33595548907473777</v>
      </c>
      <c r="E60" s="23">
        <f>'Master data'!DL60/'Master data'!C60</f>
        <v>0.5059231475411583</v>
      </c>
      <c r="F60" s="7">
        <f>'Master data'!D60/('Master data'!C60+'Master data'!D60)</f>
        <v>0.33667454003593794</v>
      </c>
      <c r="G60" s="7">
        <f>'Master data'!D60/'Master data'!C60</f>
        <v>0.50755558222381281</v>
      </c>
      <c r="H60" s="7">
        <f>Beta!E63</f>
        <v>0.14104913766133662</v>
      </c>
      <c r="I60" s="23">
        <f>'Master data'!DR60/100</f>
        <v>0.16976398936170203</v>
      </c>
      <c r="J60" s="20">
        <f>'Master data'!DO60</f>
        <v>0.28535354069030661</v>
      </c>
      <c r="K60" s="20">
        <f>IF('Master data'!G60&gt;0,'Master data'!AR60/'Master data'!G60,"NA")</f>
        <v>0.1407820808585625</v>
      </c>
      <c r="L60" s="20">
        <f>IF('Master data'!DS60&gt;0,'Master data'!DV60/'Master data'!DS60,"NA")</f>
        <v>0.50953811655311054</v>
      </c>
      <c r="M60" s="23">
        <f>IF('Master data'!DS60&gt;0,'Cap Ex'!C60/'Master data'!DS60,"NA")</f>
        <v>4.6738480301342852E-2</v>
      </c>
    </row>
    <row r="61" spans="1:13">
      <c r="A61" s="2" t="str">
        <f>'Master data'!A61</f>
        <v>Power</v>
      </c>
      <c r="B61" s="6">
        <f>'Master data'!B61</f>
        <v>541</v>
      </c>
      <c r="C61" s="23">
        <f>'Master data'!DL61/('Master data'!DL61+'Master data'!BB61)</f>
        <v>0.54706177072077844</v>
      </c>
      <c r="D61" s="7">
        <f>'Master data'!DL61/('Master data'!C61+'Master data'!DL61)</f>
        <v>0.47051405401166374</v>
      </c>
      <c r="E61" s="23">
        <f>'Master data'!DL61/'Master data'!C61</f>
        <v>0.88862425448026605</v>
      </c>
      <c r="F61" s="7">
        <f>'Master data'!D61/('Master data'!C61+'Master data'!D61)</f>
        <v>0.47125737580749977</v>
      </c>
      <c r="G61" s="7">
        <f>'Master data'!D61/'Master data'!C61</f>
        <v>0.89127933751739374</v>
      </c>
      <c r="H61" s="7">
        <f>Beta!E64</f>
        <v>0.16292302235535111</v>
      </c>
      <c r="I61" s="23">
        <f>'Master data'!DR61/100</f>
        <v>0.19057184855233861</v>
      </c>
      <c r="J61" s="20">
        <f>'Master data'!DO61</f>
        <v>0.21939735279878639</v>
      </c>
      <c r="K61" s="20">
        <f>IF('Master data'!G61&gt;0,'Master data'!AR61/'Master data'!G61,"NA")</f>
        <v>9.2872691937595203E-2</v>
      </c>
      <c r="L61" s="20">
        <f>IF('Master data'!DS61&gt;0,'Master data'!DV61/'Master data'!DS61,"NA")</f>
        <v>0.57771918832674918</v>
      </c>
      <c r="M61" s="23">
        <f>IF('Master data'!DS61&gt;0,'Cap Ex'!C61/'Master data'!DS61,"NA")</f>
        <v>5.3797834308885115E-2</v>
      </c>
    </row>
    <row r="62" spans="1:13">
      <c r="A62" s="2" t="str">
        <f>'Master data'!A62</f>
        <v>Precious Metals</v>
      </c>
      <c r="B62" s="6">
        <f>'Master data'!B62</f>
        <v>947</v>
      </c>
      <c r="C62" s="23">
        <f>'Master data'!DL62/('Master data'!DL62+'Master data'!BB62)</f>
        <v>0.22401204762849716</v>
      </c>
      <c r="D62" s="7">
        <f>'Master data'!DL62/('Master data'!C62+'Master data'!DL62)</f>
        <v>0.12751277394262167</v>
      </c>
      <c r="E62" s="23">
        <f>'Master data'!DL62/'Master data'!C62</f>
        <v>0.14614858548569273</v>
      </c>
      <c r="F62" s="7">
        <f>'Master data'!D62/('Master data'!C62+'Master data'!D62)</f>
        <v>0.12800822175373266</v>
      </c>
      <c r="G62" s="7">
        <f>'Master data'!D62/'Master data'!C62</f>
        <v>0.14679980356142838</v>
      </c>
      <c r="H62" s="7">
        <f>Beta!E65</f>
        <v>4.209805890790777E-2</v>
      </c>
      <c r="I62" s="23">
        <f>'Master data'!DR62/100</f>
        <v>0.1462040791476408</v>
      </c>
      <c r="J62" s="20">
        <f>'Master data'!DO62</f>
        <v>0.51152642318556052</v>
      </c>
      <c r="K62" s="20">
        <f>IF('Master data'!G62&gt;0,'Master data'!AR62/'Master data'!G62,"NA")</f>
        <v>0.14119259437598822</v>
      </c>
      <c r="L62" s="20">
        <f>IF('Master data'!DS62&gt;0,'Master data'!DV62/'Master data'!DS62,"NA")</f>
        <v>0.56744561034445862</v>
      </c>
      <c r="M62" s="23">
        <f>IF('Master data'!DS62&gt;0,'Cap Ex'!C62/'Master data'!DS62,"NA")</f>
        <v>7.8414945615038215E-2</v>
      </c>
    </row>
    <row r="63" spans="1:13">
      <c r="A63" s="2" t="str">
        <f>'Master data'!A63</f>
        <v>Publishing &amp; Newspapers</v>
      </c>
      <c r="B63" s="6">
        <f>'Master data'!B63</f>
        <v>337</v>
      </c>
      <c r="C63" s="23">
        <f>'Master data'!DL63/('Master data'!DL63+'Master data'!BB63)</f>
        <v>0.26777957591743412</v>
      </c>
      <c r="D63" s="7">
        <f>'Master data'!DL63/('Master data'!C63+'Master data'!DL63)</f>
        <v>0.20316035451903788</v>
      </c>
      <c r="E63" s="23">
        <f>'Master data'!DL63/'Master data'!C63</f>
        <v>0.25495763880625305</v>
      </c>
      <c r="F63" s="7">
        <f>'Master data'!D63/('Master data'!C63+'Master data'!D63)</f>
        <v>0.20641169071155921</v>
      </c>
      <c r="G63" s="7">
        <f>'Master data'!D63/'Master data'!C63</f>
        <v>0.26009920798434544</v>
      </c>
      <c r="H63" s="7">
        <f>Beta!E66</f>
        <v>0.13447521146816901</v>
      </c>
      <c r="I63" s="23">
        <f>'Master data'!DR63/100</f>
        <v>0.17857729613733914</v>
      </c>
      <c r="J63" s="20">
        <f>'Master data'!DO63</f>
        <v>0.27407123703856845</v>
      </c>
      <c r="K63" s="20">
        <f>IF('Master data'!G63&gt;0,'Master data'!AR63/'Master data'!G63,"NA")</f>
        <v>8.2235180687881479E-2</v>
      </c>
      <c r="L63" s="20">
        <f>IF('Master data'!DS63&gt;0,'Master data'!DV63/'Master data'!DS63,"NA")</f>
        <v>0.17305028583377013</v>
      </c>
      <c r="M63" s="23">
        <f>IF('Master data'!DS63&gt;0,'Cap Ex'!C63/'Master data'!DS63,"NA")</f>
        <v>1.8494222949366451E-2</v>
      </c>
    </row>
    <row r="64" spans="1:13">
      <c r="A64" s="2" t="str">
        <f>'Master data'!A64</f>
        <v>R.E.I.T.</v>
      </c>
      <c r="B64" s="6">
        <f>'Master data'!B64</f>
        <v>812</v>
      </c>
      <c r="C64" s="23">
        <f>'Master data'!DL64/('Master data'!DL64+'Master data'!BB64)</f>
        <v>0.52227958453786638</v>
      </c>
      <c r="D64" s="7">
        <f>'Master data'!DL64/('Master data'!C64+'Master data'!DL64)</f>
        <v>0.36078161082213467</v>
      </c>
      <c r="E64" s="23">
        <f>'Master data'!DL64/'Master data'!C64</f>
        <v>0.56441056285341884</v>
      </c>
      <c r="F64" s="7">
        <f>'Master data'!D64/('Master data'!C64+'Master data'!D64)</f>
        <v>0.36355830313820703</v>
      </c>
      <c r="G64" s="7">
        <f>'Master data'!D64/'Master data'!C64</f>
        <v>0.57123583343276108</v>
      </c>
      <c r="H64" s="7">
        <f>Beta!E67</f>
        <v>2.6947931998019752E-2</v>
      </c>
      <c r="I64" s="23">
        <f>'Master data'!DR64/100</f>
        <v>0.44566917695473296</v>
      </c>
      <c r="J64" s="20">
        <f>'Master data'!DO64</f>
        <v>0.23920701412951273</v>
      </c>
      <c r="K64" s="20">
        <f>IF('Master data'!G64&gt;0,'Master data'!AR64/'Master data'!G64,"NA")</f>
        <v>3.3570113290741263E-2</v>
      </c>
      <c r="L64" s="20">
        <f>IF('Master data'!DS64&gt;0,'Master data'!DV64/'Master data'!DS64,"NA")</f>
        <v>0.65190205350059793</v>
      </c>
      <c r="M64" s="23">
        <f>IF('Master data'!DS64&gt;0,'Cap Ex'!C64/'Master data'!DS64,"NA")</f>
        <v>8.5206012615542184E-3</v>
      </c>
    </row>
    <row r="65" spans="1:13">
      <c r="A65" s="2" t="str">
        <f>'Master data'!A65</f>
        <v>Real Estate (Development)</v>
      </c>
      <c r="B65" s="6">
        <f>'Master data'!B65</f>
        <v>893</v>
      </c>
      <c r="C65" s="23">
        <f>'Master data'!DL65/('Master data'!DL65+'Master data'!BB65)</f>
        <v>0.51461294901143684</v>
      </c>
      <c r="D65" s="7">
        <f>'Master data'!DL65/('Master data'!C65+'Master data'!DL65)</f>
        <v>0.67200459471898399</v>
      </c>
      <c r="E65" s="23">
        <f>'Master data'!DL65/'Master data'!C65</f>
        <v>2.0488231966031103</v>
      </c>
      <c r="F65" s="7">
        <f>'Master data'!D65/('Master data'!C65+'Master data'!D65)</f>
        <v>0.67231315173264061</v>
      </c>
      <c r="G65" s="7">
        <f>'Master data'!D65/'Master data'!C65</f>
        <v>2.051694034373027</v>
      </c>
      <c r="H65" s="7">
        <f>Beta!E68</f>
        <v>0.17115671118652617</v>
      </c>
      <c r="I65" s="23">
        <f>'Master data'!DR65/100</f>
        <v>9.158277243589738E-2</v>
      </c>
      <c r="J65" s="20">
        <f>'Master data'!DO65</f>
        <v>0.27273025739397344</v>
      </c>
      <c r="K65" s="20">
        <f>IF('Master data'!G65&gt;0,'Master data'!AR65/'Master data'!G65,"NA")</f>
        <v>0.1031201121544152</v>
      </c>
      <c r="L65" s="20">
        <f>IF('Master data'!DS65&gt;0,'Master data'!DV65/'Master data'!DS65,"NA")</f>
        <v>4.4370831602673085E-2</v>
      </c>
      <c r="M65" s="23">
        <f>IF('Master data'!DS65&gt;0,'Cap Ex'!C65/'Master data'!DS65,"NA")</f>
        <v>5.6417057389714035E-3</v>
      </c>
    </row>
    <row r="66" spans="1:13">
      <c r="A66" s="2" t="str">
        <f>'Master data'!A66</f>
        <v>Real Estate (General/Diversified)</v>
      </c>
      <c r="B66" s="6">
        <f>'Master data'!B66</f>
        <v>344</v>
      </c>
      <c r="C66" s="23">
        <f>'Master data'!DL66/('Master data'!DL66+'Master data'!BB66)</f>
        <v>0.42567811845112702</v>
      </c>
      <c r="D66" s="7">
        <f>'Master data'!DL66/('Master data'!C66+'Master data'!DL66)</f>
        <v>0.51066602335397271</v>
      </c>
      <c r="E66" s="23">
        <f>'Master data'!DL66/'Master data'!C66</f>
        <v>1.0435940435899398</v>
      </c>
      <c r="F66" s="7">
        <f>'Master data'!D66/('Master data'!C66+'Master data'!D66)</f>
        <v>0.53276499850842007</v>
      </c>
      <c r="G66" s="7">
        <f>'Master data'!D66/'Master data'!C66</f>
        <v>1.1402506165155546</v>
      </c>
      <c r="H66" s="7">
        <f>Beta!E69</f>
        <v>0.13903447481115122</v>
      </c>
      <c r="I66" s="23">
        <f>'Master data'!DR66/100</f>
        <v>0.13928094339622649</v>
      </c>
      <c r="J66" s="20">
        <f>'Master data'!DO66</f>
        <v>0.24606295988272234</v>
      </c>
      <c r="K66" s="20">
        <f>IF('Master data'!G66&gt;0,'Master data'!AR66/'Master data'!G66,"NA")</f>
        <v>6.8147238854188621E-2</v>
      </c>
      <c r="L66" s="20">
        <f>IF('Master data'!DS66&gt;0,'Master data'!DV66/'Master data'!DS66,"NA")</f>
        <v>0.22808678858864639</v>
      </c>
      <c r="M66" s="23">
        <f>IF('Master data'!DS66&gt;0,'Cap Ex'!C66/'Master data'!DS66,"NA")</f>
        <v>1.4550691260380704E-2</v>
      </c>
    </row>
    <row r="67" spans="1:13">
      <c r="A67" s="2" t="str">
        <f>'Master data'!A67</f>
        <v>Real Estate (Operations &amp; Services)</v>
      </c>
      <c r="B67" s="6">
        <f>'Master data'!B67</f>
        <v>739</v>
      </c>
      <c r="C67" s="23">
        <f>'Master data'!DL67/('Master data'!DL67+'Master data'!BB67)</f>
        <v>0.45537853273620277</v>
      </c>
      <c r="D67" s="7">
        <f>'Master data'!DL67/('Master data'!C67+'Master data'!DL67)</f>
        <v>0.41583857264880897</v>
      </c>
      <c r="E67" s="23">
        <f>'Master data'!DL67/'Master data'!C67</f>
        <v>0.71185558165724572</v>
      </c>
      <c r="F67" s="7">
        <f>'Master data'!D67/('Master data'!C67+'Master data'!D67)</f>
        <v>0.42204572533912404</v>
      </c>
      <c r="G67" s="7">
        <f>'Master data'!D67/'Master data'!C67</f>
        <v>0.73024068484789073</v>
      </c>
      <c r="H67" s="7">
        <f>Beta!E70</f>
        <v>0.13994369284956834</v>
      </c>
      <c r="I67" s="23">
        <f>'Master data'!DR67/100</f>
        <v>0.19172714285714285</v>
      </c>
      <c r="J67" s="20">
        <f>'Master data'!DO67</f>
        <v>0.26335774156083375</v>
      </c>
      <c r="K67" s="20">
        <f>IF('Master data'!G67&gt;0,'Master data'!AR67/'Master data'!G67,"NA")</f>
        <v>4.2872693368481207E-2</v>
      </c>
      <c r="L67" s="20">
        <f>IF('Master data'!DS67&gt;0,'Master data'!DV67/'Master data'!DS67,"NA")</f>
        <v>0.49899656793162755</v>
      </c>
      <c r="M67" s="23">
        <f>IF('Master data'!DS67&gt;0,'Cap Ex'!C67/'Master data'!DS67,"NA")</f>
        <v>5.0844078604620896E-3</v>
      </c>
    </row>
    <row r="68" spans="1:13">
      <c r="A68" s="2" t="str">
        <f>'Master data'!A68</f>
        <v>Recreation</v>
      </c>
      <c r="B68" s="6">
        <f>'Master data'!B68</f>
        <v>324</v>
      </c>
      <c r="C68" s="23">
        <f>'Master data'!DL68/('Master data'!DL68+'Master data'!BB68)</f>
        <v>0.4444817330416328</v>
      </c>
      <c r="D68" s="7">
        <f>'Master data'!DL68/('Master data'!C68+'Master data'!DL68)</f>
        <v>0.19176038059393147</v>
      </c>
      <c r="E68" s="23">
        <f>'Master data'!DL68/'Master data'!C68</f>
        <v>0.23725684313130527</v>
      </c>
      <c r="F68" s="7">
        <f>'Master data'!D68/('Master data'!C68+'Master data'!D68)</f>
        <v>0.19785653987639573</v>
      </c>
      <c r="G68" s="7">
        <f>'Master data'!D68/'Master data'!C68</f>
        <v>0.246659793057351</v>
      </c>
      <c r="H68" s="7">
        <f>Beta!E71</f>
        <v>0.11406308360986638</v>
      </c>
      <c r="I68" s="23">
        <f>'Master data'!DR68/100</f>
        <v>0.21046493975903624</v>
      </c>
      <c r="J68" s="20">
        <f>'Master data'!DO68</f>
        <v>0.31771923679635966</v>
      </c>
      <c r="K68" s="20">
        <f>IF('Master data'!G68&gt;0,'Master data'!AR68/'Master data'!G68,"NA")</f>
        <v>5.5489784905135058E-2</v>
      </c>
      <c r="L68" s="20">
        <f>IF('Master data'!DS68&gt;0,'Master data'!DV68/'Master data'!DS68,"NA")</f>
        <v>0.25334179958260011</v>
      </c>
      <c r="M68" s="23">
        <f>IF('Master data'!DS68&gt;0,'Cap Ex'!C68/'Master data'!DS68,"NA")</f>
        <v>2.9938879748781438E-2</v>
      </c>
    </row>
    <row r="69" spans="1:13">
      <c r="A69" s="2" t="str">
        <f>'Master data'!A69</f>
        <v>Reinsurance</v>
      </c>
      <c r="B69" s="6">
        <f>'Master data'!B69</f>
        <v>38</v>
      </c>
      <c r="C69" s="23">
        <f>'Master data'!DL69/('Master data'!DL69+'Master data'!BB69)</f>
        <v>0.22791796338405121</v>
      </c>
      <c r="D69" s="7">
        <f>'Master data'!DL69/('Master data'!C69+'Master data'!DL69)</f>
        <v>0.23980865246847696</v>
      </c>
      <c r="E69" s="23">
        <f>'Master data'!DL69/'Master data'!C69</f>
        <v>0.31545827671832682</v>
      </c>
      <c r="F69" s="7">
        <f>'Master data'!D69/('Master data'!C69+'Master data'!D69)</f>
        <v>0.24410252987292733</v>
      </c>
      <c r="G69" s="7">
        <f>'Master data'!D69/'Master data'!C69</f>
        <v>0.32293074063588506</v>
      </c>
      <c r="H69" s="7">
        <f>Beta!E72</f>
        <v>0.11304052568198376</v>
      </c>
      <c r="I69" s="23">
        <f>'Master data'!DR69/100</f>
        <v>0.33359656250000003</v>
      </c>
      <c r="J69" s="20">
        <f>'Master data'!DO69</f>
        <v>0.24501934609942183</v>
      </c>
      <c r="K69" s="20">
        <f>IF('Master data'!G69&gt;0,'Master data'!AR69/'Master data'!G69,"NA")</f>
        <v>9.1821816416506621E-2</v>
      </c>
      <c r="L69" s="20">
        <f>IF('Master data'!DS69&gt;0,'Master data'!DV69/'Master data'!DS69,"NA")</f>
        <v>1.3477989001411483E-3</v>
      </c>
      <c r="M69" s="23">
        <f>IF('Master data'!DS69&gt;0,'Cap Ex'!C69/'Master data'!DS69,"NA")</f>
        <v>3.399766467170796E-4</v>
      </c>
    </row>
    <row r="70" spans="1:13">
      <c r="A70" s="2" t="str">
        <f>'Master data'!A70</f>
        <v>Restaurant/Dining</v>
      </c>
      <c r="B70" s="6">
        <f>'Master data'!B70</f>
        <v>385</v>
      </c>
      <c r="C70" s="23">
        <f>'Master data'!DL70/('Master data'!DL70+'Master data'!BB70)</f>
        <v>0.80351945857210982</v>
      </c>
      <c r="D70" s="7">
        <f>'Master data'!DL70/('Master data'!C70+'Master data'!DL70)</f>
        <v>0.23248014451057239</v>
      </c>
      <c r="E70" s="23">
        <f>'Master data'!DL70/'Master data'!C70</f>
        <v>0.30289788967391051</v>
      </c>
      <c r="F70" s="7">
        <f>'Master data'!D70/('Master data'!C70+'Master data'!D70)</f>
        <v>0.24117773192847775</v>
      </c>
      <c r="G70" s="7">
        <f>'Master data'!D70/'Master data'!C70</f>
        <v>0.31783164790539031</v>
      </c>
      <c r="H70" s="7">
        <f>Beta!E73</f>
        <v>0.1062992895993016</v>
      </c>
      <c r="I70" s="23">
        <f>'Master data'!DR70/100</f>
        <v>0.22781235099337752</v>
      </c>
      <c r="J70" s="20">
        <f>'Master data'!DO70</f>
        <v>0.2914595263396178</v>
      </c>
      <c r="K70" s="20">
        <f>IF('Master data'!G70&gt;0,'Master data'!AR70/'Master data'!G70,"NA")</f>
        <v>4.961786585266522E-2</v>
      </c>
      <c r="L70" s="20">
        <f>IF('Master data'!DS70&gt;0,'Master data'!DV70/'Master data'!DS70,"NA")</f>
        <v>0.42925650349644051</v>
      </c>
      <c r="M70" s="23">
        <f>IF('Master data'!DS70&gt;0,'Cap Ex'!C70/'Master data'!DS70,"NA")</f>
        <v>3.2636457776086904E-2</v>
      </c>
    </row>
    <row r="71" spans="1:13">
      <c r="A71" s="2" t="str">
        <f>'Master data'!A71</f>
        <v>Retail (Automotive)</v>
      </c>
      <c r="B71" s="6">
        <f>'Master data'!B71</f>
        <v>196</v>
      </c>
      <c r="C71" s="23">
        <f>'Master data'!DL71/('Master data'!DL71+'Master data'!BB71)</f>
        <v>0.59444362969128828</v>
      </c>
      <c r="D71" s="7">
        <f>'Master data'!DL71/('Master data'!C71+'Master data'!DL71)</f>
        <v>0.28734762881737252</v>
      </c>
      <c r="E71" s="23">
        <f>'Master data'!DL71/'Master data'!C71</f>
        <v>0.40320868972978624</v>
      </c>
      <c r="F71" s="7">
        <f>'Master data'!D71/('Master data'!C71+'Master data'!D71)</f>
        <v>0.29472215166337895</v>
      </c>
      <c r="G71" s="7">
        <f>'Master data'!D71/'Master data'!C71</f>
        <v>0.41788091368312968</v>
      </c>
      <c r="H71" s="7">
        <f>Beta!E74</f>
        <v>0.1928389281223383</v>
      </c>
      <c r="I71" s="23">
        <f>'Master data'!DR71/100</f>
        <v>0.25557653333333324</v>
      </c>
      <c r="J71" s="20">
        <f>'Master data'!DO71</f>
        <v>0.29703781136560709</v>
      </c>
      <c r="K71" s="20">
        <f>IF('Master data'!G71&gt;0,'Master data'!AR71/'Master data'!G71,"NA")</f>
        <v>8.2334949726918322E-2</v>
      </c>
      <c r="L71" s="20">
        <f>IF('Master data'!DS71&gt;0,'Master data'!DV71/'Master data'!DS71,"NA")</f>
        <v>0.31949152903904166</v>
      </c>
      <c r="M71" s="23">
        <f>IF('Master data'!DS71&gt;0,'Cap Ex'!C71/'Master data'!DS71,"NA")</f>
        <v>3.2387207514491118E-2</v>
      </c>
    </row>
    <row r="72" spans="1:13">
      <c r="A72" s="2" t="str">
        <f>'Master data'!A72</f>
        <v>Retail (Building Supply)</v>
      </c>
      <c r="B72" s="6">
        <f>'Master data'!B72</f>
        <v>98</v>
      </c>
      <c r="C72" s="23">
        <f>'Master data'!DL72/('Master data'!DL72+'Master data'!BB72)</f>
        <v>0.70631806905238081</v>
      </c>
      <c r="D72" s="7">
        <f>'Master data'!DL72/('Master data'!C72+'Master data'!DL72)</f>
        <v>0.1339570870864521</v>
      </c>
      <c r="E72" s="23">
        <f>'Master data'!DL72/'Master data'!C72</f>
        <v>0.15467719334575777</v>
      </c>
      <c r="F72" s="7">
        <f>'Master data'!D72/('Master data'!C72+'Master data'!D72)</f>
        <v>0.13867834864294046</v>
      </c>
      <c r="G72" s="7">
        <f>'Master data'!D72/'Master data'!C72</f>
        <v>0.16100645841706768</v>
      </c>
      <c r="H72" s="7">
        <f>Beta!E75</f>
        <v>0.19947984939777053</v>
      </c>
      <c r="I72" s="23">
        <f>'Master data'!DR72/100</f>
        <v>0.32884731707317066</v>
      </c>
      <c r="J72" s="20">
        <f>'Master data'!DO72</f>
        <v>0.28844314128208381</v>
      </c>
      <c r="K72" s="20">
        <f>IF('Master data'!G72&gt;0,'Master data'!AR72/'Master data'!G72,"NA")</f>
        <v>7.1192352156446329E-2</v>
      </c>
      <c r="L72" s="20">
        <f>IF('Master data'!DS72&gt;0,'Master data'!DV72/'Master data'!DS72,"NA")</f>
        <v>0.43179776233820089</v>
      </c>
      <c r="M72" s="23">
        <f>IF('Master data'!DS72&gt;0,'Cap Ex'!C72/'Master data'!DS72,"NA")</f>
        <v>3.3432794997455162E-2</v>
      </c>
    </row>
    <row r="73" spans="1:13">
      <c r="A73" s="2" t="str">
        <f>'Master data'!A73</f>
        <v>Retail (Distributors)</v>
      </c>
      <c r="B73" s="6">
        <f>'Master data'!B73</f>
        <v>1002</v>
      </c>
      <c r="C73" s="23">
        <f>'Master data'!DL73/('Master data'!DL73+'Master data'!BB73)</f>
        <v>0.5243049440544153</v>
      </c>
      <c r="D73" s="7">
        <f>'Master data'!DL73/('Master data'!C73+'Master data'!DL73)</f>
        <v>0.39098395475435155</v>
      </c>
      <c r="E73" s="23">
        <f>'Master data'!DL73/'Master data'!C73</f>
        <v>0.64199286341732908</v>
      </c>
      <c r="F73" s="7">
        <f>'Master data'!D73/('Master data'!C73+'Master data'!D73)</f>
        <v>0.39198495581480319</v>
      </c>
      <c r="G73" s="7">
        <f>'Master data'!D73/'Master data'!C73</f>
        <v>0.64469614619503979</v>
      </c>
      <c r="H73" s="7">
        <f>Beta!E76</f>
        <v>0.16373222291798073</v>
      </c>
      <c r="I73" s="23">
        <f>'Master data'!DR73/100</f>
        <v>0.17812382215288611</v>
      </c>
      <c r="J73" s="20">
        <f>'Master data'!DO73</f>
        <v>0.2967655843359035</v>
      </c>
      <c r="K73" s="20">
        <f>IF('Master data'!G73&gt;0,'Master data'!AR73/'Master data'!G73,"NA")</f>
        <v>7.3924476924558419E-2</v>
      </c>
      <c r="L73" s="20">
        <f>IF('Master data'!DS73&gt;0,'Master data'!DV73/'Master data'!DS73,"NA")</f>
        <v>0.17180656560371221</v>
      </c>
      <c r="M73" s="23">
        <f>IF('Master data'!DS73&gt;0,'Cap Ex'!C73/'Master data'!DS73,"NA")</f>
        <v>3.0167952331214581E-2</v>
      </c>
    </row>
    <row r="74" spans="1:13">
      <c r="A74" s="2" t="str">
        <f>'Master data'!A74</f>
        <v>Retail (General)</v>
      </c>
      <c r="B74" s="6">
        <f>'Master data'!B74</f>
        <v>204</v>
      </c>
      <c r="C74" s="23">
        <f>'Master data'!DL74/('Master data'!DL74+'Master data'!BB74)</f>
        <v>0.51620822125424426</v>
      </c>
      <c r="D74" s="7">
        <f>'Master data'!DL74/('Master data'!C74+'Master data'!DL74)</f>
        <v>0.23422812178942121</v>
      </c>
      <c r="E74" s="23">
        <f>'Master data'!DL74/'Master data'!C74</f>
        <v>0.30587192929669205</v>
      </c>
      <c r="F74" s="7">
        <f>'Master data'!D74/('Master data'!C74+'Master data'!D74)</f>
        <v>0.25060880033563432</v>
      </c>
      <c r="G74" s="7">
        <f>'Master data'!D74/'Master data'!C74</f>
        <v>0.33441652430382957</v>
      </c>
      <c r="H74" s="7">
        <f>Beta!E77</f>
        <v>0.19115568554019613</v>
      </c>
      <c r="I74" s="23">
        <f>'Master data'!DR74/100</f>
        <v>0.21138435483870974</v>
      </c>
      <c r="J74" s="20">
        <f>'Master data'!DO74</f>
        <v>0.24699731612176148</v>
      </c>
      <c r="K74" s="20">
        <f>IF('Master data'!G74&gt;0,'Master data'!AR74/'Master data'!G74,"NA")</f>
        <v>8.4809070614148302E-2</v>
      </c>
      <c r="L74" s="20">
        <f>IF('Master data'!DS74&gt;0,'Master data'!DV74/'Master data'!DS74,"NA")</f>
        <v>0.42319818283514832</v>
      </c>
      <c r="M74" s="23">
        <f>IF('Master data'!DS74&gt;0,'Cap Ex'!C74/'Master data'!DS74,"NA")</f>
        <v>3.6168549576930865E-2</v>
      </c>
    </row>
    <row r="75" spans="1:13">
      <c r="A75" s="2" t="str">
        <f>'Master data'!A75</f>
        <v>Retail (Grocery and Food)</v>
      </c>
      <c r="B75" s="6">
        <f>'Master data'!B75</f>
        <v>184</v>
      </c>
      <c r="C75" s="23">
        <f>'Master data'!DL75/('Master data'!DL75+'Master data'!BB75)</f>
        <v>0.57304842658134736</v>
      </c>
      <c r="D75" s="7">
        <f>'Master data'!DL75/('Master data'!C75+'Master data'!DL75)</f>
        <v>0.34058667157621214</v>
      </c>
      <c r="E75" s="23">
        <f>'Master data'!DL75/'Master data'!C75</f>
        <v>0.51649952601098459</v>
      </c>
      <c r="F75" s="7">
        <f>'Master data'!D75/('Master data'!C75+'Master data'!D75)</f>
        <v>0.34859286084122793</v>
      </c>
      <c r="G75" s="7">
        <f>'Master data'!D75/'Master data'!C75</f>
        <v>0.53513822598168193</v>
      </c>
      <c r="H75" s="7">
        <f>Beta!E78</f>
        <v>0.20236456393338445</v>
      </c>
      <c r="I75" s="23">
        <f>'Master data'!DR75/100</f>
        <v>0.20478828025477713</v>
      </c>
      <c r="J75" s="20">
        <f>'Master data'!DO75</f>
        <v>0.22686440685305706</v>
      </c>
      <c r="K75" s="20">
        <f>IF('Master data'!G75&gt;0,'Master data'!AR75/'Master data'!G75,"NA")</f>
        <v>9.4498341980503359E-2</v>
      </c>
      <c r="L75" s="20">
        <f>IF('Master data'!DS75&gt;0,'Master data'!DV75/'Master data'!DS75,"NA")</f>
        <v>0.43715405901503679</v>
      </c>
      <c r="M75" s="23">
        <f>IF('Master data'!DS75&gt;0,'Cap Ex'!C75/'Master data'!DS75,"NA")</f>
        <v>4.0511191065520334E-2</v>
      </c>
    </row>
    <row r="76" spans="1:13">
      <c r="A76" s="2" t="str">
        <f>'Master data'!A76</f>
        <v>Retail (Online)</v>
      </c>
      <c r="B76" s="6">
        <f>'Master data'!B76</f>
        <v>353</v>
      </c>
      <c r="C76" s="23">
        <f>'Master data'!DL76/('Master data'!DL76+'Master data'!BB76)</f>
        <v>0.42694150462531039</v>
      </c>
      <c r="D76" s="7">
        <f>'Master data'!DL76/('Master data'!C76+'Master data'!DL76)</f>
        <v>8.8352488267929102E-2</v>
      </c>
      <c r="E76" s="23">
        <f>'Master data'!DL76/'Master data'!C76</f>
        <v>9.6915186111861507E-2</v>
      </c>
      <c r="F76" s="7">
        <f>'Master data'!D76/('Master data'!C76+'Master data'!D76)</f>
        <v>8.5126389408453337E-2</v>
      </c>
      <c r="G76" s="7">
        <f>'Master data'!D76/'Master data'!C76</f>
        <v>9.3047158014987003E-2</v>
      </c>
      <c r="H76" s="7">
        <f>Beta!E79</f>
        <v>0.10702026420144505</v>
      </c>
      <c r="I76" s="23">
        <f>'Master data'!DR76/100</f>
        <v>0.21627867346938787</v>
      </c>
      <c r="J76" s="20">
        <f>'Master data'!DO76</f>
        <v>0.43898595970442778</v>
      </c>
      <c r="K76" s="20">
        <f>IF('Master data'!G76&gt;0,'Master data'!AR76/'Master data'!G76,"NA")</f>
        <v>2.3979566647815607E-2</v>
      </c>
      <c r="L76" s="20">
        <f>IF('Master data'!DS76&gt;0,'Master data'!DV76/'Master data'!DS76,"NA")</f>
        <v>0.24891463737779387</v>
      </c>
      <c r="M76" s="23">
        <f>IF('Master data'!DS76&gt;0,'Cap Ex'!C76/'Master data'!DS76,"NA")</f>
        <v>6.9086833988376464E-2</v>
      </c>
    </row>
    <row r="77" spans="1:13">
      <c r="A77" s="2" t="str">
        <f>'Master data'!A77</f>
        <v>Retail (Special Lines)</v>
      </c>
      <c r="B77" s="6">
        <f>'Master data'!B77</f>
        <v>479</v>
      </c>
      <c r="C77" s="23">
        <f>'Master data'!DL77/('Master data'!DL77+'Master data'!BB77)</f>
        <v>0.503574113853407</v>
      </c>
      <c r="D77" s="7">
        <f>'Master data'!DL77/('Master data'!C77+'Master data'!DL77)</f>
        <v>0.21313295686093464</v>
      </c>
      <c r="E77" s="23">
        <f>'Master data'!DL77/'Master data'!C77</f>
        <v>0.27086273179097553</v>
      </c>
      <c r="F77" s="7">
        <f>'Master data'!D77/('Master data'!C77+'Master data'!D77)</f>
        <v>0.22794139189461252</v>
      </c>
      <c r="G77" s="7">
        <f>'Master data'!D77/'Master data'!C77</f>
        <v>0.2952384566425274</v>
      </c>
      <c r="H77" s="7">
        <f>Beta!E80</f>
        <v>0.16780436136769647</v>
      </c>
      <c r="I77" s="23">
        <f>'Master data'!DR77/100</f>
        <v>0.2517317662337662</v>
      </c>
      <c r="J77" s="20">
        <f>'Master data'!DO77</f>
        <v>0.31635057143527651</v>
      </c>
      <c r="K77" s="20">
        <f>IF('Master data'!G77&gt;0,'Master data'!AR77/'Master data'!G77,"NA")</f>
        <v>8.6844724157943171E-2</v>
      </c>
      <c r="L77" s="20">
        <f>IF('Master data'!DS77&gt;0,'Master data'!DV77/'Master data'!DS77,"NA")</f>
        <v>0.31659646082170073</v>
      </c>
      <c r="M77" s="23">
        <f>IF('Master data'!DS77&gt;0,'Cap Ex'!C77/'Master data'!DS77,"NA")</f>
        <v>2.2291862084424852E-2</v>
      </c>
    </row>
    <row r="78" spans="1:13">
      <c r="A78" s="2" t="str">
        <f>'Master data'!A78</f>
        <v>Rubber&amp; Tires</v>
      </c>
      <c r="B78" s="6">
        <f>'Master data'!B78</f>
        <v>90</v>
      </c>
      <c r="C78" s="23">
        <f>'Master data'!DL78/('Master data'!DL78+'Master data'!BB78)</f>
        <v>0.36294167715465131</v>
      </c>
      <c r="D78" s="7">
        <f>'Master data'!DL78/('Master data'!C78+'Master data'!DL78)</f>
        <v>0.28120106287181068</v>
      </c>
      <c r="E78" s="23">
        <f>'Master data'!DL78/'Master data'!C78</f>
        <v>0.39120962531649073</v>
      </c>
      <c r="F78" s="7">
        <f>'Master data'!D78/('Master data'!C78+'Master data'!D78)</f>
        <v>0.28118528694520339</v>
      </c>
      <c r="G78" s="7">
        <f>'Master data'!D78/'Master data'!C78</f>
        <v>0.39117909224510838</v>
      </c>
      <c r="H78" s="7">
        <f>Beta!E81</f>
        <v>0.16412855069231705</v>
      </c>
      <c r="I78" s="23">
        <f>'Master data'!DR78/100</f>
        <v>0.13423828947368416</v>
      </c>
      <c r="J78" s="20">
        <f>'Master data'!DO78</f>
        <v>0.2558277620529969</v>
      </c>
      <c r="K78" s="20">
        <f>IF('Master data'!G78&gt;0,'Master data'!AR78/'Master data'!G78,"NA")</f>
        <v>0.13924705742004043</v>
      </c>
      <c r="L78" s="20">
        <f>IF('Master data'!DS78&gt;0,'Master data'!DV78/'Master data'!DS78,"NA")</f>
        <v>0.39151546568969775</v>
      </c>
      <c r="M78" s="23">
        <f>IF('Master data'!DS78&gt;0,'Cap Ex'!C78/'Master data'!DS78,"NA")</f>
        <v>4.0189388798300529E-2</v>
      </c>
    </row>
    <row r="79" spans="1:13">
      <c r="A79" s="2" t="str">
        <f>'Master data'!A79</f>
        <v>Semiconductor</v>
      </c>
      <c r="B79" s="6">
        <f>'Master data'!B79</f>
        <v>581</v>
      </c>
      <c r="C79" s="23">
        <f>'Master data'!DL79/('Master data'!DL79+'Master data'!BB79)</f>
        <v>0.29806980086835116</v>
      </c>
      <c r="D79" s="7">
        <f>'Master data'!DL79/('Master data'!C79+'Master data'!DL79)</f>
        <v>6.6205563118355529E-2</v>
      </c>
      <c r="E79" s="23">
        <f>'Master data'!DL79/'Master data'!C79</f>
        <v>7.089950475550634E-2</v>
      </c>
      <c r="F79" s="7">
        <f>'Master data'!D79/('Master data'!C79+'Master data'!D79)</f>
        <v>6.6598638330346419E-2</v>
      </c>
      <c r="G79" s="7">
        <f>'Master data'!D79/'Master data'!C79</f>
        <v>7.1350483366786427E-2</v>
      </c>
      <c r="H79" s="7">
        <f>Beta!E82</f>
        <v>0.10092090006991444</v>
      </c>
      <c r="I79" s="23">
        <f>'Master data'!DR79/100</f>
        <v>0.17908845982142857</v>
      </c>
      <c r="J79" s="20">
        <f>'Master data'!DO79</f>
        <v>0.34356638448587645</v>
      </c>
      <c r="K79" s="20">
        <f>IF('Master data'!G79&gt;0,'Master data'!AR79/'Master data'!G79,"NA")</f>
        <v>5.2440482895621407E-2</v>
      </c>
      <c r="L79" s="20">
        <f>IF('Master data'!DS79&gt;0,'Master data'!DV79/'Master data'!DS79,"NA")</f>
        <v>0.29851923736211661</v>
      </c>
      <c r="M79" s="23">
        <f>IF('Master data'!DS79&gt;0,'Cap Ex'!C79/'Master data'!DS79,"NA")</f>
        <v>8.5421701803532618E-2</v>
      </c>
    </row>
    <row r="80" spans="1:13">
      <c r="A80" s="2" t="str">
        <f>'Master data'!A80</f>
        <v>Semiconductor Equip</v>
      </c>
      <c r="B80" s="6">
        <f>'Master data'!B80</f>
        <v>324</v>
      </c>
      <c r="C80" s="23">
        <f>'Master data'!DL80/('Master data'!DL80+'Master data'!BB80)</f>
        <v>0.25783165772126543</v>
      </c>
      <c r="D80" s="7">
        <f>'Master data'!DL80/('Master data'!C80+'Master data'!DL80)</f>
        <v>3.8922786669120309E-2</v>
      </c>
      <c r="E80" s="23">
        <f>'Master data'!DL80/'Master data'!C80</f>
        <v>4.0499125490888077E-2</v>
      </c>
      <c r="F80" s="7">
        <f>'Master data'!D80/('Master data'!C80+'Master data'!D80)</f>
        <v>3.9271042827220777E-2</v>
      </c>
      <c r="G80" s="7">
        <f>'Master data'!D80/'Master data'!C80</f>
        <v>4.0876297663377505E-2</v>
      </c>
      <c r="H80" s="7">
        <f>Beta!E83</f>
        <v>0.13154464776139105</v>
      </c>
      <c r="I80" s="23">
        <f>'Master data'!DR80/100</f>
        <v>0.18860246478873244</v>
      </c>
      <c r="J80" s="20">
        <f>'Master data'!DO80</f>
        <v>0.33073648727489308</v>
      </c>
      <c r="K80" s="20">
        <f>IF('Master data'!G80&gt;0,'Master data'!AR80/'Master data'!G80,"NA")</f>
        <v>4.0467981519882054E-2</v>
      </c>
      <c r="L80" s="20">
        <f>IF('Master data'!DS80&gt;0,'Master data'!DV80/'Master data'!DS80,"NA")</f>
        <v>0.20737997683606108</v>
      </c>
      <c r="M80" s="23">
        <f>IF('Master data'!DS80&gt;0,'Cap Ex'!C80/'Master data'!DS80,"NA")</f>
        <v>4.376731769666331E-2</v>
      </c>
    </row>
    <row r="81" spans="1:13">
      <c r="A81" s="2" t="str">
        <f>'Master data'!A81</f>
        <v>Shipbuilding &amp; Marine</v>
      </c>
      <c r="B81" s="6">
        <f>'Master data'!B81</f>
        <v>348</v>
      </c>
      <c r="C81" s="23">
        <f>'Master data'!DL81/('Master data'!DL81+'Master data'!BB81)</f>
        <v>0.38018311532898491</v>
      </c>
      <c r="D81" s="7">
        <f>'Master data'!DL81/('Master data'!C81+'Master data'!DL81)</f>
        <v>0.28584997377218435</v>
      </c>
      <c r="E81" s="23">
        <f>'Master data'!DL81/'Master data'!C81</f>
        <v>0.40026599912354754</v>
      </c>
      <c r="F81" s="7">
        <f>'Master data'!D81/('Master data'!C81+'Master data'!D81)</f>
        <v>0.29122993438649519</v>
      </c>
      <c r="G81" s="7">
        <f>'Master data'!D81/'Master data'!C81</f>
        <v>0.41089480004267576</v>
      </c>
      <c r="H81" s="7">
        <f>Beta!E84</f>
        <v>0.11544107956077043</v>
      </c>
      <c r="I81" s="23">
        <f>'Master data'!DR81/100</f>
        <v>0.15982809523809524</v>
      </c>
      <c r="J81" s="20">
        <f>'Master data'!DO81</f>
        <v>0.28900935389708543</v>
      </c>
      <c r="K81" s="20">
        <f>IF('Master data'!G81&gt;0,'Master data'!AR81/'Master data'!G81,"NA")</f>
        <v>0.1595209427589542</v>
      </c>
      <c r="L81" s="20">
        <f>IF('Master data'!DS81&gt;0,'Master data'!DV81/'Master data'!DS81,"NA")</f>
        <v>0.47422389484786953</v>
      </c>
      <c r="M81" s="23">
        <f>IF('Master data'!DS81&gt;0,'Cap Ex'!C81/'Master data'!DS81,"NA")</f>
        <v>4.341190952097583E-2</v>
      </c>
    </row>
    <row r="82" spans="1:13">
      <c r="A82" s="2" t="str">
        <f>'Master data'!A82</f>
        <v>Shoe</v>
      </c>
      <c r="B82" s="6">
        <f>'Master data'!B82</f>
        <v>84</v>
      </c>
      <c r="C82" s="23">
        <f>'Master data'!DL82/('Master data'!DL82+'Master data'!BB82)</f>
        <v>0.38051495822183867</v>
      </c>
      <c r="D82" s="7">
        <f>'Master data'!DL82/('Master data'!C82+'Master data'!DL82)</f>
        <v>7.5005457072703993E-2</v>
      </c>
      <c r="E82" s="23">
        <f>'Master data'!DL82/'Master data'!C82</f>
        <v>8.1087458997689876E-2</v>
      </c>
      <c r="F82" s="7">
        <f>'Master data'!D82/('Master data'!C82+'Master data'!D82)</f>
        <v>7.6069436057585413E-2</v>
      </c>
      <c r="G82" s="7">
        <f>'Master data'!D82/'Master data'!C82</f>
        <v>8.2332416554115162E-2</v>
      </c>
      <c r="H82" s="7">
        <f>Beta!E85</f>
        <v>0.13794942331838977</v>
      </c>
      <c r="I82" s="23">
        <f>'Master data'!DR82/100</f>
        <v>0.20349218750000003</v>
      </c>
      <c r="J82" s="20">
        <f>'Master data'!DO82</f>
        <v>0.30489662620660396</v>
      </c>
      <c r="K82" s="20">
        <f>IF('Master data'!G82&gt;0,'Master data'!AR82/'Master data'!G82,"NA")</f>
        <v>3.9706405119959549E-2</v>
      </c>
      <c r="L82" s="20">
        <f>IF('Master data'!DS82&gt;0,'Master data'!DV82/'Master data'!DS82,"NA")</f>
        <v>0.21251725606661906</v>
      </c>
      <c r="M82" s="23">
        <f>IF('Master data'!DS82&gt;0,'Cap Ex'!C82/'Master data'!DS82,"NA")</f>
        <v>1.6634045407804259E-2</v>
      </c>
    </row>
    <row r="83" spans="1:13">
      <c r="A83" s="2" t="str">
        <f>'Master data'!A83</f>
        <v>Software (Entertainment)</v>
      </c>
      <c r="B83" s="6">
        <f>'Master data'!B83</f>
        <v>317</v>
      </c>
      <c r="C83" s="23">
        <f>'Master data'!DL83/('Master data'!DL83+'Master data'!BB83)</f>
        <v>0.18060828390444947</v>
      </c>
      <c r="D83" s="7">
        <f>'Master data'!DL83/('Master data'!C83+'Master data'!DL83)</f>
        <v>3.5247398525227285E-2</v>
      </c>
      <c r="E83" s="23">
        <f>'Master data'!DL83/'Master data'!C83</f>
        <v>3.6535168157459448E-2</v>
      </c>
      <c r="F83" s="7">
        <f>'Master data'!D83/('Master data'!C83+'Master data'!D83)</f>
        <v>3.517976424472375E-2</v>
      </c>
      <c r="G83" s="7">
        <f>'Master data'!D83/'Master data'!C83</f>
        <v>3.6462506631802234E-2</v>
      </c>
      <c r="H83" s="7">
        <f>Beta!E86</f>
        <v>9.5090402583538028E-2</v>
      </c>
      <c r="I83" s="23">
        <f>'Master data'!DR83/100</f>
        <v>0.20577296296296296</v>
      </c>
      <c r="J83" s="20">
        <f>'Master data'!DO83</f>
        <v>0.41354487083788249</v>
      </c>
      <c r="K83" s="20">
        <f>IF('Master data'!G83&gt;0,'Master data'!AR83/'Master data'!G83,"NA")</f>
        <v>4.4518360706497132E-2</v>
      </c>
      <c r="L83" s="20">
        <f>IF('Master data'!DS83&gt;0,'Master data'!DV83/'Master data'!DS83,"NA")</f>
        <v>0.20041825214278361</v>
      </c>
      <c r="M83" s="23">
        <f>IF('Master data'!DS83&gt;0,'Cap Ex'!C83/'Master data'!DS83,"NA")</f>
        <v>5.0665962338356796E-2</v>
      </c>
    </row>
    <row r="84" spans="1:13">
      <c r="A84" s="2" t="str">
        <f>'Master data'!A84</f>
        <v>Software (Internet)</v>
      </c>
      <c r="B84" s="6">
        <f>'Master data'!B84</f>
        <v>151</v>
      </c>
      <c r="C84" s="23">
        <f>'Master data'!DL84/('Master data'!DL84+'Master data'!BB84)</f>
        <v>0.39519562717887302</v>
      </c>
      <c r="D84" s="7">
        <f>'Master data'!DL84/('Master data'!C84+'Master data'!DL84)</f>
        <v>6.1420432769089289E-2</v>
      </c>
      <c r="E84" s="23">
        <f>'Master data'!DL84/'Master data'!C84</f>
        <v>6.5439771878156111E-2</v>
      </c>
      <c r="F84" s="7">
        <f>'Master data'!D84/('Master data'!C84+'Master data'!D84)</f>
        <v>6.3411030290334278E-2</v>
      </c>
      <c r="G84" s="7">
        <f>'Master data'!D84/'Master data'!C84</f>
        <v>6.7704224949383218E-2</v>
      </c>
      <c r="H84" s="7">
        <f>Beta!E87</f>
        <v>0.10119679968247933</v>
      </c>
      <c r="I84" s="23">
        <f>'Master data'!DR84/100</f>
        <v>0.21009178861788616</v>
      </c>
      <c r="J84" s="20">
        <f>'Master data'!DO84</f>
        <v>0.36629598047922113</v>
      </c>
      <c r="K84" s="20">
        <f>IF('Master data'!G84&gt;0,'Master data'!AR84/'Master data'!G84,"NA")</f>
        <v>7.7018488204548723E-3</v>
      </c>
      <c r="L84" s="20">
        <f>IF('Master data'!DS84&gt;0,'Master data'!DV84/'Master data'!DS84,"NA")</f>
        <v>0.15371616351471512</v>
      </c>
      <c r="M84" s="23">
        <f>IF('Master data'!DS84&gt;0,'Cap Ex'!C84/'Master data'!DS84,"NA")</f>
        <v>3.0673584213237973E-2</v>
      </c>
    </row>
    <row r="85" spans="1:13">
      <c r="A85" s="2" t="str">
        <f>'Master data'!A85</f>
        <v>Software (System &amp; Application)</v>
      </c>
      <c r="B85" s="6">
        <f>'Master data'!B85</f>
        <v>1603</v>
      </c>
      <c r="C85" s="23">
        <f>'Master data'!DL85/('Master data'!DL85+'Master data'!BB85)</f>
        <v>0.39555152038839425</v>
      </c>
      <c r="D85" s="7">
        <f>'Master data'!DL85/('Master data'!C85+'Master data'!DL85)</f>
        <v>5.3698927403957208E-2</v>
      </c>
      <c r="E85" s="23">
        <f>'Master data'!DL85/'Master data'!C85</f>
        <v>5.6746133930337644E-2</v>
      </c>
      <c r="F85" s="7">
        <f>'Master data'!D85/('Master data'!C85+'Master data'!D85)</f>
        <v>5.4353741967815263E-2</v>
      </c>
      <c r="G85" s="7">
        <f>'Master data'!D85/'Master data'!C85</f>
        <v>5.7477879816202213E-2</v>
      </c>
      <c r="H85" s="7">
        <f>Beta!E88</f>
        <v>8.2508242386627698E-2</v>
      </c>
      <c r="I85" s="23">
        <f>'Master data'!DR85/100</f>
        <v>0.23112144398340259</v>
      </c>
      <c r="J85" s="20">
        <f>'Master data'!DO85</f>
        <v>0.39592214923174668</v>
      </c>
      <c r="K85" s="20">
        <f>IF('Master data'!G85&gt;0,'Master data'!AR85/'Master data'!G85,"NA")</f>
        <v>2.4250329269189647E-2</v>
      </c>
      <c r="L85" s="20">
        <f>IF('Master data'!DS85&gt;0,'Master data'!DV85/'Master data'!DS85,"NA")</f>
        <v>0.10790033268439908</v>
      </c>
      <c r="M85" s="23">
        <f>IF('Master data'!DS85&gt;0,'Cap Ex'!C85/'Master data'!DS85,"NA")</f>
        <v>2.7789244948457484E-2</v>
      </c>
    </row>
    <row r="86" spans="1:13">
      <c r="A86" s="2" t="str">
        <f>'Master data'!A86</f>
        <v>Steel</v>
      </c>
      <c r="B86" s="6">
        <f>'Master data'!B86</f>
        <v>709</v>
      </c>
      <c r="C86" s="23">
        <f>'Master data'!DL86/('Master data'!DL86+'Master data'!BB86)</f>
        <v>0.34502219555948471</v>
      </c>
      <c r="D86" s="7">
        <f>'Master data'!DL86/('Master data'!C86+'Master data'!DL86)</f>
        <v>0.30699507501133377</v>
      </c>
      <c r="E86" s="23">
        <f>'Master data'!DL86/'Master data'!C86</f>
        <v>0.4429911880010875</v>
      </c>
      <c r="F86" s="7">
        <f>'Master data'!D86/('Master data'!C86+'Master data'!D86)</f>
        <v>0.30823016607963638</v>
      </c>
      <c r="G86" s="7">
        <f>'Master data'!D86/'Master data'!C86</f>
        <v>0.44556751532926742</v>
      </c>
      <c r="H86" s="7">
        <f>Beta!E89</f>
        <v>0.15450763081536736</v>
      </c>
      <c r="I86" s="23">
        <f>'Master data'!DR86/100</f>
        <v>0.1282550950570342</v>
      </c>
      <c r="J86" s="20">
        <f>'Master data'!DO86</f>
        <v>0.3186563954166941</v>
      </c>
      <c r="K86" s="20">
        <f>IF('Master data'!G86&gt;0,'Master data'!AR86/'Master data'!G86,"NA")</f>
        <v>0.2381031802188274</v>
      </c>
      <c r="L86" s="20">
        <f>IF('Master data'!DS86&gt;0,'Master data'!DV86/'Master data'!DS86,"NA")</f>
        <v>0.41834701135863833</v>
      </c>
      <c r="M86" s="23">
        <f>IF('Master data'!DS86&gt;0,'Cap Ex'!C86/'Master data'!DS86,"NA")</f>
        <v>4.3781220989338905E-2</v>
      </c>
    </row>
    <row r="87" spans="1:13">
      <c r="A87" s="2" t="str">
        <f>'Master data'!A87</f>
        <v>Telecom (Wireless)</v>
      </c>
      <c r="B87" s="6">
        <f>'Master data'!B87</f>
        <v>101</v>
      </c>
      <c r="C87" s="23">
        <f>'Master data'!DL87/('Master data'!DL87+'Master data'!BB87)</f>
        <v>0.50138903135383428</v>
      </c>
      <c r="D87" s="7">
        <f>'Master data'!DL87/('Master data'!C87+'Master data'!DL87)</f>
        <v>0.42706252676736539</v>
      </c>
      <c r="E87" s="23">
        <f>'Master data'!DL87/'Master data'!C87</f>
        <v>0.74539115823195889</v>
      </c>
      <c r="F87" s="7">
        <f>'Master data'!D87/('Master data'!C87+'Master data'!D87)</f>
        <v>0.42624417123529412</v>
      </c>
      <c r="G87" s="7">
        <f>'Master data'!D87/'Master data'!C87</f>
        <v>0.74290168372318977</v>
      </c>
      <c r="H87" s="7">
        <f>Beta!E90</f>
        <v>0.15205606611123362</v>
      </c>
      <c r="I87" s="23">
        <f>'Master data'!DR87/100</f>
        <v>0.17942011494252877</v>
      </c>
      <c r="J87" s="20">
        <f>'Master data'!DO87</f>
        <v>0.25121862207428292</v>
      </c>
      <c r="K87" s="20">
        <f>IF('Master data'!G87&gt;0,'Master data'!AR87/'Master data'!G87,"NA")</f>
        <v>0.15057552679940067</v>
      </c>
      <c r="L87" s="20">
        <f>IF('Master data'!DS87&gt;0,'Master data'!DV87/'Master data'!DS87,"NA")</f>
        <v>0.30365893984995906</v>
      </c>
      <c r="M87" s="23">
        <f>IF('Master data'!DS87&gt;0,'Cap Ex'!C87/'Master data'!DS87,"NA")</f>
        <v>5.9534409754455848E-2</v>
      </c>
    </row>
    <row r="88" spans="1:13">
      <c r="A88" s="2" t="str">
        <f>'Master data'!A88</f>
        <v>Telecom. Equipment</v>
      </c>
      <c r="B88" s="6">
        <f>'Master data'!B88</f>
        <v>465</v>
      </c>
      <c r="C88" s="23">
        <f>'Master data'!DL88/('Master data'!DL88+'Master data'!BB88)</f>
        <v>0.30809691146512652</v>
      </c>
      <c r="D88" s="7">
        <f>'Master data'!DL88/('Master data'!C88+'Master data'!DL88)</f>
        <v>9.5270686153028278E-2</v>
      </c>
      <c r="E88" s="23">
        <f>'Master data'!DL88/'Master data'!C88</f>
        <v>0.10530297260727713</v>
      </c>
      <c r="F88" s="7">
        <f>'Master data'!D88/('Master data'!C88+'Master data'!D88)</f>
        <v>9.5674298758699525E-2</v>
      </c>
      <c r="G88" s="7">
        <f>'Master data'!D88/'Master data'!C88</f>
        <v>0.10579628404608488</v>
      </c>
      <c r="H88" s="7">
        <f>Beta!E91</f>
        <v>8.528850737407459E-2</v>
      </c>
      <c r="I88" s="23">
        <f>'Master data'!DR88/100</f>
        <v>0.16864459302325588</v>
      </c>
      <c r="J88" s="20">
        <f>'Master data'!DO88</f>
        <v>0.32549748497016417</v>
      </c>
      <c r="K88" s="20">
        <f>IF('Master data'!G88&gt;0,'Master data'!AR88/'Master data'!G88,"NA")</f>
        <v>5.1658727147997935E-2</v>
      </c>
      <c r="L88" s="20">
        <f>IF('Master data'!DS88&gt;0,'Master data'!DV88/'Master data'!DS88,"NA")</f>
        <v>0.10048177886229392</v>
      </c>
      <c r="M88" s="23">
        <f>IF('Master data'!DS88&gt;0,'Cap Ex'!C88/'Master data'!DS88,"NA")</f>
        <v>2.1585420872991957E-2</v>
      </c>
    </row>
    <row r="89" spans="1:13">
      <c r="A89" s="2" t="str">
        <f>'Master data'!A89</f>
        <v>Telecom. Services</v>
      </c>
      <c r="B89" s="6">
        <f>'Master data'!B89</f>
        <v>296</v>
      </c>
      <c r="C89" s="23">
        <f>'Master data'!DL89/('Master data'!DL89+'Master data'!BB89)</f>
        <v>0.53261075302355898</v>
      </c>
      <c r="D89" s="7">
        <f>'Master data'!DL89/('Master data'!C89+'Master data'!DL89)</f>
        <v>0.43577860899213616</v>
      </c>
      <c r="E89" s="23">
        <f>'Master data'!DL89/'Master data'!C89</f>
        <v>0.7723539304557534</v>
      </c>
      <c r="F89" s="7">
        <f>'Master data'!D89/('Master data'!C89+'Master data'!D89)</f>
        <v>0.43580939640883859</v>
      </c>
      <c r="G89" s="7">
        <f>'Master data'!D89/'Master data'!C89</f>
        <v>0.77245064635044192</v>
      </c>
      <c r="H89" s="7">
        <f>Beta!E92</f>
        <v>0.13924771228991981</v>
      </c>
      <c r="I89" s="23">
        <f>'Master data'!DR89/100</f>
        <v>0.17818263829787229</v>
      </c>
      <c r="J89" s="20">
        <f>'Master data'!DO89</f>
        <v>0.28128980563356337</v>
      </c>
      <c r="K89" s="20">
        <f>IF('Master data'!G89&gt;0,'Master data'!AR89/'Master data'!G89,"NA")</f>
        <v>0.14490781212147349</v>
      </c>
      <c r="L89" s="20">
        <f>IF('Master data'!DS89&gt;0,'Master data'!DV89/'Master data'!DS89,"NA")</f>
        <v>0.38242511273550639</v>
      </c>
      <c r="M89" s="23">
        <f>IF('Master data'!DS89&gt;0,'Cap Ex'!C89/'Master data'!DS89,"NA")</f>
        <v>6.0507005766374737E-2</v>
      </c>
    </row>
    <row r="90" spans="1:13">
      <c r="A90" s="2" t="str">
        <f>'Master data'!A90</f>
        <v>Tobacco</v>
      </c>
      <c r="B90" s="6">
        <f>'Master data'!B90</f>
        <v>55</v>
      </c>
      <c r="C90" s="23">
        <f>'Master data'!DL90/('Master data'!DL90+'Master data'!BB90)</f>
        <v>0.512424714122939</v>
      </c>
      <c r="D90" s="7">
        <f>'Master data'!DL90/('Master data'!C90+'Master data'!DL90)</f>
        <v>0.2295388630687642</v>
      </c>
      <c r="E90" s="23">
        <f>'Master data'!DL90/'Master data'!C90</f>
        <v>0.29792399910399464</v>
      </c>
      <c r="F90" s="7">
        <f>'Master data'!D90/('Master data'!C90+'Master data'!D90)</f>
        <v>0.23076224490538635</v>
      </c>
      <c r="G90" s="7">
        <f>'Master data'!D90/'Master data'!C90</f>
        <v>0.29998819399732057</v>
      </c>
      <c r="H90" s="7">
        <f>Beta!E93</f>
        <v>0.1603057716551318</v>
      </c>
      <c r="I90" s="23">
        <f>'Master data'!DR90/100</f>
        <v>0.21902065217391303</v>
      </c>
      <c r="J90" s="20">
        <f>'Master data'!DO90</f>
        <v>0.27244667748724533</v>
      </c>
      <c r="K90" s="20">
        <f>IF('Master data'!G90&gt;0,'Master data'!AR90/'Master data'!G90,"NA")</f>
        <v>0.11765170876269072</v>
      </c>
      <c r="L90" s="20">
        <f>IF('Master data'!DS90&gt;0,'Master data'!DV90/'Master data'!DS90,"NA")</f>
        <v>8.3753365077766595E-2</v>
      </c>
      <c r="M90" s="23">
        <f>IF('Master data'!DS90&gt;0,'Cap Ex'!C90/'Master data'!DS90,"NA")</f>
        <v>9.6208298136911657E-3</v>
      </c>
    </row>
    <row r="91" spans="1:13">
      <c r="A91" s="2" t="str">
        <f>'Master data'!A91</f>
        <v>Transportation</v>
      </c>
      <c r="B91" s="6">
        <f>'Master data'!B91</f>
        <v>295</v>
      </c>
      <c r="C91" s="23">
        <f>'Master data'!DL91/('Master data'!DL91+'Master data'!BB91)</f>
        <v>0.4973906830329769</v>
      </c>
      <c r="D91" s="7">
        <f>'Master data'!DL91/('Master data'!C91+'Master data'!DL91)</f>
        <v>0.28256602505682799</v>
      </c>
      <c r="E91" s="23">
        <f>'Master data'!DL91/'Master data'!C91</f>
        <v>0.3938564870435779</v>
      </c>
      <c r="F91" s="7">
        <f>'Master data'!D91/('Master data'!C91+'Master data'!D91)</f>
        <v>0.28564055207233141</v>
      </c>
      <c r="G91" s="7">
        <f>'Master data'!D91/'Master data'!C91</f>
        <v>0.39985549697839728</v>
      </c>
      <c r="H91" s="7">
        <f>Beta!E94</f>
        <v>0.17300122465194584</v>
      </c>
      <c r="I91" s="23">
        <f>'Master data'!DR91/100</f>
        <v>0.16463926086956518</v>
      </c>
      <c r="J91" s="20">
        <f>'Master data'!DO91</f>
        <v>0.28153691037221817</v>
      </c>
      <c r="K91" s="20">
        <f>IF('Master data'!G91&gt;0,'Master data'!AR91/'Master data'!G91,"NA")</f>
        <v>8.4553306502048176E-2</v>
      </c>
      <c r="L91" s="20">
        <f>IF('Master data'!DS91&gt;0,'Master data'!DV91/'Master data'!DS91,"NA")</f>
        <v>0.26620666075122223</v>
      </c>
      <c r="M91" s="23">
        <f>IF('Master data'!DS91&gt;0,'Cap Ex'!C91/'Master data'!DS91,"NA")</f>
        <v>3.8831791088945924E-2</v>
      </c>
    </row>
    <row r="92" spans="1:13">
      <c r="A92" s="2" t="str">
        <f>'Master data'!A92</f>
        <v>Transportation (Railroads)</v>
      </c>
      <c r="B92" s="6">
        <f>'Master data'!B92</f>
        <v>51</v>
      </c>
      <c r="C92" s="23">
        <f>'Master data'!DL92/('Master data'!DL92+'Master data'!BB92)</f>
        <v>0.50399774452262491</v>
      </c>
      <c r="D92" s="7">
        <f>'Master data'!DL92/('Master data'!C92+'Master data'!DL92)</f>
        <v>0.27691869729940843</v>
      </c>
      <c r="E92" s="23">
        <f>'Master data'!DL92/'Master data'!C92</f>
        <v>0.38297034685472009</v>
      </c>
      <c r="F92" s="7">
        <f>'Master data'!D92/('Master data'!C92+'Master data'!D92)</f>
        <v>0.28103472382481087</v>
      </c>
      <c r="G92" s="7">
        <f>'Master data'!D92/'Master data'!C92</f>
        <v>0.39088775652682778</v>
      </c>
      <c r="H92" s="7">
        <f>Beta!E95</f>
        <v>0.19681305906942689</v>
      </c>
      <c r="I92" s="23">
        <f>'Master data'!DR92/100</f>
        <v>0.30288979166666674</v>
      </c>
      <c r="J92" s="20">
        <f>'Master data'!DO92</f>
        <v>0.17870620242728813</v>
      </c>
      <c r="K92" s="20">
        <f>IF('Master data'!G92&gt;0,'Master data'!AR92/'Master data'!G92,"NA")</f>
        <v>5.4733402942914851E-2</v>
      </c>
      <c r="L92" s="20">
        <f>IF('Master data'!DS92&gt;0,'Master data'!DV92/'Master data'!DS92,"NA")</f>
        <v>0.71163880369854615</v>
      </c>
      <c r="M92" s="23">
        <f>IF('Master data'!DS92&gt;0,'Cap Ex'!C92/'Master data'!DS92,"NA")</f>
        <v>4.5599541709268984E-2</v>
      </c>
    </row>
    <row r="93" spans="1:13">
      <c r="A93" s="2" t="str">
        <f>'Master data'!A93</f>
        <v>Trucking</v>
      </c>
      <c r="B93" s="6">
        <f>'Master data'!B93</f>
        <v>232</v>
      </c>
      <c r="C93" s="23">
        <f>'Master data'!DL93/('Master data'!DL93+'Master data'!BB93)</f>
        <v>0.54349433070853981</v>
      </c>
      <c r="D93" s="7">
        <f>'Master data'!DL93/('Master data'!C93+'Master data'!DL93)</f>
        <v>0.29041271557495713</v>
      </c>
      <c r="E93" s="23">
        <f>'Master data'!DL93/'Master data'!C93</f>
        <v>0.4092698980792332</v>
      </c>
      <c r="F93" s="7">
        <f>'Master data'!D93/('Master data'!C93+'Master data'!D93)</f>
        <v>0.30300807087509513</v>
      </c>
      <c r="G93" s="7">
        <f>'Master data'!D93/'Master data'!C93</f>
        <v>0.43473684301557303</v>
      </c>
      <c r="H93" s="7">
        <f>Beta!E96</f>
        <v>0.16398673598970887</v>
      </c>
      <c r="I93" s="23">
        <f>'Master data'!DR93/100</f>
        <v>0.22986112903225803</v>
      </c>
      <c r="J93" s="20">
        <f>'Master data'!DO93</f>
        <v>0.28263701614696507</v>
      </c>
      <c r="K93" s="20">
        <f>IF('Master data'!G93&gt;0,'Master data'!AR93/'Master data'!G93,"NA")</f>
        <v>6.934320378706256E-2</v>
      </c>
      <c r="L93" s="20">
        <f>IF('Master data'!DS93&gt;0,'Master data'!DV93/'Master data'!DS93,"NA")</f>
        <v>0.33446182897809573</v>
      </c>
      <c r="M93" s="23">
        <f>IF('Master data'!DS93&gt;0,'Cap Ex'!C93/'Master data'!DS93,"NA")</f>
        <v>6.1742492560555223E-2</v>
      </c>
    </row>
    <row r="94" spans="1:13">
      <c r="A94" s="2" t="str">
        <f>'Master data'!A94</f>
        <v>Utility (General)</v>
      </c>
      <c r="B94" s="6">
        <f>'Master data'!B94</f>
        <v>54</v>
      </c>
      <c r="C94" s="23">
        <f>'Master data'!DL94/('Master data'!DL94+'Master data'!BB94)</f>
        <v>0.58528142569303121</v>
      </c>
      <c r="D94" s="7">
        <f>'Master data'!DL94/('Master data'!C94+'Master data'!DL94)</f>
        <v>0.45241686659988362</v>
      </c>
      <c r="E94" s="23">
        <f>'Master data'!DL94/'Master data'!C94</f>
        <v>0.82620672369998815</v>
      </c>
      <c r="F94" s="7">
        <f>'Master data'!D94/('Master data'!C94+'Master data'!D94)</f>
        <v>0.45339836098770919</v>
      </c>
      <c r="G94" s="7">
        <f>'Master data'!D94/'Master data'!C94</f>
        <v>0.82948591556915219</v>
      </c>
      <c r="H94" s="7">
        <f>Beta!E97</f>
        <v>0.16708949179198282</v>
      </c>
      <c r="I94" s="23">
        <f>'Master data'!DR94/100</f>
        <v>0.44843829787234052</v>
      </c>
      <c r="J94" s="20">
        <f>'Master data'!DO94</f>
        <v>0.18542881310222778</v>
      </c>
      <c r="K94" s="20">
        <f>IF('Master data'!G94&gt;0,'Master data'!AR94/'Master data'!G94,"NA")</f>
        <v>8.7860526239409376E-2</v>
      </c>
      <c r="L94" s="20">
        <f>IF('Master data'!DS94&gt;0,'Master data'!DV94/'Master data'!DS94,"NA")</f>
        <v>0.46971723623440981</v>
      </c>
      <c r="M94" s="23">
        <f>IF('Master data'!DS94&gt;0,'Cap Ex'!C94/'Master data'!DS94,"NA")</f>
        <v>4.805487561438325E-2</v>
      </c>
    </row>
    <row r="95" spans="1:13">
      <c r="A95" s="2" t="str">
        <f>'Master data'!A95</f>
        <v>Utility (Water)</v>
      </c>
      <c r="B95" s="6">
        <f>'Master data'!B95</f>
        <v>104</v>
      </c>
      <c r="C95" s="23">
        <f>'Master data'!DL95/('Master data'!DL95+'Master data'!BB95)</f>
        <v>0.5431730719048129</v>
      </c>
      <c r="D95" s="7">
        <f>'Master data'!DL95/('Master data'!C95+'Master data'!DL95)</f>
        <v>0.40461862985501346</v>
      </c>
      <c r="E95" s="23">
        <f>'Master data'!DL95/'Master data'!C95</f>
        <v>0.67959571821416109</v>
      </c>
      <c r="F95" s="7">
        <f>'Master data'!D95/('Master data'!C95+'Master data'!D95)</f>
        <v>0.40535398995697081</v>
      </c>
      <c r="G95" s="7">
        <f>'Master data'!D95/'Master data'!C95</f>
        <v>0.68167276515929032</v>
      </c>
      <c r="H95" s="7">
        <f>Beta!E98</f>
        <v>0.15414488013719491</v>
      </c>
      <c r="I95" s="23">
        <f>'Master data'!DR95/100</f>
        <v>0.19873121951219513</v>
      </c>
      <c r="J95" s="20">
        <f>'Master data'!DO95</f>
        <v>0.26178165004236142</v>
      </c>
      <c r="K95" s="20">
        <f>IF('Master data'!G95&gt;0,'Master data'!AR95/'Master data'!G95,"NA")</f>
        <v>7.3976325884509503E-2</v>
      </c>
      <c r="L95" s="20">
        <f>IF('Master data'!DS95&gt;0,'Master data'!DV95/'Master data'!DS95,"NA")</f>
        <v>0.44030830860783393</v>
      </c>
      <c r="M95" s="23">
        <f>IF('Master data'!DS95&gt;0,'Cap Ex'!C95/'Master data'!DS95,"NA")</f>
        <v>4.8770426281615896E-2</v>
      </c>
    </row>
    <row r="96" spans="1:13">
      <c r="A96" s="2" t="str">
        <f>'Master data'!A96</f>
        <v>Total Market</v>
      </c>
      <c r="B96" s="6">
        <f>'Master data'!B96</f>
        <v>47606</v>
      </c>
      <c r="C96" s="23">
        <f>'Master data'!DL96/('Master data'!DL96+'Master data'!BB96)</f>
        <v>0.56130654426763449</v>
      </c>
      <c r="D96" s="7">
        <f>'Master data'!DL96/('Master data'!C96+'Master data'!DL96)</f>
        <v>0.35668412135845767</v>
      </c>
      <c r="E96" s="23">
        <f>'Master data'!DL96/'Master data'!C96</f>
        <v>0.55444631976386083</v>
      </c>
      <c r="F96" s="7">
        <f>'Master data'!D96/('Master data'!C96+'Master data'!D96)</f>
        <v>0.35831879348733864</v>
      </c>
      <c r="G96" s="7">
        <f>'Master data'!D96/'Master data'!C96</f>
        <v>0.55840624573484132</v>
      </c>
      <c r="H96" s="7">
        <f>Beta!E99</f>
        <v>0.1233421753019964</v>
      </c>
      <c r="I96" s="23">
        <f>'Master data'!DR96/100</f>
        <v>0.19803024401101785</v>
      </c>
      <c r="J96" s="20">
        <f>'Master data'!DO96</f>
        <v>0.32546769015797089</v>
      </c>
      <c r="K96" s="20">
        <f>IF('Master data'!G96&gt;0,'Master data'!AR96/'Master data'!G96,"NA")</f>
        <v>5.8709512473487928E-2</v>
      </c>
      <c r="L96" s="20">
        <f>IF('Master data'!DS96&gt;0,'Master data'!DV96/'Master data'!DS96,"NA")</f>
        <v>0.10579233757783903</v>
      </c>
      <c r="M96" s="23">
        <f>IF('Master data'!DS96&gt;0,'Cap Ex'!C96/'Master data'!DS96,"NA")</f>
        <v>1.2230226744759569E-2</v>
      </c>
    </row>
    <row r="97" spans="1:13">
      <c r="A97" s="2" t="str">
        <f>'Master data'!A97</f>
        <v>Total Market (without financials)</v>
      </c>
      <c r="B97" s="6">
        <f>'Master data'!B97</f>
        <v>42185</v>
      </c>
      <c r="C97" s="23">
        <f>'Master data'!DL97/('Master data'!DL97+'Master data'!BB97)</f>
        <v>0.44129034800342537</v>
      </c>
      <c r="D97" s="7">
        <f>'Master data'!DL97/('Master data'!C97+'Master data'!DL97)</f>
        <v>0.21853231385743915</v>
      </c>
      <c r="E97" s="23">
        <f>'Master data'!DL97/'Master data'!C97</f>
        <v>0.27964344237462546</v>
      </c>
      <c r="F97" s="7">
        <f>'Master data'!D97/('Master data'!C97+'Master data'!D97)</f>
        <v>0.2209363240986357</v>
      </c>
      <c r="G97" s="7">
        <f>'Master data'!D97/'Master data'!C97</f>
        <v>0.28359212594916056</v>
      </c>
      <c r="H97" s="7">
        <f>Beta!E100</f>
        <v>0.1221657752925594</v>
      </c>
      <c r="I97" s="23">
        <f>'Master data'!DR97/100</f>
        <v>0.18961736227278017</v>
      </c>
      <c r="J97" s="20">
        <f>'Master data'!DO97</f>
        <v>0.33238862547458892</v>
      </c>
      <c r="K97" s="20">
        <f>IF('Master data'!G97&gt;0,'Master data'!AR97/'Master data'!G97,"NA")</f>
        <v>7.1203327281765011E-2</v>
      </c>
      <c r="L97" s="20">
        <f>IF('Master data'!DS97&gt;0,'Master data'!DV97/'Master data'!DS97,"NA")</f>
        <v>0.29965366584645342</v>
      </c>
      <c r="M97" s="23">
        <f>IF('Master data'!DS97&gt;0,'Cap Ex'!C97/'Master data'!DS97,"NA")</f>
        <v>3.4817788589081571E-2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97"/>
  <sheetViews>
    <sheetView workbookViewId="0">
      <selection sqref="A1:N97"/>
    </sheetView>
  </sheetViews>
  <sheetFormatPr defaultColWidth="11.07421875" defaultRowHeight="13.5"/>
  <cols>
    <col min="1" max="1" width="21" customWidth="1"/>
    <col min="2" max="2" width="11.3046875" style="5" bestFit="1" customWidth="1"/>
    <col min="3" max="3" width="16.69140625" style="5" customWidth="1"/>
    <col min="4" max="4" width="13.4609375" style="5" customWidth="1"/>
    <col min="5" max="5" width="9.4609375" style="5" customWidth="1"/>
    <col min="6" max="6" width="17.15234375" style="5" customWidth="1"/>
    <col min="7" max="7" width="14" style="5" customWidth="1"/>
    <col min="8" max="8" width="14.84375" style="5" bestFit="1" customWidth="1"/>
    <col min="9" max="10" width="17.3046875" style="5" customWidth="1"/>
    <col min="11" max="13" width="18.3046875" style="5" customWidth="1"/>
    <col min="14" max="14" width="10.84375" style="5"/>
  </cols>
  <sheetData>
    <row r="1" spans="1:14" ht="24">
      <c r="A1" s="16" t="s">
        <v>217</v>
      </c>
      <c r="B1" s="16" t="s">
        <v>192</v>
      </c>
      <c r="C1" s="22" t="s">
        <v>231</v>
      </c>
      <c r="D1" s="22" t="s">
        <v>232</v>
      </c>
      <c r="E1" s="16" t="s">
        <v>233</v>
      </c>
      <c r="F1" s="18" t="s">
        <v>462</v>
      </c>
      <c r="G1" s="18" t="s">
        <v>463</v>
      </c>
      <c r="H1" s="18" t="s">
        <v>400</v>
      </c>
      <c r="I1" s="18" t="s">
        <v>487</v>
      </c>
      <c r="J1" s="18" t="s">
        <v>488</v>
      </c>
      <c r="K1" s="18" t="s">
        <v>489</v>
      </c>
      <c r="L1" s="18" t="s">
        <v>490</v>
      </c>
      <c r="M1" s="18" t="s">
        <v>446</v>
      </c>
      <c r="N1" s="18" t="s">
        <v>484</v>
      </c>
    </row>
    <row r="2" spans="1:14">
      <c r="A2" s="2" t="str">
        <f>'Master data'!A2</f>
        <v>Advertising</v>
      </c>
      <c r="B2" s="6">
        <f>'Master data'!B2</f>
        <v>348</v>
      </c>
      <c r="C2" s="84">
        <f>-'Master data'!BD2</f>
        <v>2993.1254160000008</v>
      </c>
      <c r="D2" s="84">
        <f>'Master data'!AM2</f>
        <v>4045.6920000000009</v>
      </c>
      <c r="E2" s="23">
        <f>'Dividend fundamentals'!E2</f>
        <v>0.73983027279387559</v>
      </c>
      <c r="F2" s="87">
        <f>-'Master data'!CJ2-'Master data'!CI2</f>
        <v>3671.0770000000002</v>
      </c>
      <c r="G2" s="23">
        <f>IF(D2&gt;0,F2/D2,"NA")</f>
        <v>0.90740397440042375</v>
      </c>
      <c r="H2" s="84">
        <f>-'Master data'!CJ2-'Master data'!CI2-'Master data'!CK2</f>
        <v>63.065000000000509</v>
      </c>
      <c r="I2" s="84">
        <f>D2+'Master data'!BV2-'Master data'!BS2-'Master data'!AU2</f>
        <v>10787.671</v>
      </c>
      <c r="J2" s="84">
        <f>I2+'Master data'!CM2+'Master data'!CL2</f>
        <v>2308.8809999999939</v>
      </c>
      <c r="K2" s="23">
        <f>IF(I2&gt;0,H2/I2,"NA")</f>
        <v>5.8460255230253604E-3</v>
      </c>
      <c r="L2" s="23">
        <f>IF(J2&gt;0,H2/J2,"NA")</f>
        <v>2.7314097175212007E-2</v>
      </c>
      <c r="M2" s="23">
        <f>H2/D2</f>
        <v>1.5588186149613093E-2</v>
      </c>
      <c r="N2" s="7">
        <f>Cash!D2</f>
        <v>0.12092852252777805</v>
      </c>
    </row>
    <row r="3" spans="1:14">
      <c r="A3" s="2" t="str">
        <f>'Master data'!A3</f>
        <v>Aerospace/Defense</v>
      </c>
      <c r="B3" s="6">
        <f>'Master data'!B3</f>
        <v>272</v>
      </c>
      <c r="C3" s="84">
        <f>-'Master data'!BD3</f>
        <v>14523.318739999999</v>
      </c>
      <c r="D3" s="84">
        <f>'Master data'!AM3</f>
        <v>32422.167000000009</v>
      </c>
      <c r="E3" s="23">
        <f>'Dividend fundamentals'!E3</f>
        <v>0.44794410996649281</v>
      </c>
      <c r="F3" s="87">
        <f>-'Master data'!CJ3-'Master data'!CI3</f>
        <v>28384.752999999997</v>
      </c>
      <c r="G3" s="23">
        <f t="shared" ref="G3:G66" si="0">IF(D3&gt;0,F3/D3,"NA")</f>
        <v>0.87547365356547546</v>
      </c>
      <c r="H3" s="84">
        <f>-'Master data'!CJ3-'Master data'!CI3-'Master data'!CK3</f>
        <v>16470.280999999995</v>
      </c>
      <c r="I3" s="84">
        <f>D3+'Master data'!BV3-'Master data'!BS3-'Master data'!AU3</f>
        <v>19769.997000000021</v>
      </c>
      <c r="J3" s="84">
        <f>I3+'Master data'!CM3+'Master data'!CL3</f>
        <v>1814.7280000000319</v>
      </c>
      <c r="K3" s="23">
        <f>IF(I3&gt;0,H3/I3,"NA")</f>
        <v>0.8330947647589414</v>
      </c>
      <c r="L3" s="23">
        <f t="shared" ref="L3:L66" si="1">IF(J3&gt;0,H3/J3,"NA")</f>
        <v>9.0758951203704932</v>
      </c>
      <c r="M3" s="23">
        <f t="shared" ref="M3:M66" si="2">H3/D3</f>
        <v>0.5079944533010391</v>
      </c>
      <c r="N3" s="7">
        <f>Cash!D3</f>
        <v>7.6912496887337117E-2</v>
      </c>
    </row>
    <row r="4" spans="1:14">
      <c r="A4" s="2" t="str">
        <f>'Master data'!A4</f>
        <v>Air Transport</v>
      </c>
      <c r="B4" s="6">
        <f>'Master data'!B4</f>
        <v>151</v>
      </c>
      <c r="C4" s="84">
        <f>-'Master data'!BD4</f>
        <v>3582.8475000000008</v>
      </c>
      <c r="D4" s="84">
        <f>'Master data'!AM4</f>
        <v>-71289.895000000004</v>
      </c>
      <c r="E4" s="23">
        <f>'Dividend fundamentals'!E4</f>
        <v>3.5324529286747254E-3</v>
      </c>
      <c r="F4" s="87">
        <f>-'Master data'!CJ4-'Master data'!CI4</f>
        <v>3306.0870000000004</v>
      </c>
      <c r="G4" s="23" t="str">
        <f t="shared" si="0"/>
        <v>NA</v>
      </c>
      <c r="H4" s="84">
        <f>-'Master data'!CJ4-'Master data'!CI4-'Master data'!CK4</f>
        <v>-28281.484000000004</v>
      </c>
      <c r="I4" s="84">
        <f>D4+'Master data'!BV4-'Master data'!BS4-'Master data'!AU4</f>
        <v>-70082.442999999999</v>
      </c>
      <c r="J4" s="84">
        <f>I4+'Master data'!CM4+'Master data'!CL4</f>
        <v>-49531.021000000066</v>
      </c>
      <c r="K4" s="23" t="str">
        <f t="shared" ref="K4:K67" si="3">IF(I4&gt;0,H4/I4,"NA")</f>
        <v>NA</v>
      </c>
      <c r="L4" s="23" t="str">
        <f t="shared" si="1"/>
        <v>NA</v>
      </c>
      <c r="M4" s="23">
        <f t="shared" si="2"/>
        <v>0.39671097846335729</v>
      </c>
      <c r="N4" s="7">
        <f>Cash!D4</f>
        <v>0.12377507257499666</v>
      </c>
    </row>
    <row r="5" spans="1:14">
      <c r="A5" s="2" t="str">
        <f>'Master data'!A5</f>
        <v>Apparel</v>
      </c>
      <c r="B5" s="6">
        <f>'Master data'!B5</f>
        <v>1170</v>
      </c>
      <c r="C5" s="84">
        <f>-'Master data'!BD5</f>
        <v>19001.918959999981</v>
      </c>
      <c r="D5" s="84">
        <f>'Master data'!AM5</f>
        <v>53058.15400000009</v>
      </c>
      <c r="E5" s="23">
        <f>'Dividend fundamentals'!E5</f>
        <v>0.3581338121940682</v>
      </c>
      <c r="F5" s="87">
        <f>-'Master data'!CJ5-'Master data'!CI5</f>
        <v>22210.589999999997</v>
      </c>
      <c r="G5" s="23">
        <f t="shared" si="0"/>
        <v>0.41860841973506957</v>
      </c>
      <c r="H5" s="84">
        <f>-'Master data'!CJ5-'Master data'!CI5-'Master data'!CK5</f>
        <v>17315.949999999997</v>
      </c>
      <c r="I5" s="84">
        <f>D5+'Master data'!BV5-'Master data'!BS5-'Master data'!AU5</f>
        <v>52817.321000000098</v>
      </c>
      <c r="J5" s="84">
        <f>I5+'Master data'!CM5+'Master data'!CL5</f>
        <v>20537.853999999992</v>
      </c>
      <c r="K5" s="23">
        <f t="shared" si="3"/>
        <v>0.32784604883689511</v>
      </c>
      <c r="L5" s="23">
        <f t="shared" si="1"/>
        <v>0.8431236291776153</v>
      </c>
      <c r="M5" s="23">
        <f t="shared" si="2"/>
        <v>0.32635794302229149</v>
      </c>
      <c r="N5" s="7">
        <f>Cash!D5</f>
        <v>5.7298262419103123E-2</v>
      </c>
    </row>
    <row r="6" spans="1:14">
      <c r="A6" s="2" t="str">
        <f>'Master data'!A6</f>
        <v>Auto &amp; Truck</v>
      </c>
      <c r="B6" s="6">
        <f>'Master data'!B6</f>
        <v>152</v>
      </c>
      <c r="C6" s="84">
        <f>-'Master data'!BD6</f>
        <v>21748.315000000002</v>
      </c>
      <c r="D6" s="84">
        <f>'Master data'!AM6</f>
        <v>117851.26600000006</v>
      </c>
      <c r="E6" s="23">
        <f>'Dividend fundamentals'!E6</f>
        <v>0.18454035954098272</v>
      </c>
      <c r="F6" s="87">
        <f>-'Master data'!CJ6-'Master data'!CI6</f>
        <v>24721.161999999997</v>
      </c>
      <c r="G6" s="23">
        <f t="shared" si="0"/>
        <v>0.20976577375078842</v>
      </c>
      <c r="H6" s="84">
        <f>-'Master data'!CJ6-'Master data'!CI6-'Master data'!CK6</f>
        <v>5142.1069999999927</v>
      </c>
      <c r="I6" s="84">
        <f>D6+'Master data'!BV6-'Master data'!BS6-'Master data'!AU6</f>
        <v>31703.849000000017</v>
      </c>
      <c r="J6" s="84">
        <f>I6+'Master data'!CM6+'Master data'!CL6</f>
        <v>-30096.904000000213</v>
      </c>
      <c r="K6" s="23">
        <f t="shared" si="3"/>
        <v>0.1621918840201387</v>
      </c>
      <c r="L6" s="23" t="str">
        <f t="shared" si="1"/>
        <v>NA</v>
      </c>
      <c r="M6" s="23">
        <f t="shared" si="2"/>
        <v>4.3632174473204131E-2</v>
      </c>
      <c r="N6" s="7">
        <f>Cash!D6</f>
        <v>9.9373924105759973E-2</v>
      </c>
    </row>
    <row r="7" spans="1:14">
      <c r="A7" s="2" t="str">
        <f>'Master data'!A7</f>
        <v>Auto Parts</v>
      </c>
      <c r="B7" s="6">
        <f>'Master data'!B7</f>
        <v>728</v>
      </c>
      <c r="C7" s="84">
        <f>-'Master data'!BD7</f>
        <v>10367.169219999996</v>
      </c>
      <c r="D7" s="84">
        <f>'Master data'!AM7</f>
        <v>33478.986999999979</v>
      </c>
      <c r="E7" s="23">
        <f>'Dividend fundamentals'!E7</f>
        <v>0.30966197453943284</v>
      </c>
      <c r="F7" s="87">
        <f>-'Master data'!CJ7-'Master data'!CI7</f>
        <v>9371.5980000000018</v>
      </c>
      <c r="G7" s="23">
        <f t="shared" si="0"/>
        <v>0.27992477789127873</v>
      </c>
      <c r="H7" s="84">
        <f>-'Master data'!CJ7-'Master data'!CI7-'Master data'!CK7</f>
        <v>45.411000000000058</v>
      </c>
      <c r="I7" s="84">
        <f>D7+'Master data'!BV7-'Master data'!BS7-'Master data'!AU7</f>
        <v>6148.3180000000175</v>
      </c>
      <c r="J7" s="84">
        <f>I7+'Master data'!CM7+'Master data'!CL7</f>
        <v>-10212.957999999824</v>
      </c>
      <c r="K7" s="23">
        <f t="shared" si="3"/>
        <v>7.3859224587927838E-3</v>
      </c>
      <c r="L7" s="23" t="str">
        <f t="shared" si="1"/>
        <v>NA</v>
      </c>
      <c r="M7" s="23">
        <f t="shared" si="2"/>
        <v>1.3564030476788348E-3</v>
      </c>
      <c r="N7" s="7">
        <f>Cash!D7</f>
        <v>0.11885203530803802</v>
      </c>
    </row>
    <row r="8" spans="1:14">
      <c r="A8" s="2" t="str">
        <f>'Master data'!A8</f>
        <v>Bank (Money Center)</v>
      </c>
      <c r="B8" s="6">
        <f>'Master data'!B8</f>
        <v>610</v>
      </c>
      <c r="C8" s="84">
        <f>-'Master data'!BD8</f>
        <v>218053.9014999998</v>
      </c>
      <c r="D8" s="84">
        <f>'Master data'!AM8</f>
        <v>797297.5829999994</v>
      </c>
      <c r="E8" s="23">
        <f>'Dividend fundamentals'!E8</f>
        <v>0.27349123608217429</v>
      </c>
      <c r="F8" s="87">
        <f>-'Master data'!CJ8-'Master data'!CI8</f>
        <v>217345.89699999994</v>
      </c>
      <c r="G8" s="23">
        <f t="shared" si="0"/>
        <v>0.2726032307563136</v>
      </c>
      <c r="H8" s="84">
        <f>-'Master data'!CJ8-'Master data'!CI8-'Master data'!CK8</f>
        <v>103971.20799999988</v>
      </c>
      <c r="I8" s="84">
        <f>D8+'Master data'!BV8-'Master data'!BS8-'Master data'!AU8</f>
        <v>722545.45899999933</v>
      </c>
      <c r="J8" s="84">
        <f>I8+'Master data'!CM8+'Master data'!CL8</f>
        <v>912074.38799999421</v>
      </c>
      <c r="K8" s="23">
        <f t="shared" si="3"/>
        <v>0.14389573237910278</v>
      </c>
      <c r="L8" s="23">
        <f t="shared" si="1"/>
        <v>0.11399421951535003</v>
      </c>
      <c r="M8" s="23">
        <f t="shared" si="2"/>
        <v>0.13040451923707883</v>
      </c>
      <c r="N8" s="7">
        <f>Cash!D8</f>
        <v>0.41888686853710883</v>
      </c>
    </row>
    <row r="9" spans="1:14">
      <c r="A9" s="2" t="str">
        <f>'Master data'!A9</f>
        <v>Banks (Regional)</v>
      </c>
      <c r="B9" s="6">
        <f>'Master data'!B9</f>
        <v>816</v>
      </c>
      <c r="C9" s="84">
        <f>-'Master data'!BD9</f>
        <v>29657.281314000025</v>
      </c>
      <c r="D9" s="84">
        <f>'Master data'!AM9</f>
        <v>111321.53100000006</v>
      </c>
      <c r="E9" s="23">
        <f>'Dividend fundamentals'!E9</f>
        <v>0.26641100825320135</v>
      </c>
      <c r="F9" s="87">
        <f>-'Master data'!CJ9-'Master data'!CI9</f>
        <v>35084.419000000009</v>
      </c>
      <c r="G9" s="23">
        <f t="shared" si="0"/>
        <v>0.31516292207659263</v>
      </c>
      <c r="H9" s="84">
        <f>-'Master data'!CJ9-'Master data'!CI9-'Master data'!CK9</f>
        <v>9921.4610000000066</v>
      </c>
      <c r="I9" s="84">
        <f>D9+'Master data'!BV9-'Master data'!BS9-'Master data'!AU9</f>
        <v>94162.466000000044</v>
      </c>
      <c r="J9" s="84">
        <f>I9+'Master data'!CM9+'Master data'!CL9</f>
        <v>26850.79000000027</v>
      </c>
      <c r="K9" s="23">
        <f t="shared" si="3"/>
        <v>0.1053653480145688</v>
      </c>
      <c r="L9" s="23">
        <f t="shared" si="1"/>
        <v>0.36950350436616231</v>
      </c>
      <c r="M9" s="23">
        <f t="shared" si="2"/>
        <v>8.9124367145112307E-2</v>
      </c>
      <c r="N9" s="7">
        <f>Cash!D9</f>
        <v>0.52180190129372417</v>
      </c>
    </row>
    <row r="10" spans="1:14">
      <c r="A10" s="2" t="str">
        <f>'Master data'!A10</f>
        <v>Beverage (Alcoholic)</v>
      </c>
      <c r="B10" s="6">
        <f>'Master data'!B10</f>
        <v>219</v>
      </c>
      <c r="C10" s="84">
        <f>-'Master data'!BD10</f>
        <v>18755.881770000004</v>
      </c>
      <c r="D10" s="84">
        <f>'Master data'!AM10</f>
        <v>42733.719000000012</v>
      </c>
      <c r="E10" s="23">
        <f>'Dividend fundamentals'!E10</f>
        <v>0.43890122855911506</v>
      </c>
      <c r="F10" s="87">
        <f>-'Master data'!CJ10-'Master data'!CI10</f>
        <v>20014.738000000012</v>
      </c>
      <c r="G10" s="23">
        <f t="shared" si="0"/>
        <v>0.46835937681904088</v>
      </c>
      <c r="H10" s="84">
        <f>-'Master data'!CJ10-'Master data'!CI10-'Master data'!CK10</f>
        <v>17578.877000000011</v>
      </c>
      <c r="I10" s="84">
        <f>D10+'Master data'!BV10-'Master data'!BS10-'Master data'!AU10</f>
        <v>45483.807000000015</v>
      </c>
      <c r="J10" s="84">
        <f>I10+'Master data'!CM10+'Master data'!CL10</f>
        <v>24105.134999999995</v>
      </c>
      <c r="K10" s="23">
        <f t="shared" si="3"/>
        <v>0.38648649177497402</v>
      </c>
      <c r="L10" s="23">
        <f t="shared" si="1"/>
        <v>0.72925859987923802</v>
      </c>
      <c r="M10" s="23">
        <f t="shared" si="2"/>
        <v>0.41135846379295954</v>
      </c>
      <c r="N10" s="7">
        <f>Cash!D10</f>
        <v>3.52828089666819E-2</v>
      </c>
    </row>
    <row r="11" spans="1:14">
      <c r="A11" s="2" t="str">
        <f>'Master data'!A11</f>
        <v>Beverage (Soft)</v>
      </c>
      <c r="B11" s="6">
        <f>'Master data'!B11</f>
        <v>100</v>
      </c>
      <c r="C11" s="84">
        <f>-'Master data'!BD11</f>
        <v>19208.854439999999</v>
      </c>
      <c r="D11" s="84">
        <f>'Master data'!AM11</f>
        <v>25470.803000000011</v>
      </c>
      <c r="E11" s="23">
        <f>'Dividend fundamentals'!E11</f>
        <v>0.75415189854831</v>
      </c>
      <c r="F11" s="87">
        <f>-'Master data'!CJ11-'Master data'!CI11</f>
        <v>20391.7</v>
      </c>
      <c r="G11" s="23">
        <f t="shared" si="0"/>
        <v>0.80059117099684651</v>
      </c>
      <c r="H11" s="84">
        <f>-'Master data'!CJ11-'Master data'!CI11-'Master data'!CK11</f>
        <v>17155.685000000001</v>
      </c>
      <c r="I11" s="84">
        <f>D11+'Master data'!BV11-'Master data'!BS11-'Master data'!AU11</f>
        <v>24069.388000000017</v>
      </c>
      <c r="J11" s="84">
        <f>I11+'Master data'!CM11+'Master data'!CL11</f>
        <v>10304.595000000016</v>
      </c>
      <c r="K11" s="23">
        <f t="shared" si="3"/>
        <v>0.71275950182032</v>
      </c>
      <c r="L11" s="23">
        <f t="shared" si="1"/>
        <v>1.6648577649097296</v>
      </c>
      <c r="M11" s="23">
        <f t="shared" si="2"/>
        <v>0.67354315448947544</v>
      </c>
      <c r="N11" s="7">
        <f>Cash!D11</f>
        <v>3.557067023399238E-2</v>
      </c>
    </row>
    <row r="12" spans="1:14">
      <c r="A12" s="2" t="str">
        <f>'Master data'!A12</f>
        <v>Broadcasting</v>
      </c>
      <c r="B12" s="6">
        <f>'Master data'!B12</f>
        <v>139</v>
      </c>
      <c r="C12" s="84">
        <f>-'Master data'!BD12</f>
        <v>4187.5256800000006</v>
      </c>
      <c r="D12" s="84">
        <f>'Master data'!AM12</f>
        <v>16718.827000000008</v>
      </c>
      <c r="E12" s="23">
        <f>'Dividend fundamentals'!E12</f>
        <v>0.25046767216384253</v>
      </c>
      <c r="F12" s="87">
        <f>-'Master data'!CJ12-'Master data'!CI12</f>
        <v>8324.4619999999977</v>
      </c>
      <c r="G12" s="23">
        <f t="shared" si="0"/>
        <v>0.49790945261889447</v>
      </c>
      <c r="H12" s="84">
        <f>-'Master data'!CJ12-'Master data'!CI12-'Master data'!CK12</f>
        <v>4631.3849999999966</v>
      </c>
      <c r="I12" s="84">
        <f>D12+'Master data'!BV12-'Master data'!BS12-'Master data'!AU12</f>
        <v>7106.8510000000078</v>
      </c>
      <c r="J12" s="84">
        <f>I12+'Master data'!CM12+'Master data'!CL12</f>
        <v>362.3240000000078</v>
      </c>
      <c r="K12" s="23">
        <f t="shared" si="3"/>
        <v>0.65167892221181944</v>
      </c>
      <c r="L12" s="23">
        <f t="shared" si="1"/>
        <v>12.782440578045884</v>
      </c>
      <c r="M12" s="23">
        <f t="shared" si="2"/>
        <v>0.27701614473311997</v>
      </c>
      <c r="N12" s="7">
        <f>Cash!D12</f>
        <v>0.10217931207129849</v>
      </c>
    </row>
    <row r="13" spans="1:14">
      <c r="A13" s="2" t="str">
        <f>'Master data'!A13</f>
        <v>Brokerage &amp; Investment Banking</v>
      </c>
      <c r="B13" s="6">
        <f>'Master data'!B13</f>
        <v>599</v>
      </c>
      <c r="C13" s="84">
        <f>-'Master data'!BD13</f>
        <v>35050.053399999997</v>
      </c>
      <c r="D13" s="84">
        <f>'Master data'!AM13</f>
        <v>94793.553999999931</v>
      </c>
      <c r="E13" s="23">
        <f>'Dividend fundamentals'!E13</f>
        <v>0.36975144322577064</v>
      </c>
      <c r="F13" s="87">
        <f>-'Master data'!CJ13-'Master data'!CI13</f>
        <v>47686.178999999989</v>
      </c>
      <c r="G13" s="23">
        <f t="shared" si="0"/>
        <v>0.50305297130224724</v>
      </c>
      <c r="H13" s="84">
        <f>-'Master data'!CJ13-'Master data'!CI13-'Master data'!CK13</f>
        <v>22189.66399999999</v>
      </c>
      <c r="I13" s="84">
        <f>D13+'Master data'!BV13-'Master data'!BS13-'Master data'!AU13</f>
        <v>152936.95799999993</v>
      </c>
      <c r="J13" s="84">
        <f>I13+'Master data'!CM13+'Master data'!CL13</f>
        <v>313348.53300000308</v>
      </c>
      <c r="K13" s="23">
        <f t="shared" si="3"/>
        <v>0.14509026653975948</v>
      </c>
      <c r="L13" s="23">
        <f t="shared" si="1"/>
        <v>7.0814641407623155E-2</v>
      </c>
      <c r="M13" s="23">
        <f t="shared" si="2"/>
        <v>0.23408410238527408</v>
      </c>
      <c r="N13" s="7">
        <f>Cash!D13</f>
        <v>0.17853840111281005</v>
      </c>
    </row>
    <row r="14" spans="1:14">
      <c r="A14" s="2" t="str">
        <f>'Master data'!A14</f>
        <v>Building Materials</v>
      </c>
      <c r="B14" s="6">
        <f>'Master data'!B14</f>
        <v>449</v>
      </c>
      <c r="C14" s="84">
        <f>-'Master data'!BD14</f>
        <v>9408.744850000001</v>
      </c>
      <c r="D14" s="84">
        <f>'Master data'!AM14</f>
        <v>34413.154999999977</v>
      </c>
      <c r="E14" s="23">
        <f>'Dividend fundamentals'!E14</f>
        <v>0.27340547096016066</v>
      </c>
      <c r="F14" s="87">
        <f>-'Master data'!CJ14-'Master data'!CI14</f>
        <v>16997.252</v>
      </c>
      <c r="G14" s="23">
        <f t="shared" si="0"/>
        <v>0.49391728250432171</v>
      </c>
      <c r="H14" s="84">
        <f>-'Master data'!CJ14-'Master data'!CI14-'Master data'!CK14</f>
        <v>13395.678999999998</v>
      </c>
      <c r="I14" s="84">
        <f>D14+'Master data'!BV14-'Master data'!BS14-'Master data'!AU14</f>
        <v>24555.646000000001</v>
      </c>
      <c r="J14" s="84">
        <f>I14+'Master data'!CM14+'Master data'!CL14</f>
        <v>11702.133000000009</v>
      </c>
      <c r="K14" s="23">
        <f t="shared" si="3"/>
        <v>0.54552337983696286</v>
      </c>
      <c r="L14" s="23">
        <f t="shared" si="1"/>
        <v>1.1447211375908981</v>
      </c>
      <c r="M14" s="23">
        <f t="shared" si="2"/>
        <v>0.38926041509416986</v>
      </c>
      <c r="N14" s="7">
        <f>Cash!D14</f>
        <v>6.1685666636317242E-2</v>
      </c>
    </row>
    <row r="15" spans="1:14">
      <c r="A15" s="2" t="str">
        <f>'Master data'!A15</f>
        <v>Business &amp; Consumer Services</v>
      </c>
      <c r="B15" s="6">
        <f>'Master data'!B15</f>
        <v>948</v>
      </c>
      <c r="C15" s="84">
        <f>-'Master data'!BD15</f>
        <v>14299.41770400002</v>
      </c>
      <c r="D15" s="84">
        <f>'Master data'!AM15</f>
        <v>36004.963000000003</v>
      </c>
      <c r="E15" s="23">
        <f>'Dividend fundamentals'!E15</f>
        <v>0.39715129561444124</v>
      </c>
      <c r="F15" s="87">
        <f>-'Master data'!CJ15-'Master data'!CI15</f>
        <v>23448.379000000008</v>
      </c>
      <c r="G15" s="23">
        <f t="shared" si="0"/>
        <v>0.65125407850023354</v>
      </c>
      <c r="H15" s="84">
        <f>-'Master data'!CJ15-'Master data'!CI15-'Master data'!CK15</f>
        <v>10052.148000000008</v>
      </c>
      <c r="I15" s="84">
        <f>D15+'Master data'!BV15-'Master data'!BS15-'Master data'!AU15</f>
        <v>41457.215000000011</v>
      </c>
      <c r="J15" s="84">
        <f>I15+'Master data'!CM15+'Master data'!CL15</f>
        <v>44272.809000000096</v>
      </c>
      <c r="K15" s="23">
        <f t="shared" si="3"/>
        <v>0.24247041196568572</v>
      </c>
      <c r="L15" s="23">
        <f t="shared" si="1"/>
        <v>0.22705015170824119</v>
      </c>
      <c r="M15" s="23">
        <f t="shared" si="2"/>
        <v>0.27918784418692522</v>
      </c>
      <c r="N15" s="7">
        <f>Cash!D15</f>
        <v>6.0635770420633887E-2</v>
      </c>
    </row>
    <row r="16" spans="1:14">
      <c r="A16" s="2" t="str">
        <f>'Master data'!A16</f>
        <v>Cable TV</v>
      </c>
      <c r="B16" s="6">
        <f>'Master data'!B16</f>
        <v>54</v>
      </c>
      <c r="C16" s="84">
        <f>-'Master data'!BD16</f>
        <v>7030.5182999999997</v>
      </c>
      <c r="D16" s="84">
        <f>'Master data'!AM16</f>
        <v>27893.721000000001</v>
      </c>
      <c r="E16" s="23">
        <f>'Dividend fundamentals'!E16</f>
        <v>0.25204662726783561</v>
      </c>
      <c r="F16" s="87">
        <f>-'Master data'!CJ16-'Master data'!CI16</f>
        <v>35098.437999999995</v>
      </c>
      <c r="G16" s="23">
        <f t="shared" si="0"/>
        <v>1.2582917137516358</v>
      </c>
      <c r="H16" s="84">
        <f>-'Master data'!CJ16-'Master data'!CI16-'Master data'!CK16</f>
        <v>34821.457999999991</v>
      </c>
      <c r="I16" s="84">
        <f>D16+'Master data'!BV16-'Master data'!BS16-'Master data'!AU16</f>
        <v>33950.047000000013</v>
      </c>
      <c r="J16" s="84">
        <f>I16+'Master data'!CM16+'Master data'!CL16</f>
        <v>40374.86500000002</v>
      </c>
      <c r="K16" s="23">
        <f t="shared" si="3"/>
        <v>1.0256674460568487</v>
      </c>
      <c r="L16" s="23">
        <f t="shared" si="1"/>
        <v>0.86245385588286116</v>
      </c>
      <c r="M16" s="23">
        <f t="shared" si="2"/>
        <v>1.24836188043897</v>
      </c>
      <c r="N16" s="7">
        <f>Cash!D16</f>
        <v>3.1458572971716205E-2</v>
      </c>
    </row>
    <row r="17" spans="1:14">
      <c r="A17" s="2" t="str">
        <f>'Master data'!A17</f>
        <v>Chemical (Basic)</v>
      </c>
      <c r="B17" s="6">
        <f>'Master data'!B17</f>
        <v>854</v>
      </c>
      <c r="C17" s="84">
        <f>-'Master data'!BD17</f>
        <v>24644.038080000024</v>
      </c>
      <c r="D17" s="84">
        <f>'Master data'!AM17</f>
        <v>83802.445999999982</v>
      </c>
      <c r="E17" s="23">
        <f>'Dividend fundamentals'!E17</f>
        <v>0.29407301643677597</v>
      </c>
      <c r="F17" s="87">
        <f>-'Master data'!CJ17-'Master data'!CI17</f>
        <v>23847.683000000019</v>
      </c>
      <c r="G17" s="23">
        <f t="shared" si="0"/>
        <v>0.28457024989461555</v>
      </c>
      <c r="H17" s="84">
        <f>-'Master data'!CJ17-'Master data'!CI17-'Master data'!CK17</f>
        <v>7537.2790000000077</v>
      </c>
      <c r="I17" s="84">
        <f>D17+'Master data'!BV17-'Master data'!BS17-'Master data'!AU17</f>
        <v>14891.103000000032</v>
      </c>
      <c r="J17" s="84">
        <f>I17+'Master data'!CM17+'Master data'!CL17</f>
        <v>19647.473999999522</v>
      </c>
      <c r="K17" s="23">
        <f t="shared" si="3"/>
        <v>0.506159886208563</v>
      </c>
      <c r="L17" s="23">
        <f t="shared" si="1"/>
        <v>0.38362585439737401</v>
      </c>
      <c r="M17" s="23">
        <f t="shared" si="2"/>
        <v>8.9941038236521276E-2</v>
      </c>
      <c r="N17" s="7">
        <f>Cash!D17</f>
        <v>8.3373940260371149E-2</v>
      </c>
    </row>
    <row r="18" spans="1:14">
      <c r="A18" s="2" t="str">
        <f>'Master data'!A18</f>
        <v>Chemical (Diversified)</v>
      </c>
      <c r="B18" s="6">
        <f>'Master data'!B18</f>
        <v>71</v>
      </c>
      <c r="C18" s="84">
        <f>-'Master data'!BD18</f>
        <v>7134.9266399999979</v>
      </c>
      <c r="D18" s="84">
        <f>'Master data'!AM18</f>
        <v>19346.789999999997</v>
      </c>
      <c r="E18" s="23">
        <f>'Dividend fundamentals'!E18</f>
        <v>0.36879123823642057</v>
      </c>
      <c r="F18" s="87">
        <f>-'Master data'!CJ18-'Master data'!CI18</f>
        <v>6852.1710000000003</v>
      </c>
      <c r="G18" s="23">
        <f t="shared" si="0"/>
        <v>0.3541761191391441</v>
      </c>
      <c r="H18" s="84">
        <f>-'Master data'!CJ18-'Master data'!CI18-'Master data'!CK18</f>
        <v>6453.13</v>
      </c>
      <c r="I18" s="84">
        <f>D18+'Master data'!BV18-'Master data'!BS18-'Master data'!AU18</f>
        <v>11513.428000000004</v>
      </c>
      <c r="J18" s="84">
        <f>I18+'Master data'!CM18+'Master data'!CL18</f>
        <v>1913.6680000000051</v>
      </c>
      <c r="K18" s="23">
        <f t="shared" si="3"/>
        <v>0.56048728493373112</v>
      </c>
      <c r="L18" s="23">
        <f t="shared" si="1"/>
        <v>3.3721261995288541</v>
      </c>
      <c r="M18" s="23">
        <f t="shared" si="2"/>
        <v>0.33355042361032505</v>
      </c>
      <c r="N18" s="7">
        <f>Cash!D18</f>
        <v>7.8157854114192682E-2</v>
      </c>
    </row>
    <row r="19" spans="1:14">
      <c r="A19" s="2" t="str">
        <f>'Master data'!A19</f>
        <v>Chemical (Specialty)</v>
      </c>
      <c r="B19" s="6">
        <f>'Master data'!B19</f>
        <v>898</v>
      </c>
      <c r="C19" s="84">
        <f>-'Master data'!BD19</f>
        <v>28539.680096000036</v>
      </c>
      <c r="D19" s="84">
        <f>'Master data'!AM19</f>
        <v>85262.681000000084</v>
      </c>
      <c r="E19" s="23">
        <f>'Dividend fundamentals'!E19</f>
        <v>0.33472651529688596</v>
      </c>
      <c r="F19" s="87">
        <f>-'Master data'!CJ19-'Master data'!CI19</f>
        <v>41838.180000000029</v>
      </c>
      <c r="G19" s="23">
        <f t="shared" si="0"/>
        <v>0.49069744827751766</v>
      </c>
      <c r="H19" s="84">
        <f>-'Master data'!CJ19-'Master data'!CI19-'Master data'!CK19</f>
        <v>25478.727000000021</v>
      </c>
      <c r="I19" s="84">
        <f>D19+'Master data'!BV19-'Master data'!BS19-'Master data'!AU19</f>
        <v>50908.487000000045</v>
      </c>
      <c r="J19" s="84">
        <f>I19+'Master data'!CM19+'Master data'!CL19</f>
        <v>29912.987999999852</v>
      </c>
      <c r="K19" s="23">
        <f t="shared" si="3"/>
        <v>0.50048093159790819</v>
      </c>
      <c r="L19" s="23">
        <f t="shared" si="1"/>
        <v>0.85176134861552932</v>
      </c>
      <c r="M19" s="23">
        <f t="shared" si="2"/>
        <v>0.29882624732384377</v>
      </c>
      <c r="N19" s="7">
        <f>Cash!D19</f>
        <v>4.7122485709140995E-2</v>
      </c>
    </row>
    <row r="20" spans="1:14">
      <c r="A20" s="2" t="str">
        <f>'Master data'!A20</f>
        <v>Coal &amp; Related Energy</v>
      </c>
      <c r="B20" s="6">
        <f>'Master data'!B20</f>
        <v>206</v>
      </c>
      <c r="C20" s="84">
        <f>-'Master data'!BD20</f>
        <v>15077.506640000005</v>
      </c>
      <c r="D20" s="84">
        <f>'Master data'!AM20</f>
        <v>23767.171000000002</v>
      </c>
      <c r="E20" s="23">
        <f>'Dividend fundamentals'!E20</f>
        <v>0.63438373208153398</v>
      </c>
      <c r="F20" s="87">
        <f>-'Master data'!CJ20-'Master data'!CI20</f>
        <v>15246.534000000005</v>
      </c>
      <c r="G20" s="23">
        <f t="shared" si="0"/>
        <v>0.64149553179888363</v>
      </c>
      <c r="H20" s="84">
        <f>-'Master data'!CJ20-'Master data'!CI20-'Master data'!CK20</f>
        <v>11684.916000000005</v>
      </c>
      <c r="I20" s="84">
        <f>D20+'Master data'!BV20-'Master data'!BS20-'Master data'!AU20</f>
        <v>17114.877999999997</v>
      </c>
      <c r="J20" s="84">
        <f>I20+'Master data'!CM20+'Master data'!CL20</f>
        <v>17076.210999999981</v>
      </c>
      <c r="K20" s="23">
        <f t="shared" si="3"/>
        <v>0.68273440219673243</v>
      </c>
      <c r="L20" s="23">
        <f t="shared" si="1"/>
        <v>0.68428037109637596</v>
      </c>
      <c r="M20" s="23">
        <f t="shared" si="2"/>
        <v>0.49164101188147313</v>
      </c>
      <c r="N20" s="7">
        <f>Cash!D20</f>
        <v>0.20814351373822673</v>
      </c>
    </row>
    <row r="21" spans="1:14">
      <c r="A21" s="2" t="str">
        <f>'Master data'!A21</f>
        <v>Computer Services</v>
      </c>
      <c r="B21" s="6">
        <f>'Master data'!B21</f>
        <v>1040</v>
      </c>
      <c r="C21" s="84">
        <f>-'Master data'!BD21</f>
        <v>22565.372941999991</v>
      </c>
      <c r="D21" s="84">
        <f>'Master data'!AM21</f>
        <v>49757.741000000045</v>
      </c>
      <c r="E21" s="23">
        <f>'Dividend fundamentals'!E21</f>
        <v>0.45350477108677362</v>
      </c>
      <c r="F21" s="87">
        <f>-'Master data'!CJ21-'Master data'!CI21</f>
        <v>40541.824999999997</v>
      </c>
      <c r="G21" s="23">
        <f t="shared" si="0"/>
        <v>0.81478427648071805</v>
      </c>
      <c r="H21" s="84">
        <f>-'Master data'!CJ21-'Master data'!CI21-'Master data'!CK21</f>
        <v>34015.243999999992</v>
      </c>
      <c r="I21" s="84">
        <f>D21+'Master data'!BV21-'Master data'!BS21-'Master data'!AU21</f>
        <v>48401.324000000037</v>
      </c>
      <c r="J21" s="84">
        <f>I21+'Master data'!CM21+'Master data'!CL21</f>
        <v>28719.747000000076</v>
      </c>
      <c r="K21" s="23">
        <f t="shared" si="3"/>
        <v>0.7027750728471801</v>
      </c>
      <c r="L21" s="23">
        <f t="shared" si="1"/>
        <v>1.1843852245634303</v>
      </c>
      <c r="M21" s="23">
        <f t="shared" si="2"/>
        <v>0.68361712803641872</v>
      </c>
      <c r="N21" s="7">
        <f>Cash!D21</f>
        <v>5.7154344172647642E-2</v>
      </c>
    </row>
    <row r="22" spans="1:14">
      <c r="A22" s="2" t="str">
        <f>'Master data'!A22</f>
        <v>Computers/Peripherals</v>
      </c>
      <c r="B22" s="6">
        <f>'Master data'!B22</f>
        <v>336</v>
      </c>
      <c r="C22" s="84">
        <f>-'Master data'!BD22</f>
        <v>44364.842130000012</v>
      </c>
      <c r="D22" s="84">
        <f>'Master data'!AM22</f>
        <v>172338.66200000001</v>
      </c>
      <c r="E22" s="23">
        <f>'Dividend fundamentals'!E22</f>
        <v>0.25742826139615732</v>
      </c>
      <c r="F22" s="87">
        <f>-'Master data'!CJ22-'Master data'!CI22</f>
        <v>147668.74100000001</v>
      </c>
      <c r="G22" s="23">
        <f t="shared" si="0"/>
        <v>0.85685208000512392</v>
      </c>
      <c r="H22" s="84">
        <f>-'Master data'!CJ22-'Master data'!CI22-'Master data'!CK22</f>
        <v>139248.56400000001</v>
      </c>
      <c r="I22" s="84">
        <f>D22+'Master data'!BV22-'Master data'!BS22-'Master data'!AU22</f>
        <v>118490.15500000006</v>
      </c>
      <c r="J22" s="84">
        <f>I22+'Master data'!CM22+'Master data'!CL22</f>
        <v>130365.99200000003</v>
      </c>
      <c r="K22" s="23">
        <f t="shared" si="3"/>
        <v>1.1751910021554106</v>
      </c>
      <c r="L22" s="23">
        <f t="shared" si="1"/>
        <v>1.0681356530466932</v>
      </c>
      <c r="M22" s="23">
        <f t="shared" si="2"/>
        <v>0.80799376288531244</v>
      </c>
      <c r="N22" s="7">
        <f>Cash!D22</f>
        <v>4.4979607966797008E-2</v>
      </c>
    </row>
    <row r="23" spans="1:14">
      <c r="A23" s="2" t="str">
        <f>'Master data'!A23</f>
        <v>Construction Supplies</v>
      </c>
      <c r="B23" s="6">
        <f>'Master data'!B23</f>
        <v>784</v>
      </c>
      <c r="C23" s="84">
        <f>-'Master data'!BD23</f>
        <v>37219.766353999978</v>
      </c>
      <c r="D23" s="84">
        <f>'Master data'!AM23</f>
        <v>76393.515999999858</v>
      </c>
      <c r="E23" s="23">
        <f>'Dividend fundamentals'!E23</f>
        <v>0.4872110658449082</v>
      </c>
      <c r="F23" s="87">
        <f>-'Master data'!CJ23-'Master data'!CI23</f>
        <v>43579.919999999984</v>
      </c>
      <c r="G23" s="23">
        <f t="shared" si="0"/>
        <v>0.57046621600712899</v>
      </c>
      <c r="H23" s="84">
        <f>-'Master data'!CJ23-'Master data'!CI23-'Master data'!CK23</f>
        <v>21243.171999999991</v>
      </c>
      <c r="I23" s="84">
        <f>D23+'Master data'!BV23-'Master data'!BS23-'Master data'!AU23</f>
        <v>40413.038999999895</v>
      </c>
      <c r="J23" s="84">
        <f>I23+'Master data'!CM23+'Master data'!CL23</f>
        <v>14133.023000000394</v>
      </c>
      <c r="K23" s="23">
        <f t="shared" si="3"/>
        <v>0.52565143640892853</v>
      </c>
      <c r="L23" s="23">
        <f t="shared" si="1"/>
        <v>1.5030876267589319</v>
      </c>
      <c r="M23" s="23">
        <f t="shared" si="2"/>
        <v>0.27807558955658007</v>
      </c>
      <c r="N23" s="7">
        <f>Cash!D23</f>
        <v>0.10650645072922858</v>
      </c>
    </row>
    <row r="24" spans="1:14">
      <c r="A24" s="2" t="str">
        <f>'Master data'!A24</f>
        <v>Diversified</v>
      </c>
      <c r="B24" s="6">
        <f>'Master data'!B24</f>
        <v>318</v>
      </c>
      <c r="C24" s="84">
        <f>-'Master data'!BD24</f>
        <v>27124.321589999985</v>
      </c>
      <c r="D24" s="84">
        <f>'Master data'!AM24</f>
        <v>193702.40400000007</v>
      </c>
      <c r="E24" s="23">
        <f>'Dividend fundamentals'!E24</f>
        <v>0.14003089806773888</v>
      </c>
      <c r="F24" s="87">
        <f>-'Master data'!CJ24-'Master data'!CI24</f>
        <v>63324.049999999996</v>
      </c>
      <c r="G24" s="23">
        <f t="shared" si="0"/>
        <v>0.32691411511857116</v>
      </c>
      <c r="H24" s="84">
        <f>-'Master data'!CJ24-'Master data'!CI24-'Master data'!CK24</f>
        <v>55292.011999999995</v>
      </c>
      <c r="I24" s="84">
        <f>D24+'Master data'!BV24-'Master data'!BS24-'Master data'!AU24</f>
        <v>158838.99800000008</v>
      </c>
      <c r="J24" s="84">
        <f>I24+'Master data'!CM24+'Master data'!CL24</f>
        <v>189374.3130000002</v>
      </c>
      <c r="K24" s="23">
        <f t="shared" si="3"/>
        <v>0.34810098713919091</v>
      </c>
      <c r="L24" s="23">
        <f t="shared" si="1"/>
        <v>0.29197207965580813</v>
      </c>
      <c r="M24" s="23">
        <f t="shared" si="2"/>
        <v>0.28544824874759933</v>
      </c>
      <c r="N24" s="7">
        <f>Cash!D24</f>
        <v>9.4402266049084194E-2</v>
      </c>
    </row>
    <row r="25" spans="1:14">
      <c r="A25" s="2" t="str">
        <f>'Master data'!A25</f>
        <v>Drugs (Biotechnology)</v>
      </c>
      <c r="B25" s="6">
        <f>'Master data'!B25</f>
        <v>1223</v>
      </c>
      <c r="C25" s="84">
        <f>-'Master data'!BD25</f>
        <v>19398.420730000002</v>
      </c>
      <c r="D25" s="84">
        <f>'Master data'!AM25</f>
        <v>-3074.4599999999969</v>
      </c>
      <c r="E25" s="23">
        <f>'Dividend fundamentals'!E25</f>
        <v>1.7469244414724792E-3</v>
      </c>
      <c r="F25" s="87">
        <f>-'Master data'!CJ25-'Master data'!CI25</f>
        <v>34040.665000000001</v>
      </c>
      <c r="G25" s="23" t="str">
        <f t="shared" si="0"/>
        <v>NA</v>
      </c>
      <c r="H25" s="84">
        <f>-'Master data'!CJ25-'Master data'!CI25-'Master data'!CK25</f>
        <v>-42414.303000000065</v>
      </c>
      <c r="I25" s="84">
        <f>D25+'Master data'!BV25-'Master data'!BS25-'Master data'!AU25</f>
        <v>-5942.9770000000626</v>
      </c>
      <c r="J25" s="84">
        <f>I25+'Master data'!CM25+'Master data'!CL25</f>
        <v>-3324.8540000000539</v>
      </c>
      <c r="K25" s="23" t="str">
        <f t="shared" si="3"/>
        <v>NA</v>
      </c>
      <c r="L25" s="23" t="str">
        <f t="shared" si="1"/>
        <v>NA</v>
      </c>
      <c r="M25" s="23">
        <f t="shared" si="2"/>
        <v>13.795691926387109</v>
      </c>
      <c r="N25" s="7">
        <f>Cash!D25</f>
        <v>7.6607060012321454E-2</v>
      </c>
    </row>
    <row r="26" spans="1:14">
      <c r="A26" s="2" t="str">
        <f>'Master data'!A26</f>
        <v>Drugs (Pharmaceutical)</v>
      </c>
      <c r="B26" s="6">
        <f>'Master data'!B26</f>
        <v>1371</v>
      </c>
      <c r="C26" s="84">
        <f>-'Master data'!BD26</f>
        <v>89309.368730000017</v>
      </c>
      <c r="D26" s="84">
        <f>'Master data'!AM26</f>
        <v>120177.795</v>
      </c>
      <c r="E26" s="23">
        <f>'Dividend fundamentals'!E26</f>
        <v>0.74314367916302693</v>
      </c>
      <c r="F26" s="87">
        <f>-'Master data'!CJ26-'Master data'!CI26</f>
        <v>103276.383</v>
      </c>
      <c r="G26" s="23">
        <f t="shared" si="0"/>
        <v>0.85936327089376208</v>
      </c>
      <c r="H26" s="84">
        <f>-'Master data'!CJ26-'Master data'!CI26-'Master data'!CK26</f>
        <v>74533.590000000026</v>
      </c>
      <c r="I26" s="84">
        <f>D26+'Master data'!BV26-'Master data'!BS26-'Master data'!AU26</f>
        <v>120917.01700000011</v>
      </c>
      <c r="J26" s="84">
        <f>I26+'Master data'!CM26+'Master data'!CL26</f>
        <v>99651.59900000022</v>
      </c>
      <c r="K26" s="23">
        <f t="shared" si="3"/>
        <v>0.61640281781016781</v>
      </c>
      <c r="L26" s="23">
        <f t="shared" si="1"/>
        <v>0.74794173648934481</v>
      </c>
      <c r="M26" s="23">
        <f t="shared" si="2"/>
        <v>0.62019435453945571</v>
      </c>
      <c r="N26" s="7">
        <f>Cash!D26</f>
        <v>4.7238562153379939E-2</v>
      </c>
    </row>
    <row r="27" spans="1:14">
      <c r="A27" s="2" t="str">
        <f>'Master data'!A27</f>
        <v>Education</v>
      </c>
      <c r="B27" s="6">
        <f>'Master data'!B27</f>
        <v>244</v>
      </c>
      <c r="C27" s="84">
        <f>-'Master data'!BD27</f>
        <v>1209.40698</v>
      </c>
      <c r="D27" s="84">
        <f>'Master data'!AM27</f>
        <v>1494.9199999999998</v>
      </c>
      <c r="E27" s="23">
        <f>'Dividend fundamentals'!E27</f>
        <v>0.80901117116635013</v>
      </c>
      <c r="F27" s="87">
        <f>-'Master data'!CJ27-'Master data'!CI27</f>
        <v>2421.2739999999999</v>
      </c>
      <c r="G27" s="23">
        <f t="shared" si="0"/>
        <v>1.619667942097236</v>
      </c>
      <c r="H27" s="84">
        <f>-'Master data'!CJ27-'Master data'!CI27-'Master data'!CK27</f>
        <v>-2673.6300000000006</v>
      </c>
      <c r="I27" s="84">
        <f>D27+'Master data'!BV27-'Master data'!BS27-'Master data'!AU27</f>
        <v>-102.52900000000213</v>
      </c>
      <c r="J27" s="84">
        <f>I27+'Master data'!CM27+'Master data'!CL27</f>
        <v>412.0929999999953</v>
      </c>
      <c r="K27" s="23" t="str">
        <f t="shared" si="3"/>
        <v>NA</v>
      </c>
      <c r="L27" s="23">
        <f t="shared" si="1"/>
        <v>-6.4879286957071125</v>
      </c>
      <c r="M27" s="23">
        <f t="shared" si="2"/>
        <v>-1.7884769753565415</v>
      </c>
      <c r="N27" s="7">
        <f>Cash!D27</f>
        <v>0.13157786990330542</v>
      </c>
    </row>
    <row r="28" spans="1:14">
      <c r="A28" s="2" t="str">
        <f>'Master data'!A28</f>
        <v>Electrical Equipment</v>
      </c>
      <c r="B28" s="6">
        <f>'Master data'!B28</f>
        <v>999</v>
      </c>
      <c r="C28" s="84">
        <f>-'Master data'!BD28</f>
        <v>19356.848989999988</v>
      </c>
      <c r="D28" s="84">
        <f>'Master data'!AM28</f>
        <v>38099.361999999986</v>
      </c>
      <c r="E28" s="23">
        <f>'Dividend fundamentals'!E28</f>
        <v>0.50806228697477906</v>
      </c>
      <c r="F28" s="87">
        <f>-'Master data'!CJ28-'Master data'!CI28</f>
        <v>26061.122999999985</v>
      </c>
      <c r="G28" s="23">
        <f t="shared" si="0"/>
        <v>0.6840304307457955</v>
      </c>
      <c r="H28" s="84">
        <f>-'Master data'!CJ28-'Master data'!CI28-'Master data'!CK28</f>
        <v>-2616.2370000000301</v>
      </c>
      <c r="I28" s="84">
        <f>D28+'Master data'!BV28-'Master data'!BS28-'Master data'!AU28</f>
        <v>3350.7930000000561</v>
      </c>
      <c r="J28" s="84">
        <f>I28+'Master data'!CM28+'Master data'!CL28</f>
        <v>11223.7680000002</v>
      </c>
      <c r="K28" s="23">
        <f t="shared" si="3"/>
        <v>-0.78078144486991174</v>
      </c>
      <c r="L28" s="23">
        <f t="shared" si="1"/>
        <v>-0.23309792219511161</v>
      </c>
      <c r="M28" s="23">
        <f t="shared" si="2"/>
        <v>-6.8668787682062263E-2</v>
      </c>
      <c r="N28" s="7">
        <f>Cash!D28</f>
        <v>6.9860363371647111E-2</v>
      </c>
    </row>
    <row r="29" spans="1:14">
      <c r="A29" s="2" t="str">
        <f>'Master data'!A29</f>
        <v>Electronics (Consumer &amp; Office)</v>
      </c>
      <c r="B29" s="6">
        <f>'Master data'!B29</f>
        <v>138</v>
      </c>
      <c r="C29" s="84">
        <f>-'Master data'!BD29</f>
        <v>4096.9074600000004</v>
      </c>
      <c r="D29" s="84">
        <f>'Master data'!AM29</f>
        <v>18460.772999999994</v>
      </c>
      <c r="E29" s="23">
        <f>'Dividend fundamentals'!E29</f>
        <v>0.22192502231623787</v>
      </c>
      <c r="F29" s="87">
        <f>-'Master data'!CJ29-'Master data'!CI29</f>
        <v>4213.4040000000005</v>
      </c>
      <c r="G29" s="23">
        <f t="shared" si="0"/>
        <v>0.22823551321496677</v>
      </c>
      <c r="H29" s="84">
        <f>-'Master data'!CJ29-'Master data'!CI29-'Master data'!CK29</f>
        <v>1987.5090000000005</v>
      </c>
      <c r="I29" s="84">
        <f>D29+'Master data'!BV29-'Master data'!BS29-'Master data'!AU29</f>
        <v>4108.11599999999</v>
      </c>
      <c r="J29" s="84">
        <f>I29+'Master data'!CM29+'Master data'!CL29</f>
        <v>4453.8320000000094</v>
      </c>
      <c r="K29" s="23">
        <f t="shared" si="3"/>
        <v>0.48380060348831566</v>
      </c>
      <c r="L29" s="23">
        <f t="shared" si="1"/>
        <v>0.44624696216651105</v>
      </c>
      <c r="M29" s="23">
        <f t="shared" si="2"/>
        <v>0.10766120140256322</v>
      </c>
      <c r="N29" s="7">
        <f>Cash!D29</f>
        <v>0.1113606958807795</v>
      </c>
    </row>
    <row r="30" spans="1:14">
      <c r="A30" s="2" t="str">
        <f>'Master data'!A30</f>
        <v>Electronics (General)</v>
      </c>
      <c r="B30" s="6">
        <f>'Master data'!B30</f>
        <v>1425</v>
      </c>
      <c r="C30" s="84">
        <f>-'Master data'!BD30</f>
        <v>24393.490369999981</v>
      </c>
      <c r="D30" s="84">
        <f>'Master data'!AM30</f>
        <v>76555.980000000098</v>
      </c>
      <c r="E30" s="23">
        <f>'Dividend fundamentals'!E30</f>
        <v>0.3186359885929218</v>
      </c>
      <c r="F30" s="87">
        <f>-'Master data'!CJ30-'Master data'!CI30</f>
        <v>26484.776999999995</v>
      </c>
      <c r="G30" s="23">
        <f t="shared" si="0"/>
        <v>0.3459530790409836</v>
      </c>
      <c r="H30" s="84">
        <f>-'Master data'!CJ30-'Master data'!CI30-'Master data'!CK30</f>
        <v>-400.96200000004683</v>
      </c>
      <c r="I30" s="84">
        <f>D30+'Master data'!BV30-'Master data'!BS30-'Master data'!AU30</f>
        <v>8767.311000000198</v>
      </c>
      <c r="J30" s="84">
        <f>I30+'Master data'!CM30+'Master data'!CL30</f>
        <v>22624.430999999982</v>
      </c>
      <c r="K30" s="23">
        <f t="shared" si="3"/>
        <v>-4.5733748922564488E-2</v>
      </c>
      <c r="L30" s="23">
        <f t="shared" si="1"/>
        <v>-1.7722523054836039E-2</v>
      </c>
      <c r="M30" s="23">
        <f t="shared" si="2"/>
        <v>-5.2375007151635481E-3</v>
      </c>
      <c r="N30" s="7">
        <f>Cash!D30</f>
        <v>9.5881449289856743E-2</v>
      </c>
    </row>
    <row r="31" spans="1:14">
      <c r="A31" s="2" t="str">
        <f>'Master data'!A31</f>
        <v>Engineering/Construction</v>
      </c>
      <c r="B31" s="6">
        <f>'Master data'!B31</f>
        <v>1267</v>
      </c>
      <c r="C31" s="84">
        <f>-'Master data'!BD31</f>
        <v>36885.853629000048</v>
      </c>
      <c r="D31" s="84">
        <f>'Master data'!AM31</f>
        <v>64523.417999999954</v>
      </c>
      <c r="E31" s="23">
        <f>'Dividend fundamentals'!E31</f>
        <v>0.57166614498010748</v>
      </c>
      <c r="F31" s="87">
        <f>-'Master data'!CJ31-'Master data'!CI31</f>
        <v>46528.007000000034</v>
      </c>
      <c r="G31" s="23">
        <f t="shared" si="0"/>
        <v>0.72110263904494443</v>
      </c>
      <c r="H31" s="84">
        <f>-'Master data'!CJ31-'Master data'!CI31-'Master data'!CK31</f>
        <v>14599.858000000062</v>
      </c>
      <c r="I31" s="84">
        <f>D31+'Master data'!BV31-'Master data'!BS31-'Master data'!AU31</f>
        <v>-11075.662999999968</v>
      </c>
      <c r="J31" s="84">
        <f>I31+'Master data'!CM31+'Master data'!CL31</f>
        <v>15999.769000000088</v>
      </c>
      <c r="K31" s="23" t="str">
        <f t="shared" si="3"/>
        <v>NA</v>
      </c>
      <c r="L31" s="23">
        <f t="shared" si="1"/>
        <v>0.91250429928081978</v>
      </c>
      <c r="M31" s="23">
        <f t="shared" si="2"/>
        <v>0.22627223498916429</v>
      </c>
      <c r="N31" s="7">
        <f>Cash!D31</f>
        <v>0.19193526689299886</v>
      </c>
    </row>
    <row r="32" spans="1:14">
      <c r="A32" s="2" t="str">
        <f>'Master data'!A32</f>
        <v>Entertainment</v>
      </c>
      <c r="B32" s="6">
        <f>'Master data'!B32</f>
        <v>734</v>
      </c>
      <c r="C32" s="84">
        <f>-'Master data'!BD32</f>
        <v>6981.7523699999983</v>
      </c>
      <c r="D32" s="84">
        <f>'Master data'!AM32</f>
        <v>12795.776000000003</v>
      </c>
      <c r="E32" s="23">
        <f>'Dividend fundamentals'!E32</f>
        <v>0.54562946162858716</v>
      </c>
      <c r="F32" s="87">
        <f>-'Master data'!CJ32-'Master data'!CI32</f>
        <v>8621.9680000000008</v>
      </c>
      <c r="G32" s="23">
        <f t="shared" si="0"/>
        <v>0.67381360849080185</v>
      </c>
      <c r="H32" s="84">
        <f>-'Master data'!CJ32-'Master data'!CI32-'Master data'!CK32</f>
        <v>-14588.986000000004</v>
      </c>
      <c r="I32" s="84">
        <f>D32+'Master data'!BV32-'Master data'!BS32-'Master data'!AU32</f>
        <v>17809.865000000013</v>
      </c>
      <c r="J32" s="84">
        <f>I32+'Master data'!CM32+'Master data'!CL32</f>
        <v>18219.224000000017</v>
      </c>
      <c r="K32" s="23">
        <f t="shared" si="3"/>
        <v>-0.81915196998966555</v>
      </c>
      <c r="L32" s="23">
        <f t="shared" si="1"/>
        <v>-0.80074683751624065</v>
      </c>
      <c r="M32" s="23">
        <f t="shared" si="2"/>
        <v>-1.1401407777066432</v>
      </c>
      <c r="N32" s="7">
        <f>Cash!D32</f>
        <v>7.3543600371174425E-2</v>
      </c>
    </row>
    <row r="33" spans="1:14">
      <c r="A33" s="2" t="str">
        <f>'Master data'!A33</f>
        <v>Environmental &amp; Waste Services</v>
      </c>
      <c r="B33" s="6">
        <f>'Master data'!B33</f>
        <v>353</v>
      </c>
      <c r="C33" s="84">
        <f>-'Master data'!BD33</f>
        <v>5267.1711499999983</v>
      </c>
      <c r="D33" s="84">
        <f>'Master data'!AM33</f>
        <v>8657.0010000000002</v>
      </c>
      <c r="E33" s="23">
        <f>'Dividend fundamentals'!E33</f>
        <v>0.60842907953920744</v>
      </c>
      <c r="F33" s="87">
        <f>-'Master data'!CJ33-'Master data'!CI33</f>
        <v>6866.1339999999991</v>
      </c>
      <c r="G33" s="23">
        <f t="shared" si="0"/>
        <v>0.79313078512986179</v>
      </c>
      <c r="H33" s="84">
        <f>-'Master data'!CJ33-'Master data'!CI33-'Master data'!CK33</f>
        <v>1495.3440000000019</v>
      </c>
      <c r="I33" s="84">
        <f>D33+'Master data'!BV33-'Master data'!BS33-'Master data'!AU33</f>
        <v>-27.621999999999389</v>
      </c>
      <c r="J33" s="84">
        <f>I33+'Master data'!CM33+'Master data'!CL33</f>
        <v>10629.188000000002</v>
      </c>
      <c r="K33" s="23" t="str">
        <f t="shared" si="3"/>
        <v>NA</v>
      </c>
      <c r="L33" s="23">
        <f t="shared" si="1"/>
        <v>0.14068280662643295</v>
      </c>
      <c r="M33" s="23">
        <f t="shared" si="2"/>
        <v>0.17273233536648566</v>
      </c>
      <c r="N33" s="7">
        <f>Cash!D33</f>
        <v>4.8831983261550228E-2</v>
      </c>
    </row>
    <row r="34" spans="1:14">
      <c r="A34" s="2" t="str">
        <f>'Master data'!A34</f>
        <v>Farming/Agriculture</v>
      </c>
      <c r="B34" s="6">
        <f>'Master data'!B34</f>
        <v>417</v>
      </c>
      <c r="C34" s="84">
        <f>-'Master data'!BD34</f>
        <v>7924.5444800000005</v>
      </c>
      <c r="D34" s="84">
        <f>'Master data'!AM34</f>
        <v>23718.846999999998</v>
      </c>
      <c r="E34" s="23">
        <f>'Dividend fundamentals'!E34</f>
        <v>0.33410327576209758</v>
      </c>
      <c r="F34" s="87">
        <f>-'Master data'!CJ34-'Master data'!CI34</f>
        <v>11454.452000000001</v>
      </c>
      <c r="G34" s="23">
        <f t="shared" si="0"/>
        <v>0.48292617259177911</v>
      </c>
      <c r="H34" s="84">
        <f>-'Master data'!CJ34-'Master data'!CI34-'Master data'!CK34</f>
        <v>5517.7479999999969</v>
      </c>
      <c r="I34" s="84">
        <f>D34+'Master data'!BV34-'Master data'!BS34-'Master data'!AU34</f>
        <v>-7288.6039999999812</v>
      </c>
      <c r="J34" s="84">
        <f>I34+'Master data'!CM34+'Master data'!CL34</f>
        <v>4243.8330000000424</v>
      </c>
      <c r="K34" s="23" t="str">
        <f t="shared" si="3"/>
        <v>NA</v>
      </c>
      <c r="L34" s="23">
        <f t="shared" si="1"/>
        <v>1.3001802851337321</v>
      </c>
      <c r="M34" s="23">
        <f t="shared" si="2"/>
        <v>0.23263137537840678</v>
      </c>
      <c r="N34" s="7">
        <f>Cash!D34</f>
        <v>6.181078376339378E-2</v>
      </c>
    </row>
    <row r="35" spans="1:14">
      <c r="A35" s="2" t="str">
        <f>'Master data'!A35</f>
        <v>Financial Svcs. (Non-bank &amp; Insurance)</v>
      </c>
      <c r="B35" s="6">
        <f>'Master data'!B35</f>
        <v>1102</v>
      </c>
      <c r="C35" s="84">
        <f>-'Master data'!BD35</f>
        <v>42811.398310000048</v>
      </c>
      <c r="D35" s="84">
        <f>'Master data'!AM35</f>
        <v>232994.92700000017</v>
      </c>
      <c r="E35" s="23">
        <f>'Dividend fundamentals'!E35</f>
        <v>0.18374390748001143</v>
      </c>
      <c r="F35" s="87">
        <f>-'Master data'!CJ35-'Master data'!CI35</f>
        <v>94700.050000000017</v>
      </c>
      <c r="G35" s="23">
        <f t="shared" si="0"/>
        <v>0.40644683220935512</v>
      </c>
      <c r="H35" s="84">
        <f>-'Master data'!CJ35-'Master data'!CI35-'Master data'!CK35</f>
        <v>55102.974000000024</v>
      </c>
      <c r="I35" s="84">
        <f>D35+'Master data'!BV35-'Master data'!BS35-'Master data'!AU35</f>
        <v>198921.17600000021</v>
      </c>
      <c r="J35" s="84">
        <f>I35+'Master data'!CM35+'Master data'!CL35</f>
        <v>261344.76199999871</v>
      </c>
      <c r="K35" s="23">
        <f t="shared" si="3"/>
        <v>0.27700909027402876</v>
      </c>
      <c r="L35" s="23">
        <f t="shared" si="1"/>
        <v>0.21084399617697444</v>
      </c>
      <c r="M35" s="23">
        <f t="shared" si="2"/>
        <v>0.23649859981715388</v>
      </c>
      <c r="N35" s="7">
        <f>Cash!D35</f>
        <v>8.2067931061632959E-2</v>
      </c>
    </row>
    <row r="36" spans="1:14">
      <c r="A36" s="2" t="str">
        <f>'Master data'!A36</f>
        <v>Food Processing</v>
      </c>
      <c r="B36" s="6">
        <f>'Master data'!B36</f>
        <v>1377</v>
      </c>
      <c r="C36" s="84">
        <f>-'Master data'!BD36</f>
        <v>47595.831506999988</v>
      </c>
      <c r="D36" s="84">
        <f>'Master data'!AM36</f>
        <v>91505.073000000048</v>
      </c>
      <c r="E36" s="23">
        <f>'Dividend fundamentals'!E36</f>
        <v>0.52014418377656468</v>
      </c>
      <c r="F36" s="87">
        <f>-'Master data'!CJ36-'Master data'!CI36</f>
        <v>60004.599999999991</v>
      </c>
      <c r="G36" s="23">
        <f t="shared" si="0"/>
        <v>0.65575162155217293</v>
      </c>
      <c r="H36" s="84">
        <f>-'Master data'!CJ36-'Master data'!CI36-'Master data'!CK36</f>
        <v>44475.596999999987</v>
      </c>
      <c r="I36" s="84">
        <f>D36+'Master data'!BV36-'Master data'!BS36-'Master data'!AU36</f>
        <v>40625.382000000085</v>
      </c>
      <c r="J36" s="84">
        <f>I36+'Master data'!CM36+'Master data'!CL36</f>
        <v>44278.846000000369</v>
      </c>
      <c r="K36" s="23">
        <f t="shared" si="3"/>
        <v>1.0947736319131693</v>
      </c>
      <c r="L36" s="23">
        <f t="shared" si="1"/>
        <v>1.0044434536527806</v>
      </c>
      <c r="M36" s="23">
        <f t="shared" si="2"/>
        <v>0.48604515074262566</v>
      </c>
      <c r="N36" s="7">
        <f>Cash!D36</f>
        <v>5.441837640567878E-2</v>
      </c>
    </row>
    <row r="37" spans="1:14">
      <c r="A37" s="2" t="str">
        <f>'Master data'!A37</f>
        <v>Food Wholesalers</v>
      </c>
      <c r="B37" s="6">
        <f>'Master data'!B37</f>
        <v>160</v>
      </c>
      <c r="C37" s="84">
        <f>-'Master data'!BD37</f>
        <v>2301.3939299999993</v>
      </c>
      <c r="D37" s="84">
        <f>'Master data'!AM37</f>
        <v>2534.9479999999994</v>
      </c>
      <c r="E37" s="23">
        <f>'Dividend fundamentals'!E37</f>
        <v>0.90786632704102799</v>
      </c>
      <c r="F37" s="87">
        <f>-'Master data'!CJ37-'Master data'!CI37</f>
        <v>2571.5400000000004</v>
      </c>
      <c r="G37" s="23">
        <f t="shared" si="0"/>
        <v>1.0144350101067166</v>
      </c>
      <c r="H37" s="84">
        <f>-'Master data'!CJ37-'Master data'!CI37-'Master data'!CK37</f>
        <v>1747.6460000000004</v>
      </c>
      <c r="I37" s="84">
        <f>D37+'Master data'!BV37-'Master data'!BS37-'Master data'!AU37</f>
        <v>-32.342999999996891</v>
      </c>
      <c r="J37" s="84">
        <f>I37+'Master data'!CM37+'Master data'!CL37</f>
        <v>-5101.179999999993</v>
      </c>
      <c r="K37" s="23" t="str">
        <f t="shared" si="3"/>
        <v>NA</v>
      </c>
      <c r="L37" s="23" t="str">
        <f t="shared" si="1"/>
        <v>NA</v>
      </c>
      <c r="M37" s="23">
        <f t="shared" si="2"/>
        <v>0.68942084808051318</v>
      </c>
      <c r="N37" s="7">
        <f>Cash!D37</f>
        <v>8.2225685295428383E-2</v>
      </c>
    </row>
    <row r="38" spans="1:14">
      <c r="A38" s="2" t="str">
        <f>'Master data'!A38</f>
        <v>Furn/Home Furnishings</v>
      </c>
      <c r="B38" s="6">
        <f>'Master data'!B38</f>
        <v>359</v>
      </c>
      <c r="C38" s="84">
        <f>-'Master data'!BD38</f>
        <v>11423.650001999995</v>
      </c>
      <c r="D38" s="84">
        <f>'Master data'!AM38</f>
        <v>24719.822</v>
      </c>
      <c r="E38" s="23">
        <f>'Dividend fundamentals'!E38</f>
        <v>0.46212509143471969</v>
      </c>
      <c r="F38" s="87">
        <f>-'Master data'!CJ38-'Master data'!CI38</f>
        <v>15770.673999999992</v>
      </c>
      <c r="G38" s="23">
        <f t="shared" si="0"/>
        <v>0.63797684303713809</v>
      </c>
      <c r="H38" s="84">
        <f>-'Master data'!CJ38-'Master data'!CI38-'Master data'!CK38</f>
        <v>12413.436999999991</v>
      </c>
      <c r="I38" s="84">
        <f>D38+'Master data'!BV38-'Master data'!BS38-'Master data'!AU38</f>
        <v>15662.16699999999</v>
      </c>
      <c r="J38" s="84">
        <f>I38+'Master data'!CM38+'Master data'!CL38</f>
        <v>14893.90199999998</v>
      </c>
      <c r="K38" s="23">
        <f t="shared" si="3"/>
        <v>0.79257468011929633</v>
      </c>
      <c r="L38" s="23">
        <f t="shared" si="1"/>
        <v>0.83345767952548688</v>
      </c>
      <c r="M38" s="23">
        <f t="shared" si="2"/>
        <v>0.50216530685374638</v>
      </c>
      <c r="N38" s="7">
        <f>Cash!D38</f>
        <v>0.12534535295351285</v>
      </c>
    </row>
    <row r="39" spans="1:14">
      <c r="A39" s="2" t="str">
        <f>'Master data'!A39</f>
        <v>Green &amp; Renewable Energy</v>
      </c>
      <c r="B39" s="6">
        <f>'Master data'!B39</f>
        <v>239</v>
      </c>
      <c r="C39" s="84">
        <f>-'Master data'!BD39</f>
        <v>9916.1494999999959</v>
      </c>
      <c r="D39" s="84">
        <f>'Master data'!AM39</f>
        <v>11584.22</v>
      </c>
      <c r="E39" s="23">
        <f>'Dividend fundamentals'!E39</f>
        <v>0.85600493602504069</v>
      </c>
      <c r="F39" s="87">
        <f>-'Master data'!CJ39-'Master data'!CI39</f>
        <v>9091.5979999999945</v>
      </c>
      <c r="G39" s="23">
        <f t="shared" si="0"/>
        <v>0.78482608237757867</v>
      </c>
      <c r="H39" s="84">
        <f>-'Master data'!CJ39-'Master data'!CI39-'Master data'!CK39</f>
        <v>-6616.9120000000075</v>
      </c>
      <c r="I39" s="84">
        <f>D39+'Master data'!BV39-'Master data'!BS39-'Master data'!AU39</f>
        <v>-4178.3439999999991</v>
      </c>
      <c r="J39" s="84">
        <f>I39+'Master data'!CM39+'Master data'!CL39</f>
        <v>5468.8140000000567</v>
      </c>
      <c r="K39" s="23" t="str">
        <f t="shared" si="3"/>
        <v>NA</v>
      </c>
      <c r="L39" s="23">
        <f t="shared" si="1"/>
        <v>-1.2099354631552544</v>
      </c>
      <c r="M39" s="23">
        <f t="shared" si="2"/>
        <v>-0.57120047789147721</v>
      </c>
      <c r="N39" s="7">
        <f>Cash!D39</f>
        <v>4.1264426180426104E-2</v>
      </c>
    </row>
    <row r="40" spans="1:14">
      <c r="A40" s="2" t="str">
        <f>'Master data'!A40</f>
        <v>Healthcare Products</v>
      </c>
      <c r="B40" s="6">
        <f>'Master data'!B40</f>
        <v>852</v>
      </c>
      <c r="C40" s="84">
        <f>-'Master data'!BD40</f>
        <v>18788.959410000007</v>
      </c>
      <c r="D40" s="84">
        <f>'Master data'!AM40</f>
        <v>62585.05599999999</v>
      </c>
      <c r="E40" s="23">
        <f>'Dividend fundamentals'!E40</f>
        <v>0.30021478945389152</v>
      </c>
      <c r="F40" s="87">
        <f>-'Master data'!CJ40-'Master data'!CI40</f>
        <v>29276.793999999998</v>
      </c>
      <c r="G40" s="23">
        <f t="shared" si="0"/>
        <v>0.46779208761912755</v>
      </c>
      <c r="H40" s="84">
        <f>-'Master data'!CJ40-'Master data'!CI40-'Master data'!CK40</f>
        <v>6166.8140000000094</v>
      </c>
      <c r="I40" s="84">
        <f>D40+'Master data'!BV40-'Master data'!BS40-'Master data'!AU40</f>
        <v>53846.206999999958</v>
      </c>
      <c r="J40" s="84">
        <f>I40+'Master data'!CM40+'Master data'!CL40</f>
        <v>41614.786999999982</v>
      </c>
      <c r="K40" s="23">
        <f t="shared" si="3"/>
        <v>0.11452643266033602</v>
      </c>
      <c r="L40" s="23">
        <f t="shared" si="1"/>
        <v>0.14818804671522198</v>
      </c>
      <c r="M40" s="23">
        <f t="shared" si="2"/>
        <v>9.8534928210338435E-2</v>
      </c>
      <c r="N40" s="7">
        <f>Cash!D40</f>
        <v>3.8562482542436306E-2</v>
      </c>
    </row>
    <row r="41" spans="1:14">
      <c r="A41" s="2" t="str">
        <f>'Master data'!A41</f>
        <v>Healthcare Support Services</v>
      </c>
      <c r="B41" s="6">
        <f>'Master data'!B41</f>
        <v>445</v>
      </c>
      <c r="C41" s="84">
        <f>-'Master data'!BD41</f>
        <v>17516.282489999998</v>
      </c>
      <c r="D41" s="84">
        <f>'Master data'!AM41</f>
        <v>57207.986999999994</v>
      </c>
      <c r="E41" s="23">
        <f>'Dividend fundamentals'!E41</f>
        <v>0.30618596123649655</v>
      </c>
      <c r="F41" s="87">
        <f>-'Master data'!CJ41-'Master data'!CI41</f>
        <v>44625.444000000003</v>
      </c>
      <c r="G41" s="23">
        <f t="shared" si="0"/>
        <v>0.78005618341369021</v>
      </c>
      <c r="H41" s="84">
        <f>-'Master data'!CJ41-'Master data'!CI41-'Master data'!CK41</f>
        <v>27279.224999999995</v>
      </c>
      <c r="I41" s="84">
        <f>D41+'Master data'!BV41-'Master data'!BS41-'Master data'!AU41</f>
        <v>51722.848999999966</v>
      </c>
      <c r="J41" s="84">
        <f>I41+'Master data'!CM41+'Master data'!CL41</f>
        <v>45807.1599999998</v>
      </c>
      <c r="K41" s="23">
        <f t="shared" si="3"/>
        <v>0.52741149274279175</v>
      </c>
      <c r="L41" s="23">
        <f t="shared" si="1"/>
        <v>0.59552316712060116</v>
      </c>
      <c r="M41" s="23">
        <f t="shared" si="2"/>
        <v>0.47684294502444208</v>
      </c>
      <c r="N41" s="7">
        <f>Cash!D41</f>
        <v>6.5236491997768306E-2</v>
      </c>
    </row>
    <row r="42" spans="1:14">
      <c r="A42" s="2" t="str">
        <f>'Master data'!A42</f>
        <v>Heathcare Information and Technology</v>
      </c>
      <c r="B42" s="6">
        <f>'Master data'!B42</f>
        <v>455</v>
      </c>
      <c r="C42" s="84">
        <f>-'Master data'!BD42</f>
        <v>3037.5903799999992</v>
      </c>
      <c r="D42" s="84">
        <f>'Master data'!AM42</f>
        <v>33492.629000000008</v>
      </c>
      <c r="E42" s="23">
        <f>'Dividend fundamentals'!E42</f>
        <v>9.0694295153718699E-2</v>
      </c>
      <c r="F42" s="87">
        <f>-'Master data'!CJ42-'Master data'!CI42</f>
        <v>11943.802999999996</v>
      </c>
      <c r="G42" s="23">
        <f t="shared" si="0"/>
        <v>0.35660989765837714</v>
      </c>
      <c r="H42" s="84">
        <f>-'Master data'!CJ42-'Master data'!CI42-'Master data'!CK42</f>
        <v>-11175.748000000014</v>
      </c>
      <c r="I42" s="84">
        <f>D42+'Master data'!BV42-'Master data'!BS42-'Master data'!AU42</f>
        <v>26973.660000000025</v>
      </c>
      <c r="J42" s="84">
        <f>I42+'Master data'!CM42+'Master data'!CL42</f>
        <v>41630.425000000039</v>
      </c>
      <c r="K42" s="23">
        <f t="shared" si="3"/>
        <v>-0.41432078553670521</v>
      </c>
      <c r="L42" s="23">
        <f t="shared" si="1"/>
        <v>-0.26845145107214263</v>
      </c>
      <c r="M42" s="23">
        <f t="shared" si="2"/>
        <v>-0.33367783699511949</v>
      </c>
      <c r="N42" s="7">
        <f>Cash!D42</f>
        <v>3.3097995222686527E-2</v>
      </c>
    </row>
    <row r="43" spans="1:14">
      <c r="A43" s="2" t="str">
        <f>'Master data'!A43</f>
        <v>Homebuilding</v>
      </c>
      <c r="B43" s="6">
        <f>'Master data'!B43</f>
        <v>168</v>
      </c>
      <c r="C43" s="84">
        <f>-'Master data'!BD43</f>
        <v>6120.5700900000029</v>
      </c>
      <c r="D43" s="84">
        <f>'Master data'!AM43</f>
        <v>31291.151999999991</v>
      </c>
      <c r="E43" s="23">
        <f>'Dividend fundamentals'!E43</f>
        <v>0.19560066340798207</v>
      </c>
      <c r="F43" s="87">
        <f>-'Master data'!CJ43-'Master data'!CI43</f>
        <v>8864.7969999999987</v>
      </c>
      <c r="G43" s="23">
        <f t="shared" si="0"/>
        <v>0.28330043585483849</v>
      </c>
      <c r="H43" s="84">
        <f>-'Master data'!CJ43-'Master data'!CI43-'Master data'!CK43</f>
        <v>8077.3679999999986</v>
      </c>
      <c r="I43" s="84">
        <f>D43+'Master data'!BV43-'Master data'!BS43-'Master data'!AU43</f>
        <v>21448.958999999988</v>
      </c>
      <c r="J43" s="84">
        <f>I43+'Master data'!CM43+'Master data'!CL43</f>
        <v>23310.89899999999</v>
      </c>
      <c r="K43" s="23">
        <f t="shared" si="3"/>
        <v>0.37658554897699248</v>
      </c>
      <c r="L43" s="23">
        <f t="shared" si="1"/>
        <v>0.34650606997181882</v>
      </c>
      <c r="M43" s="23">
        <f t="shared" si="2"/>
        <v>0.25813584619703361</v>
      </c>
      <c r="N43" s="7">
        <f>Cash!D43</f>
        <v>0.13169995774118198</v>
      </c>
    </row>
    <row r="44" spans="1:14">
      <c r="A44" s="2" t="str">
        <f>'Master data'!A44</f>
        <v>Hospitals/Healthcare Facilities</v>
      </c>
      <c r="B44" s="6">
        <f>'Master data'!B44</f>
        <v>223</v>
      </c>
      <c r="C44" s="84">
        <f>-'Master data'!BD44</f>
        <v>3301.9623000000015</v>
      </c>
      <c r="D44" s="84">
        <f>'Master data'!AM44</f>
        <v>13685.232000000004</v>
      </c>
      <c r="E44" s="23">
        <f>'Dividend fundamentals'!E44</f>
        <v>0.24127923443314667</v>
      </c>
      <c r="F44" s="87">
        <f>-'Master data'!CJ44-'Master data'!CI44</f>
        <v>10274.887000000002</v>
      </c>
      <c r="G44" s="23">
        <f t="shared" si="0"/>
        <v>0.75080108250996402</v>
      </c>
      <c r="H44" s="84">
        <f>-'Master data'!CJ44-'Master data'!CI44-'Master data'!CK44</f>
        <v>1183.8620000000028</v>
      </c>
      <c r="I44" s="84">
        <f>D44+'Master data'!BV44-'Master data'!BS44-'Master data'!AU44</f>
        <v>9721.7690000000057</v>
      </c>
      <c r="J44" s="84">
        <f>I44+'Master data'!CM44+'Master data'!CL44</f>
        <v>1618.6000000000422</v>
      </c>
      <c r="K44" s="23">
        <f t="shared" si="3"/>
        <v>0.12177433962892989</v>
      </c>
      <c r="L44" s="23">
        <f t="shared" si="1"/>
        <v>0.73141109600887921</v>
      </c>
      <c r="M44" s="23">
        <f t="shared" si="2"/>
        <v>8.6506534927577594E-2</v>
      </c>
      <c r="N44" s="7">
        <f>Cash!D44</f>
        <v>3.9885065907729562E-2</v>
      </c>
    </row>
    <row r="45" spans="1:14">
      <c r="A45" s="2" t="str">
        <f>'Master data'!A45</f>
        <v>Hotel/Gaming</v>
      </c>
      <c r="B45" s="6">
        <f>'Master data'!B45</f>
        <v>654</v>
      </c>
      <c r="C45" s="84">
        <f>-'Master data'!BD45</f>
        <v>2309.9392999999995</v>
      </c>
      <c r="D45" s="84">
        <f>'Master data'!AM45</f>
        <v>-41648.822</v>
      </c>
      <c r="E45" s="23">
        <f>'Dividend fundamentals'!E45</f>
        <v>5.8710508421209884E-3</v>
      </c>
      <c r="F45" s="87">
        <f>-'Master data'!CJ45-'Master data'!CI45</f>
        <v>7019.8519999999999</v>
      </c>
      <c r="G45" s="23" t="str">
        <f t="shared" si="0"/>
        <v>NA</v>
      </c>
      <c r="H45" s="84">
        <f>-'Master data'!CJ45-'Master data'!CI45-'Master data'!CK45</f>
        <v>-18962.204000000012</v>
      </c>
      <c r="I45" s="84">
        <f>D45+'Master data'!BV45-'Master data'!BS45-'Master data'!AU45</f>
        <v>-36410.453000000009</v>
      </c>
      <c r="J45" s="84">
        <f>I45+'Master data'!CM45+'Master data'!CL45</f>
        <v>-39388.156000000003</v>
      </c>
      <c r="K45" s="23" t="str">
        <f t="shared" si="3"/>
        <v>NA</v>
      </c>
      <c r="L45" s="23" t="str">
        <f t="shared" si="1"/>
        <v>NA</v>
      </c>
      <c r="M45" s="23">
        <f t="shared" si="2"/>
        <v>0.45528788305225087</v>
      </c>
      <c r="N45" s="7">
        <f>Cash!D45</f>
        <v>7.677133540941726E-2</v>
      </c>
    </row>
    <row r="46" spans="1:14">
      <c r="A46" s="2" t="str">
        <f>'Master data'!A46</f>
        <v>Household Products</v>
      </c>
      <c r="B46" s="6">
        <f>'Master data'!B46</f>
        <v>575</v>
      </c>
      <c r="C46" s="84">
        <f>-'Master data'!BD46</f>
        <v>34019.649529999973</v>
      </c>
      <c r="D46" s="84">
        <f>'Master data'!AM46</f>
        <v>45594.093000000044</v>
      </c>
      <c r="E46" s="23">
        <f>'Dividend fundamentals'!E46</f>
        <v>0.74614160062357071</v>
      </c>
      <c r="F46" s="87">
        <f>-'Master data'!CJ46-'Master data'!CI46</f>
        <v>46009.853999999992</v>
      </c>
      <c r="G46" s="23">
        <f t="shared" si="0"/>
        <v>1.009118747027163</v>
      </c>
      <c r="H46" s="84">
        <f>-'Master data'!CJ46-'Master data'!CI46-'Master data'!CK46</f>
        <v>36829.389999999985</v>
      </c>
      <c r="I46" s="84">
        <f>D46+'Master data'!BV46-'Master data'!BS46-'Master data'!AU46</f>
        <v>41537.835000000036</v>
      </c>
      <c r="J46" s="84">
        <f>I46+'Master data'!CM46+'Master data'!CL46</f>
        <v>31747.538000000037</v>
      </c>
      <c r="K46" s="23">
        <f t="shared" si="3"/>
        <v>0.88664683655274656</v>
      </c>
      <c r="L46" s="23">
        <f t="shared" si="1"/>
        <v>1.1600707431234492</v>
      </c>
      <c r="M46" s="23">
        <f t="shared" si="2"/>
        <v>0.80776669907656562</v>
      </c>
      <c r="N46" s="7">
        <f>Cash!D46</f>
        <v>3.5380380004629605E-2</v>
      </c>
    </row>
    <row r="47" spans="1:14">
      <c r="A47" s="2" t="str">
        <f>'Master data'!A47</f>
        <v>Information Services</v>
      </c>
      <c r="B47" s="6">
        <f>'Master data'!B47</f>
        <v>266</v>
      </c>
      <c r="C47" s="84">
        <f>-'Master data'!BD47</f>
        <v>10843.087289999996</v>
      </c>
      <c r="D47" s="84">
        <f>'Master data'!AM47</f>
        <v>37054.525999999998</v>
      </c>
      <c r="E47" s="23">
        <f>'Dividend fundamentals'!E47</f>
        <v>0.29262517863539789</v>
      </c>
      <c r="F47" s="87">
        <f>-'Master data'!CJ47-'Master data'!CI47</f>
        <v>39829.162999999993</v>
      </c>
      <c r="G47" s="23">
        <f t="shared" si="0"/>
        <v>1.0748798405895139</v>
      </c>
      <c r="H47" s="84">
        <f>-'Master data'!CJ47-'Master data'!CI47-'Master data'!CK47</f>
        <v>26914.611999999986</v>
      </c>
      <c r="I47" s="84">
        <f>D47+'Master data'!BV47-'Master data'!BS47-'Master data'!AU47</f>
        <v>41651.675999999999</v>
      </c>
      <c r="J47" s="84">
        <f>I47+'Master data'!CM47+'Master data'!CL47</f>
        <v>52738.439000000013</v>
      </c>
      <c r="K47" s="23">
        <f t="shared" si="3"/>
        <v>0.64618316919588026</v>
      </c>
      <c r="L47" s="23">
        <f t="shared" si="1"/>
        <v>0.51034146080812104</v>
      </c>
      <c r="M47" s="23">
        <f t="shared" si="2"/>
        <v>0.7263515393504153</v>
      </c>
      <c r="N47" s="7">
        <f>Cash!D47</f>
        <v>4.2921543637444388E-2</v>
      </c>
    </row>
    <row r="48" spans="1:14">
      <c r="A48" s="2" t="str">
        <f>'Master data'!A48</f>
        <v>Insurance (General)</v>
      </c>
      <c r="B48" s="6">
        <f>'Master data'!B48</f>
        <v>215</v>
      </c>
      <c r="C48" s="84">
        <f>-'Master data'!BD48</f>
        <v>28581.367720000009</v>
      </c>
      <c r="D48" s="84">
        <f>'Master data'!AM48</f>
        <v>70078.57699999999</v>
      </c>
      <c r="E48" s="23">
        <f>'Dividend fundamentals'!E48</f>
        <v>0.40784743274681523</v>
      </c>
      <c r="F48" s="87">
        <f>-'Master data'!CJ48-'Master data'!CI48</f>
        <v>36855.939000000006</v>
      </c>
      <c r="G48" s="23">
        <f t="shared" si="0"/>
        <v>0.52592305063500377</v>
      </c>
      <c r="H48" s="84">
        <f>-'Master data'!CJ48-'Master data'!CI48-'Master data'!CK48</f>
        <v>31301.265000000007</v>
      </c>
      <c r="I48" s="84">
        <f>D48+'Master data'!BV48-'Master data'!BS48-'Master data'!AU48</f>
        <v>79658.53899999999</v>
      </c>
      <c r="J48" s="84">
        <f>I48+'Master data'!CM48+'Master data'!CL48</f>
        <v>67989.035000000018</v>
      </c>
      <c r="K48" s="23">
        <f t="shared" si="3"/>
        <v>0.39294299635598401</v>
      </c>
      <c r="L48" s="23">
        <f t="shared" si="1"/>
        <v>0.4603869579852104</v>
      </c>
      <c r="M48" s="23">
        <f t="shared" si="2"/>
        <v>0.44665954047554379</v>
      </c>
      <c r="N48" s="7">
        <f>Cash!D48</f>
        <v>0.1525411210024224</v>
      </c>
    </row>
    <row r="49" spans="1:14">
      <c r="A49" s="2" t="str">
        <f>'Master data'!A49</f>
        <v>Insurance (Life)</v>
      </c>
      <c r="B49" s="6">
        <f>'Master data'!B49</f>
        <v>142</v>
      </c>
      <c r="C49" s="84">
        <f>-'Master data'!BD49</f>
        <v>34145.296400000007</v>
      </c>
      <c r="D49" s="84">
        <f>'Master data'!AM49</f>
        <v>117650.30999999997</v>
      </c>
      <c r="E49" s="23">
        <f>'Dividend fundamentals'!E49</f>
        <v>0.29022699897688342</v>
      </c>
      <c r="F49" s="87">
        <f>-'Master data'!CJ49-'Master data'!CI49</f>
        <v>51863.996999999996</v>
      </c>
      <c r="G49" s="23">
        <f t="shared" si="0"/>
        <v>0.44083179211342505</v>
      </c>
      <c r="H49" s="84">
        <f>-'Master data'!CJ49-'Master data'!CI49-'Master data'!CK49</f>
        <v>45373.330999999998</v>
      </c>
      <c r="I49" s="84">
        <f>D49+'Master data'!BV49-'Master data'!BS49-'Master data'!AU49</f>
        <v>113274.15099999997</v>
      </c>
      <c r="J49" s="84">
        <f>I49+'Master data'!CM49+'Master data'!CL49</f>
        <v>151520.73399999988</v>
      </c>
      <c r="K49" s="23">
        <f t="shared" si="3"/>
        <v>0.40056209293504225</v>
      </c>
      <c r="L49" s="23">
        <f t="shared" si="1"/>
        <v>0.29945295143567635</v>
      </c>
      <c r="M49" s="23">
        <f t="shared" si="2"/>
        <v>0.38566265571250946</v>
      </c>
      <c r="N49" s="7">
        <f>Cash!D49</f>
        <v>0.39900810447260776</v>
      </c>
    </row>
    <row r="50" spans="1:14">
      <c r="A50" s="2" t="str">
        <f>'Master data'!A50</f>
        <v>Insurance (Prop/Cas.)</v>
      </c>
      <c r="B50" s="6">
        <f>'Master data'!B50</f>
        <v>231</v>
      </c>
      <c r="C50" s="84">
        <f>-'Master data'!BD50</f>
        <v>19012.983299999989</v>
      </c>
      <c r="D50" s="84">
        <f>'Master data'!AM50</f>
        <v>62283.265999999996</v>
      </c>
      <c r="E50" s="23">
        <f>'Dividend fundamentals'!E50</f>
        <v>0.30526631824349082</v>
      </c>
      <c r="F50" s="87">
        <f>-'Master data'!CJ50-'Master data'!CI50</f>
        <v>29813.171999999999</v>
      </c>
      <c r="G50" s="23">
        <f t="shared" si="0"/>
        <v>0.47867065930678715</v>
      </c>
      <c r="H50" s="84">
        <f>-'Master data'!CJ50-'Master data'!CI50-'Master data'!CK50</f>
        <v>17073.705999999998</v>
      </c>
      <c r="I50" s="84">
        <f>D50+'Master data'!BV50-'Master data'!BS50-'Master data'!AU50</f>
        <v>58650.927000000003</v>
      </c>
      <c r="J50" s="84">
        <f>I50+'Master data'!CM50+'Master data'!CL50</f>
        <v>59871.917000000023</v>
      </c>
      <c r="K50" s="23">
        <f t="shared" si="3"/>
        <v>0.29110718062478358</v>
      </c>
      <c r="L50" s="23">
        <f t="shared" si="1"/>
        <v>0.28517052493909611</v>
      </c>
      <c r="M50" s="23">
        <f t="shared" si="2"/>
        <v>0.27412990834488349</v>
      </c>
      <c r="N50" s="7">
        <f>Cash!D50</f>
        <v>0.10552552110467424</v>
      </c>
    </row>
    <row r="51" spans="1:14">
      <c r="A51" s="2" t="str">
        <f>'Master data'!A51</f>
        <v>Investments &amp; Asset Management</v>
      </c>
      <c r="B51" s="6">
        <f>'Master data'!B51</f>
        <v>1706</v>
      </c>
      <c r="C51" s="84">
        <f>-'Master data'!BD51</f>
        <v>26973.625299999978</v>
      </c>
      <c r="D51" s="84">
        <f>'Master data'!AM51</f>
        <v>88601.810000000085</v>
      </c>
      <c r="E51" s="23">
        <f>'Dividend fundamentals'!E51</f>
        <v>0.30443650417525275</v>
      </c>
      <c r="F51" s="87">
        <f>-'Master data'!CJ51-'Master data'!CI51</f>
        <v>40140.755999999979</v>
      </c>
      <c r="G51" s="23">
        <f t="shared" si="0"/>
        <v>0.45304668155199018</v>
      </c>
      <c r="H51" s="84">
        <f>-'Master data'!CJ51-'Master data'!CI51-'Master data'!CK51</f>
        <v>-48514.150000000067</v>
      </c>
      <c r="I51" s="84">
        <f>D51+'Master data'!BV51-'Master data'!BS51-'Master data'!AU51</f>
        <v>86783.562000000093</v>
      </c>
      <c r="J51" s="84">
        <f>I51+'Master data'!CM51+'Master data'!CL51</f>
        <v>105295.94699999981</v>
      </c>
      <c r="K51" s="23">
        <f t="shared" si="3"/>
        <v>-0.55902464570421773</v>
      </c>
      <c r="L51" s="23">
        <f t="shared" si="1"/>
        <v>-0.46074090582043159</v>
      </c>
      <c r="M51" s="23">
        <f t="shared" si="2"/>
        <v>-0.54755258385805006</v>
      </c>
      <c r="N51" s="7">
        <f>Cash!D51</f>
        <v>0.10234618887694047</v>
      </c>
    </row>
    <row r="52" spans="1:14">
      <c r="A52" s="2" t="str">
        <f>'Master data'!A52</f>
        <v>Machinery</v>
      </c>
      <c r="B52" s="6">
        <f>'Master data'!B52</f>
        <v>1421</v>
      </c>
      <c r="C52" s="84">
        <f>-'Master data'!BD52</f>
        <v>23328.645813999992</v>
      </c>
      <c r="D52" s="84">
        <f>'Master data'!AM52</f>
        <v>58921.150999999991</v>
      </c>
      <c r="E52" s="23">
        <f>'Dividend fundamentals'!E52</f>
        <v>0.39592990663064265</v>
      </c>
      <c r="F52" s="87">
        <f>-'Master data'!CJ52-'Master data'!CI52</f>
        <v>25492.861999999986</v>
      </c>
      <c r="G52" s="23">
        <f t="shared" si="0"/>
        <v>0.43266062470503996</v>
      </c>
      <c r="H52" s="84">
        <f>-'Master data'!CJ52-'Master data'!CI52-'Master data'!CK52</f>
        <v>10309.518999999991</v>
      </c>
      <c r="I52" s="84">
        <f>D52+'Master data'!BV52-'Master data'!BS52-'Master data'!AU52</f>
        <v>37825.549000000065</v>
      </c>
      <c r="J52" s="84">
        <f>I52+'Master data'!CM52+'Master data'!CL52</f>
        <v>24149.103999999745</v>
      </c>
      <c r="K52" s="23">
        <f t="shared" si="3"/>
        <v>0.2725543785233619</v>
      </c>
      <c r="L52" s="23">
        <f t="shared" si="1"/>
        <v>0.42691103570551109</v>
      </c>
      <c r="M52" s="23">
        <f t="shared" si="2"/>
        <v>0.17497144616200713</v>
      </c>
      <c r="N52" s="7">
        <f>Cash!D52</f>
        <v>7.4668232481020599E-2</v>
      </c>
    </row>
    <row r="53" spans="1:14">
      <c r="A53" s="2" t="str">
        <f>'Master data'!A53</f>
        <v>Metals &amp; Mining</v>
      </c>
      <c r="B53" s="6">
        <f>'Master data'!B53</f>
        <v>1706</v>
      </c>
      <c r="C53" s="84">
        <f>-'Master data'!BD53</f>
        <v>38347.071300000011</v>
      </c>
      <c r="D53" s="84">
        <f>'Master data'!AM53</f>
        <v>97075.575000000157</v>
      </c>
      <c r="E53" s="23">
        <f>'Dividend fundamentals'!E53</f>
        <v>0.3950228602817954</v>
      </c>
      <c r="F53" s="87">
        <f>-'Master data'!CJ53-'Master data'!CI53</f>
        <v>39239.731</v>
      </c>
      <c r="G53" s="23">
        <f t="shared" si="0"/>
        <v>0.40421837315926212</v>
      </c>
      <c r="H53" s="84">
        <f>-'Master data'!CJ53-'Master data'!CI53-'Master data'!CK53</f>
        <v>21816.916000000012</v>
      </c>
      <c r="I53" s="84">
        <f>D53+'Master data'!BV53-'Master data'!BS53-'Master data'!AU53</f>
        <v>46083.563000000227</v>
      </c>
      <c r="J53" s="84">
        <f>I53+'Master data'!CM53+'Master data'!CL53</f>
        <v>24152.764000000287</v>
      </c>
      <c r="K53" s="23">
        <f t="shared" si="3"/>
        <v>0.47342077260822701</v>
      </c>
      <c r="L53" s="23">
        <f t="shared" si="1"/>
        <v>0.90328858427961922</v>
      </c>
      <c r="M53" s="23">
        <f t="shared" si="2"/>
        <v>0.22474155831680603</v>
      </c>
      <c r="N53" s="7">
        <f>Cash!D53</f>
        <v>9.0279889314342707E-2</v>
      </c>
    </row>
    <row r="54" spans="1:14">
      <c r="A54" s="2" t="str">
        <f>'Master data'!A54</f>
        <v>Office Equipment &amp; Services</v>
      </c>
      <c r="B54" s="6">
        <f>'Master data'!B54</f>
        <v>145</v>
      </c>
      <c r="C54" s="84">
        <f>-'Master data'!BD54</f>
        <v>799.2552300000001</v>
      </c>
      <c r="D54" s="84">
        <f>'Master data'!AM54</f>
        <v>1804.2239999999995</v>
      </c>
      <c r="E54" s="23">
        <f>'Dividend fundamentals'!E54</f>
        <v>0.4429911308130256</v>
      </c>
      <c r="F54" s="87">
        <f>-'Master data'!CJ54-'Master data'!CI54</f>
        <v>779.67500000000018</v>
      </c>
      <c r="G54" s="23">
        <f t="shared" si="0"/>
        <v>0.43213869231314983</v>
      </c>
      <c r="H54" s="84">
        <f>-'Master data'!CJ54-'Master data'!CI54-'Master data'!CK54</f>
        <v>373.30600000000027</v>
      </c>
      <c r="I54" s="84">
        <f>D54+'Master data'!BV54-'Master data'!BS54-'Master data'!AU54</f>
        <v>1743.4779999999987</v>
      </c>
      <c r="J54" s="84">
        <f>I54+'Master data'!CM54+'Master data'!CL54</f>
        <v>2832.2109999999966</v>
      </c>
      <c r="K54" s="23">
        <f t="shared" si="3"/>
        <v>0.2141156928851414</v>
      </c>
      <c r="L54" s="23">
        <f t="shared" si="1"/>
        <v>0.13180727000919096</v>
      </c>
      <c r="M54" s="23">
        <f t="shared" si="2"/>
        <v>0.20690668121031555</v>
      </c>
      <c r="N54" s="7">
        <f>Cash!D54</f>
        <v>0.12606796404214163</v>
      </c>
    </row>
    <row r="55" spans="1:14">
      <c r="A55" s="2" t="str">
        <f>'Master data'!A55</f>
        <v>Oil/Gas (Integrated)</v>
      </c>
      <c r="B55" s="6">
        <f>'Master data'!B55</f>
        <v>46</v>
      </c>
      <c r="C55" s="84">
        <f>-'Master data'!BD55</f>
        <v>147663.69199999998</v>
      </c>
      <c r="D55" s="84">
        <f>'Master data'!AM55</f>
        <v>211877.60000000003</v>
      </c>
      <c r="E55" s="23">
        <f>'Dividend fundamentals'!E55</f>
        <v>0.69692922706317206</v>
      </c>
      <c r="F55" s="87">
        <f>-'Master data'!CJ55-'Master data'!CI55</f>
        <v>155559.92800000001</v>
      </c>
      <c r="G55" s="23">
        <f t="shared" si="0"/>
        <v>0.73419714023568317</v>
      </c>
      <c r="H55" s="84">
        <f>-'Master data'!CJ55-'Master data'!CI55-'Master data'!CK55</f>
        <v>139574.52900000001</v>
      </c>
      <c r="I55" s="84">
        <f>D55+'Master data'!BV55-'Master data'!BS55-'Master data'!AU55</f>
        <v>234988.8630000001</v>
      </c>
      <c r="J55" s="84">
        <f>I55+'Master data'!CM55+'Master data'!CL55</f>
        <v>145419.94700000016</v>
      </c>
      <c r="K55" s="23">
        <f t="shared" si="3"/>
        <v>0.59396231471616567</v>
      </c>
      <c r="L55" s="23">
        <f t="shared" si="1"/>
        <v>0.95980318986087831</v>
      </c>
      <c r="M55" s="23">
        <f t="shared" si="2"/>
        <v>0.6587507551529751</v>
      </c>
      <c r="N55" s="7">
        <f>Cash!D55</f>
        <v>7.1098597598693122E-2</v>
      </c>
    </row>
    <row r="56" spans="1:14">
      <c r="A56" s="2" t="str">
        <f>'Master data'!A56</f>
        <v>Oil/Gas (Production and Exploration)</v>
      </c>
      <c r="B56" s="6">
        <f>'Master data'!B56</f>
        <v>642</v>
      </c>
      <c r="C56" s="84">
        <f>-'Master data'!BD56</f>
        <v>18288.551539999993</v>
      </c>
      <c r="D56" s="84">
        <f>'Master data'!AM56</f>
        <v>26094.542000000009</v>
      </c>
      <c r="E56" s="23">
        <f>'Dividend fundamentals'!E56</f>
        <v>0.70085734940279798</v>
      </c>
      <c r="F56" s="87">
        <f>-'Master data'!CJ56-'Master data'!CI56</f>
        <v>22356.070999999989</v>
      </c>
      <c r="G56" s="23">
        <f t="shared" si="0"/>
        <v>0.85673360352521155</v>
      </c>
      <c r="H56" s="84">
        <f>-'Master data'!CJ56-'Master data'!CI56-'Master data'!CK56</f>
        <v>15225.980999999992</v>
      </c>
      <c r="I56" s="84">
        <f>D56+'Master data'!BV56-'Master data'!BS56-'Master data'!AU56</f>
        <v>25804.355000000029</v>
      </c>
      <c r="J56" s="84">
        <f>I56+'Master data'!CM56+'Master data'!CL56</f>
        <v>2099.3199999999633</v>
      </c>
      <c r="K56" s="23">
        <f t="shared" si="3"/>
        <v>0.59005470200669519</v>
      </c>
      <c r="L56" s="23">
        <f t="shared" si="1"/>
        <v>7.2528156736468281</v>
      </c>
      <c r="M56" s="23">
        <f t="shared" si="2"/>
        <v>0.58349293886821185</v>
      </c>
      <c r="N56" s="7">
        <f>Cash!D56</f>
        <v>6.1667529514359304E-2</v>
      </c>
    </row>
    <row r="57" spans="1:14">
      <c r="A57" s="2" t="str">
        <f>'Master data'!A57</f>
        <v>Oil/Gas Distribution</v>
      </c>
      <c r="B57" s="6">
        <f>'Master data'!B57</f>
        <v>165</v>
      </c>
      <c r="C57" s="84">
        <f>-'Master data'!BD57</f>
        <v>20789.599220000004</v>
      </c>
      <c r="D57" s="84">
        <f>'Master data'!AM57</f>
        <v>14778.314</v>
      </c>
      <c r="E57" s="23">
        <f>'Dividend fundamentals'!E57</f>
        <v>1.4067639393776585</v>
      </c>
      <c r="F57" s="87">
        <f>-'Master data'!CJ57-'Master data'!CI57</f>
        <v>21737.86</v>
      </c>
      <c r="G57" s="23">
        <f t="shared" si="0"/>
        <v>1.4709296337863711</v>
      </c>
      <c r="H57" s="84">
        <f>-'Master data'!CJ57-'Master data'!CI57-'Master data'!CK57</f>
        <v>19528.241999999998</v>
      </c>
      <c r="I57" s="84">
        <f>D57+'Master data'!BV57-'Master data'!BS57-'Master data'!AU57</f>
        <v>6158.3520000000053</v>
      </c>
      <c r="J57" s="84">
        <f>I57+'Master data'!CM57+'Master data'!CL57</f>
        <v>12465.522000000026</v>
      </c>
      <c r="K57" s="23">
        <f t="shared" si="3"/>
        <v>3.1710175059821171</v>
      </c>
      <c r="L57" s="23">
        <f t="shared" si="1"/>
        <v>1.5665803646249197</v>
      </c>
      <c r="M57" s="23">
        <f t="shared" si="2"/>
        <v>1.3214120365827928</v>
      </c>
      <c r="N57" s="7">
        <f>Cash!D57</f>
        <v>2.9095834734161725E-2</v>
      </c>
    </row>
    <row r="58" spans="1:14">
      <c r="A58" s="2" t="str">
        <f>'Master data'!A58</f>
        <v>Oilfield Svcs/Equip.</v>
      </c>
      <c r="B58" s="6">
        <f>'Master data'!B58</f>
        <v>457</v>
      </c>
      <c r="C58" s="84">
        <f>-'Master data'!BD58</f>
        <v>16480.792299999994</v>
      </c>
      <c r="D58" s="84">
        <f>'Master data'!AM58</f>
        <v>41384.573999999964</v>
      </c>
      <c r="E58" s="23">
        <f>'Dividend fundamentals'!E58</f>
        <v>0.39823515641359525</v>
      </c>
      <c r="F58" s="87">
        <f>-'Master data'!CJ58-'Master data'!CI58</f>
        <v>17980.183000000001</v>
      </c>
      <c r="G58" s="23">
        <f t="shared" si="0"/>
        <v>0.43446582294165975</v>
      </c>
      <c r="H58" s="84">
        <f>-'Master data'!CJ58-'Master data'!CI58-'Master data'!CK58</f>
        <v>10153.752</v>
      </c>
      <c r="I58" s="84">
        <f>D58+'Master data'!BV58-'Master data'!BS58-'Master data'!AU58</f>
        <v>12798.672999999964</v>
      </c>
      <c r="J58" s="84">
        <f>I58+'Master data'!CM58+'Master data'!CL58</f>
        <v>-1003.0829999999551</v>
      </c>
      <c r="K58" s="23">
        <f t="shared" si="3"/>
        <v>0.79334412247269925</v>
      </c>
      <c r="L58" s="23" t="str">
        <f t="shared" si="1"/>
        <v>NA</v>
      </c>
      <c r="M58" s="23">
        <f t="shared" si="2"/>
        <v>0.24535113010949464</v>
      </c>
      <c r="N58" s="7">
        <f>Cash!D58</f>
        <v>8.1120178506028207E-2</v>
      </c>
    </row>
    <row r="59" spans="1:14">
      <c r="A59" s="2" t="str">
        <f>'Master data'!A59</f>
        <v>Packaging &amp; Container</v>
      </c>
      <c r="B59" s="6">
        <f>'Master data'!B59</f>
        <v>414</v>
      </c>
      <c r="C59" s="84">
        <f>-'Master data'!BD59</f>
        <v>6230.6582100000041</v>
      </c>
      <c r="D59" s="84">
        <f>'Master data'!AM59</f>
        <v>17120.482999999997</v>
      </c>
      <c r="E59" s="23">
        <f>'Dividend fundamentals'!E59</f>
        <v>0.3639300485856623</v>
      </c>
      <c r="F59" s="87">
        <f>-'Master data'!CJ59-'Master data'!CI59</f>
        <v>9321.5600000000049</v>
      </c>
      <c r="G59" s="23">
        <f t="shared" si="0"/>
        <v>0.54446828398474545</v>
      </c>
      <c r="H59" s="84">
        <f>-'Master data'!CJ59-'Master data'!CI59-'Master data'!CK59</f>
        <v>4948.6950000000052</v>
      </c>
      <c r="I59" s="84">
        <f>D59+'Master data'!BV59-'Master data'!BS59-'Master data'!AU59</f>
        <v>7222.9189999999962</v>
      </c>
      <c r="J59" s="84">
        <f>I59+'Master data'!CM59+'Master data'!CL59</f>
        <v>1770.277999999962</v>
      </c>
      <c r="K59" s="23">
        <f t="shared" si="3"/>
        <v>0.68513782308786897</v>
      </c>
      <c r="L59" s="23">
        <f t="shared" si="1"/>
        <v>2.7954338245180197</v>
      </c>
      <c r="M59" s="23">
        <f t="shared" si="2"/>
        <v>0.28905113249433478</v>
      </c>
      <c r="N59" s="7">
        <f>Cash!D59</f>
        <v>5.61125554518032E-2</v>
      </c>
    </row>
    <row r="60" spans="1:14">
      <c r="A60" s="2" t="str">
        <f>'Master data'!A60</f>
        <v>Paper/Forest Products</v>
      </c>
      <c r="B60" s="6">
        <f>'Master data'!B60</f>
        <v>272</v>
      </c>
      <c r="C60" s="84">
        <f>-'Master data'!BD60</f>
        <v>5385.7083399999992</v>
      </c>
      <c r="D60" s="84">
        <f>'Master data'!AM60</f>
        <v>22659.003000000004</v>
      </c>
      <c r="E60" s="23">
        <f>'Dividend fundamentals'!E60</f>
        <v>0.23768514175138236</v>
      </c>
      <c r="F60" s="87">
        <f>-'Master data'!CJ60-'Master data'!CI60</f>
        <v>7953.5569999999989</v>
      </c>
      <c r="G60" s="23">
        <f t="shared" si="0"/>
        <v>0.35101089840537103</v>
      </c>
      <c r="H60" s="84">
        <f>-'Master data'!CJ60-'Master data'!CI60-'Master data'!CK60</f>
        <v>6579.2249999999985</v>
      </c>
      <c r="I60" s="84">
        <f>D60+'Master data'!BV60-'Master data'!BS60-'Master data'!AU60</f>
        <v>15570.152000000027</v>
      </c>
      <c r="J60" s="84">
        <f>I60+'Master data'!CM60+'Master data'!CL60</f>
        <v>15905.94000000001</v>
      </c>
      <c r="K60" s="23">
        <f t="shared" si="3"/>
        <v>0.42255367834559271</v>
      </c>
      <c r="L60" s="23">
        <f t="shared" si="1"/>
        <v>0.41363320872579645</v>
      </c>
      <c r="M60" s="23">
        <f t="shared" si="2"/>
        <v>0.29035809739731255</v>
      </c>
      <c r="N60" s="7">
        <f>Cash!D60</f>
        <v>8.9197330510897774E-2</v>
      </c>
    </row>
    <row r="61" spans="1:14">
      <c r="A61" s="2" t="str">
        <f>'Master data'!A61</f>
        <v>Power</v>
      </c>
      <c r="B61" s="6">
        <f>'Master data'!B61</f>
        <v>541</v>
      </c>
      <c r="C61" s="84">
        <f>-'Master data'!BD61</f>
        <v>93001.600079999873</v>
      </c>
      <c r="D61" s="84">
        <f>'Master data'!AM61</f>
        <v>113236.03899999995</v>
      </c>
      <c r="E61" s="23">
        <f>'Dividend fundamentals'!E61</f>
        <v>0.8213074291657263</v>
      </c>
      <c r="F61" s="87">
        <f>-'Master data'!CJ61-'Master data'!CI61</f>
        <v>92740.047999999995</v>
      </c>
      <c r="G61" s="23">
        <f t="shared" si="0"/>
        <v>0.81899763378335799</v>
      </c>
      <c r="H61" s="84">
        <f>-'Master data'!CJ61-'Master data'!CI61-'Master data'!CK61</f>
        <v>58993.58199999998</v>
      </c>
      <c r="I61" s="84">
        <f>D61+'Master data'!BV61-'Master data'!BS61-'Master data'!AU61</f>
        <v>-49843.545000000129</v>
      </c>
      <c r="J61" s="84">
        <f>I61+'Master data'!CM61+'Master data'!CL61</f>
        <v>51004.382999999216</v>
      </c>
      <c r="K61" s="23" t="str">
        <f t="shared" si="3"/>
        <v>NA</v>
      </c>
      <c r="L61" s="23">
        <f t="shared" si="1"/>
        <v>1.1566374991733728</v>
      </c>
      <c r="M61" s="23">
        <f t="shared" si="2"/>
        <v>0.52097885550376777</v>
      </c>
      <c r="N61" s="7">
        <f>Cash!D61</f>
        <v>4.9225823044726273E-2</v>
      </c>
    </row>
    <row r="62" spans="1:14">
      <c r="A62" s="2" t="str">
        <f>'Master data'!A62</f>
        <v>Precious Metals</v>
      </c>
      <c r="B62" s="6">
        <f>'Master data'!B62</f>
        <v>947</v>
      </c>
      <c r="C62" s="84">
        <f>-'Master data'!BD62</f>
        <v>13229.636100000003</v>
      </c>
      <c r="D62" s="84">
        <f>'Master data'!AM62</f>
        <v>36133.900999999983</v>
      </c>
      <c r="E62" s="23">
        <f>'Dividend fundamentals'!E62</f>
        <v>0.36612808841204303</v>
      </c>
      <c r="F62" s="87">
        <f>-'Master data'!CJ62-'Master data'!CI62</f>
        <v>15334.813000000002</v>
      </c>
      <c r="G62" s="23">
        <f t="shared" si="0"/>
        <v>0.42438852644224628</v>
      </c>
      <c r="H62" s="84">
        <f>-'Master data'!CJ62-'Master data'!CI62-'Master data'!CK62</f>
        <v>6696.9349999999977</v>
      </c>
      <c r="I62" s="84">
        <f>D62+'Master data'!BV62-'Master data'!BS62-'Master data'!AU62</f>
        <v>11801.395999999961</v>
      </c>
      <c r="J62" s="84">
        <f>I62+'Master data'!CM62+'Master data'!CL62</f>
        <v>6933.8629999999903</v>
      </c>
      <c r="K62" s="23">
        <f t="shared" si="3"/>
        <v>0.56746972985230049</v>
      </c>
      <c r="L62" s="23">
        <f t="shared" si="1"/>
        <v>0.96583030267543601</v>
      </c>
      <c r="M62" s="23">
        <f t="shared" si="2"/>
        <v>0.18533661782047836</v>
      </c>
      <c r="N62" s="7">
        <f>Cash!D62</f>
        <v>8.8855038858793325E-2</v>
      </c>
    </row>
    <row r="63" spans="1:14">
      <c r="A63" s="2" t="str">
        <f>'Master data'!A63</f>
        <v>Publishing &amp; Newspapers</v>
      </c>
      <c r="B63" s="6">
        <f>'Master data'!B63</f>
        <v>337</v>
      </c>
      <c r="C63" s="84">
        <f>-'Master data'!BD63</f>
        <v>2765.195048</v>
      </c>
      <c r="D63" s="84">
        <f>'Master data'!AM63</f>
        <v>14723.946999999995</v>
      </c>
      <c r="E63" s="23">
        <f>'Dividend fundamentals'!E63</f>
        <v>0.18780256734148806</v>
      </c>
      <c r="F63" s="87">
        <f>-'Master data'!CJ63-'Master data'!CI63</f>
        <v>2982.3100000000004</v>
      </c>
      <c r="G63" s="23">
        <f t="shared" si="0"/>
        <v>0.20254827051469293</v>
      </c>
      <c r="H63" s="84">
        <f>-'Master data'!CJ63-'Master data'!CI63-'Master data'!CK63</f>
        <v>1476.4270000000006</v>
      </c>
      <c r="I63" s="84">
        <f>D63+'Master data'!BV63-'Master data'!BS63-'Master data'!AU63</f>
        <v>16793.275999999994</v>
      </c>
      <c r="J63" s="84">
        <f>I63+'Master data'!CM63+'Master data'!CL63</f>
        <v>15236.271000000001</v>
      </c>
      <c r="K63" s="23">
        <f t="shared" si="3"/>
        <v>8.7917747555628881E-2</v>
      </c>
      <c r="L63" s="23">
        <f t="shared" si="1"/>
        <v>9.6902122573167701E-2</v>
      </c>
      <c r="M63" s="23">
        <f t="shared" si="2"/>
        <v>0.10027385999148199</v>
      </c>
      <c r="N63" s="7">
        <f>Cash!D63</f>
        <v>0.1681098501383276</v>
      </c>
    </row>
    <row r="64" spans="1:14">
      <c r="A64" s="2" t="str">
        <f>'Master data'!A64</f>
        <v>R.E.I.T.</v>
      </c>
      <c r="B64" s="6">
        <f>'Master data'!B64</f>
        <v>812</v>
      </c>
      <c r="C64" s="84">
        <f>-'Master data'!BD64</f>
        <v>69768.554799999984</v>
      </c>
      <c r="D64" s="84">
        <f>'Master data'!AM64</f>
        <v>73503.453000000052</v>
      </c>
      <c r="E64" s="23">
        <f>'Dividend fundamentals'!E64</f>
        <v>0.94918744565646374</v>
      </c>
      <c r="F64" s="87">
        <f>-'Master data'!CJ64-'Master data'!CI64</f>
        <v>64727.999999999993</v>
      </c>
      <c r="G64" s="23">
        <f t="shared" si="0"/>
        <v>0.88061169044670518</v>
      </c>
      <c r="H64" s="84">
        <f>-'Master data'!CJ64-'Master data'!CI64-'Master data'!CK64</f>
        <v>-10939.504999999983</v>
      </c>
      <c r="I64" s="84">
        <f>D64+'Master data'!BV64-'Master data'!BS64-'Master data'!AU64</f>
        <v>85315.219000000012</v>
      </c>
      <c r="J64" s="84">
        <f>I64+'Master data'!CM64+'Master data'!CL64</f>
        <v>121396.03199999407</v>
      </c>
      <c r="K64" s="23">
        <f t="shared" si="3"/>
        <v>-0.12822454338422293</v>
      </c>
      <c r="L64" s="23">
        <f t="shared" si="1"/>
        <v>-9.011418923478913E-2</v>
      </c>
      <c r="M64" s="23">
        <f t="shared" si="2"/>
        <v>-0.14882981075732557</v>
      </c>
      <c r="N64" s="7">
        <f>Cash!D64</f>
        <v>2.2991638716454554E-2</v>
      </c>
    </row>
    <row r="65" spans="1:14">
      <c r="A65" s="2" t="str">
        <f>'Master data'!A65</f>
        <v>Real Estate (Development)</v>
      </c>
      <c r="B65" s="6">
        <f>'Master data'!B65</f>
        <v>893</v>
      </c>
      <c r="C65" s="84">
        <f>-'Master data'!BD65</f>
        <v>60910.963629999984</v>
      </c>
      <c r="D65" s="84">
        <f>'Master data'!AM65</f>
        <v>102050.70499999999</v>
      </c>
      <c r="E65" s="23">
        <f>'Dividend fundamentals'!E65</f>
        <v>0.59686960153778446</v>
      </c>
      <c r="F65" s="87">
        <f>-'Master data'!CJ65-'Master data'!CI65</f>
        <v>72316.229999999981</v>
      </c>
      <c r="G65" s="23">
        <f t="shared" si="0"/>
        <v>0.70863038133837475</v>
      </c>
      <c r="H65" s="84">
        <f>-'Master data'!CJ65-'Master data'!CI65-'Master data'!CK65</f>
        <v>54846.692999999977</v>
      </c>
      <c r="I65" s="84">
        <f>D65+'Master data'!BV65-'Master data'!BS65-'Master data'!AU65</f>
        <v>37099.338000000062</v>
      </c>
      <c r="J65" s="84">
        <f>I65+'Master data'!CM65+'Master data'!CL65</f>
        <v>52757.461999999825</v>
      </c>
      <c r="K65" s="23">
        <f t="shared" si="3"/>
        <v>1.4783738998253793</v>
      </c>
      <c r="L65" s="23">
        <f t="shared" si="1"/>
        <v>1.0396006729815805</v>
      </c>
      <c r="M65" s="23">
        <f t="shared" si="2"/>
        <v>0.53744550809325609</v>
      </c>
      <c r="N65" s="7">
        <f>Cash!D65</f>
        <v>0.23063051889574432</v>
      </c>
    </row>
    <row r="66" spans="1:14">
      <c r="A66" s="2" t="str">
        <f>'Master data'!A66</f>
        <v>Real Estate (General/Diversified)</v>
      </c>
      <c r="B66" s="6">
        <f>'Master data'!B66</f>
        <v>344</v>
      </c>
      <c r="C66" s="84">
        <f>-'Master data'!BD66</f>
        <v>13528.847970000012</v>
      </c>
      <c r="D66" s="84">
        <f>'Master data'!AM66</f>
        <v>17666.873999999982</v>
      </c>
      <c r="E66" s="23">
        <f>'Dividend fundamentals'!E66</f>
        <v>0.76577486034031972</v>
      </c>
      <c r="F66" s="87">
        <f>-'Master data'!CJ66-'Master data'!CI66</f>
        <v>12769.127000000006</v>
      </c>
      <c r="G66" s="23">
        <f t="shared" si="0"/>
        <v>0.72277229123839448</v>
      </c>
      <c r="H66" s="84">
        <f>-'Master data'!CJ66-'Master data'!CI66-'Master data'!CK66</f>
        <v>6218.3030000000053</v>
      </c>
      <c r="I66" s="84">
        <f>D66+'Master data'!BV66-'Master data'!BS66-'Master data'!AU66</f>
        <v>-5478.0820000000203</v>
      </c>
      <c r="J66" s="84">
        <f>I66+'Master data'!CM66+'Master data'!CL66</f>
        <v>-7096.3800000000483</v>
      </c>
      <c r="K66" s="23" t="str">
        <f t="shared" si="3"/>
        <v>NA</v>
      </c>
      <c r="L66" s="23" t="str">
        <f t="shared" si="1"/>
        <v>NA</v>
      </c>
      <c r="M66" s="23">
        <f t="shared" si="2"/>
        <v>0.35197528436553133</v>
      </c>
      <c r="N66" s="7">
        <f>Cash!D66</f>
        <v>8.9788437492873782E-2</v>
      </c>
    </row>
    <row r="67" spans="1:14">
      <c r="A67" s="2" t="str">
        <f>'Master data'!A67</f>
        <v>Real Estate (Operations &amp; Services)</v>
      </c>
      <c r="B67" s="6">
        <f>'Master data'!B67</f>
        <v>739</v>
      </c>
      <c r="C67" s="84">
        <f>-'Master data'!BD67</f>
        <v>13057.138799999997</v>
      </c>
      <c r="D67" s="84">
        <f>'Master data'!AM67</f>
        <v>40677.104000000079</v>
      </c>
      <c r="E67" s="23">
        <f>'Dividend fundamentals'!E67</f>
        <v>0.32099479844976109</v>
      </c>
      <c r="F67" s="87">
        <f>-'Master data'!CJ67-'Master data'!CI67</f>
        <v>15834.117</v>
      </c>
      <c r="G67" s="23">
        <f t="shared" ref="G67:G97" si="4">IF(D67&gt;0,F67/D67,"NA")</f>
        <v>0.38926362604378051</v>
      </c>
      <c r="H67" s="84">
        <f>-'Master data'!CJ67-'Master data'!CI67-'Master data'!CK67</f>
        <v>-7266.6560000000081</v>
      </c>
      <c r="I67" s="84">
        <f>D67+'Master data'!BV67-'Master data'!BS67-'Master data'!AU67</f>
        <v>22111.848000000078</v>
      </c>
      <c r="J67" s="84">
        <f>I67+'Master data'!CM67+'Master data'!CL67</f>
        <v>71591.936000000278</v>
      </c>
      <c r="K67" s="23">
        <f t="shared" si="3"/>
        <v>-0.32863178147751299</v>
      </c>
      <c r="L67" s="23">
        <f t="shared" ref="L67:L97" si="5">IF(J67&gt;0,H67/J67,"NA")</f>
        <v>-0.10150104056412136</v>
      </c>
      <c r="M67" s="23">
        <f t="shared" ref="M67:M96" si="6">H67/D67</f>
        <v>-0.17864241269486622</v>
      </c>
      <c r="N67" s="7">
        <f>Cash!D67</f>
        <v>6.7698203868370679E-2</v>
      </c>
    </row>
    <row r="68" spans="1:14">
      <c r="A68" s="2" t="str">
        <f>'Master data'!A68</f>
        <v>Recreation</v>
      </c>
      <c r="B68" s="6">
        <f>'Master data'!B68</f>
        <v>324</v>
      </c>
      <c r="C68" s="84">
        <f>-'Master data'!BD68</f>
        <v>5020.145550000002</v>
      </c>
      <c r="D68" s="84">
        <f>'Master data'!AM68</f>
        <v>8381.7699999999986</v>
      </c>
      <c r="E68" s="23">
        <f>'Dividend fundamentals'!E68</f>
        <v>0.59893620917777546</v>
      </c>
      <c r="F68" s="87">
        <f>-'Master data'!CJ68-'Master data'!CI68</f>
        <v>6721.9629999999997</v>
      </c>
      <c r="G68" s="23">
        <f t="shared" si="4"/>
        <v>0.80197416536125432</v>
      </c>
      <c r="H68" s="84">
        <f>-'Master data'!CJ68-'Master data'!CI68-'Master data'!CK68</f>
        <v>1057.6899999999969</v>
      </c>
      <c r="I68" s="84">
        <f>D68+'Master data'!BV68-'Master data'!BS68-'Master data'!AU68</f>
        <v>3148.6730000000043</v>
      </c>
      <c r="J68" s="84">
        <f>I68+'Master data'!CM68+'Master data'!CL68</f>
        <v>2878.4490000000005</v>
      </c>
      <c r="K68" s="23">
        <f t="shared" ref="K68:K96" si="7">IF(I68&gt;0,H68/I68,"NA")</f>
        <v>0.33591611450283831</v>
      </c>
      <c r="L68" s="23">
        <f t="shared" si="5"/>
        <v>0.36745136009010293</v>
      </c>
      <c r="M68" s="23">
        <f t="shared" si="6"/>
        <v>0.12618933709705671</v>
      </c>
      <c r="N68" s="7">
        <f>Cash!D68</f>
        <v>8.9009763937441755E-2</v>
      </c>
    </row>
    <row r="69" spans="1:14">
      <c r="A69" s="2" t="str">
        <f>'Master data'!A69</f>
        <v>Reinsurance</v>
      </c>
      <c r="B69" s="6">
        <f>'Master data'!B69</f>
        <v>38</v>
      </c>
      <c r="C69" s="84">
        <f>-'Master data'!BD69</f>
        <v>5318.4962999999998</v>
      </c>
      <c r="D69" s="84">
        <f>'Master data'!AM69</f>
        <v>11194.657999999999</v>
      </c>
      <c r="E69" s="23">
        <f>'Dividend fundamentals'!E69</f>
        <v>0.47509234315152815</v>
      </c>
      <c r="F69" s="87">
        <f>-'Master data'!CJ69-'Master data'!CI69</f>
        <v>5971.7120000000004</v>
      </c>
      <c r="G69" s="23">
        <f t="shared" si="4"/>
        <v>0.53344300469027284</v>
      </c>
      <c r="H69" s="84">
        <f>-'Master data'!CJ69-'Master data'!CI69-'Master data'!CK69</f>
        <v>4737.8820000000005</v>
      </c>
      <c r="I69" s="84">
        <f>D69+'Master data'!BV69-'Master data'!BS69-'Master data'!AU69</f>
        <v>7773.9309999999996</v>
      </c>
      <c r="J69" s="84">
        <f>I69+'Master data'!CM69+'Master data'!CL69</f>
        <v>9703.5650000000005</v>
      </c>
      <c r="K69" s="23">
        <f t="shared" si="7"/>
        <v>0.60945768620791729</v>
      </c>
      <c r="L69" s="23">
        <f t="shared" si="5"/>
        <v>0.48826199443194335</v>
      </c>
      <c r="M69" s="23">
        <f t="shared" si="6"/>
        <v>0.42322704275557149</v>
      </c>
      <c r="N69" s="7">
        <f>Cash!D69</f>
        <v>0.17073651431959311</v>
      </c>
    </row>
    <row r="70" spans="1:14">
      <c r="A70" s="2" t="str">
        <f>'Master data'!A70</f>
        <v>Restaurant/Dining</v>
      </c>
      <c r="B70" s="6">
        <f>'Master data'!B70</f>
        <v>385</v>
      </c>
      <c r="C70" s="84">
        <f>-'Master data'!BD70</f>
        <v>11499.541922000002</v>
      </c>
      <c r="D70" s="84">
        <f>'Master data'!AM70</f>
        <v>18765.783000000003</v>
      </c>
      <c r="E70" s="23">
        <f>'Dividend fundamentals'!E70</f>
        <v>0.61279307780549308</v>
      </c>
      <c r="F70" s="87">
        <f>-'Master data'!CJ70-'Master data'!CI70</f>
        <v>15973.333000000002</v>
      </c>
      <c r="G70" s="23">
        <f t="shared" si="4"/>
        <v>0.85119459177376189</v>
      </c>
      <c r="H70" s="84">
        <f>-'Master data'!CJ70-'Master data'!CI70-'Master data'!CK70</f>
        <v>8571.6410000000014</v>
      </c>
      <c r="I70" s="84">
        <f>D70+'Master data'!BV70-'Master data'!BS70-'Master data'!AU70</f>
        <v>20057.143000000018</v>
      </c>
      <c r="J70" s="84">
        <f>I70+'Master data'!CM70+'Master data'!CL70</f>
        <v>9041.011000000035</v>
      </c>
      <c r="K70" s="23">
        <f t="shared" si="7"/>
        <v>0.42736101547463634</v>
      </c>
      <c r="L70" s="23">
        <f t="shared" si="5"/>
        <v>0.94808434587680168</v>
      </c>
      <c r="M70" s="23">
        <f t="shared" si="6"/>
        <v>0.45676969620718733</v>
      </c>
      <c r="N70" s="7">
        <f>Cash!D70</f>
        <v>4.4545709405334658E-2</v>
      </c>
    </row>
    <row r="71" spans="1:14">
      <c r="A71" s="2" t="str">
        <f>'Master data'!A71</f>
        <v>Retail (Automotive)</v>
      </c>
      <c r="B71" s="6">
        <f>'Master data'!B71</f>
        <v>196</v>
      </c>
      <c r="C71" s="84">
        <f>-'Master data'!BD71</f>
        <v>4529.0260100000014</v>
      </c>
      <c r="D71" s="84">
        <f>'Master data'!AM71</f>
        <v>17595.757000000005</v>
      </c>
      <c r="E71" s="23">
        <f>'Dividend fundamentals'!E71</f>
        <v>0.25739307550109952</v>
      </c>
      <c r="F71" s="87">
        <f>-'Master data'!CJ71-'Master data'!CI71</f>
        <v>15966.548000000003</v>
      </c>
      <c r="G71" s="23">
        <f t="shared" si="4"/>
        <v>0.90740898501837675</v>
      </c>
      <c r="H71" s="84">
        <f>-'Master data'!CJ71-'Master data'!CI71-'Master data'!CK71</f>
        <v>10895.869000000002</v>
      </c>
      <c r="I71" s="84">
        <f>D71+'Master data'!BV71-'Master data'!BS71-'Master data'!AU71</f>
        <v>12931.560000000001</v>
      </c>
      <c r="J71" s="84">
        <f>I71+'Master data'!CM71+'Master data'!CL71</f>
        <v>15851.659000000043</v>
      </c>
      <c r="K71" s="23">
        <f t="shared" si="7"/>
        <v>0.84257962689729637</v>
      </c>
      <c r="L71" s="23">
        <f t="shared" si="5"/>
        <v>0.6873645843630608</v>
      </c>
      <c r="M71" s="23">
        <f t="shared" si="6"/>
        <v>0.61923275025905389</v>
      </c>
      <c r="N71" s="7">
        <f>Cash!D71</f>
        <v>5.5688246202204028E-2</v>
      </c>
    </row>
    <row r="72" spans="1:14">
      <c r="A72" s="2" t="str">
        <f>'Master data'!A72</f>
        <v>Retail (Building Supply)</v>
      </c>
      <c r="B72" s="6">
        <f>'Master data'!B72</f>
        <v>98</v>
      </c>
      <c r="C72" s="84">
        <f>-'Master data'!BD72</f>
        <v>10393.24732</v>
      </c>
      <c r="D72" s="84">
        <f>'Master data'!AM72</f>
        <v>31892.960000000006</v>
      </c>
      <c r="E72" s="23">
        <f>'Dividend fundamentals'!E72</f>
        <v>0.3258790441526907</v>
      </c>
      <c r="F72" s="87">
        <f>-'Master data'!CJ72-'Master data'!CI72</f>
        <v>35296.146999999997</v>
      </c>
      <c r="G72" s="23">
        <f t="shared" si="4"/>
        <v>1.1067065270830927</v>
      </c>
      <c r="H72" s="84">
        <f>-'Master data'!CJ72-'Master data'!CI72-'Master data'!CK72</f>
        <v>34422.165999999997</v>
      </c>
      <c r="I72" s="84">
        <f>D72+'Master data'!BV72-'Master data'!BS72-'Master data'!AU72</f>
        <v>22697.697000000004</v>
      </c>
      <c r="J72" s="84">
        <f>I72+'Master data'!CM72+'Master data'!CL72</f>
        <v>28788.598000000005</v>
      </c>
      <c r="K72" s="23">
        <f t="shared" si="7"/>
        <v>1.5165488375318426</v>
      </c>
      <c r="L72" s="23">
        <f t="shared" si="5"/>
        <v>1.1956874732142215</v>
      </c>
      <c r="M72" s="23">
        <f t="shared" si="6"/>
        <v>1.0793029558874432</v>
      </c>
      <c r="N72" s="7">
        <f>Cash!D72</f>
        <v>3.0244335148519527E-2</v>
      </c>
    </row>
    <row r="73" spans="1:14">
      <c r="A73" s="2" t="str">
        <f>'Master data'!A73</f>
        <v>Retail (Distributors)</v>
      </c>
      <c r="B73" s="6">
        <f>'Master data'!B73</f>
        <v>1002</v>
      </c>
      <c r="C73" s="84">
        <f>-'Master data'!BD73</f>
        <v>20196.813560999984</v>
      </c>
      <c r="D73" s="84">
        <f>'Master data'!AM73</f>
        <v>54155.141000000003</v>
      </c>
      <c r="E73" s="23">
        <f>'Dividend fundamentals'!E73</f>
        <v>0.37294360587113945</v>
      </c>
      <c r="F73" s="87">
        <f>-'Master data'!CJ73-'Master data'!CI73</f>
        <v>25642.297999999992</v>
      </c>
      <c r="G73" s="23">
        <f t="shared" si="4"/>
        <v>0.47349702219406997</v>
      </c>
      <c r="H73" s="84">
        <f>-'Master data'!CJ73-'Master data'!CI73-'Master data'!CK73</f>
        <v>16156.55999999999</v>
      </c>
      <c r="I73" s="84">
        <f>D73+'Master data'!BV73-'Master data'!BS73-'Master data'!AU73</f>
        <v>5451.4420000000282</v>
      </c>
      <c r="J73" s="84">
        <f>I73+'Master data'!CM73+'Master data'!CL73</f>
        <v>1940.7810000000754</v>
      </c>
      <c r="K73" s="23">
        <f t="shared" si="7"/>
        <v>2.9637222591747112</v>
      </c>
      <c r="L73" s="23">
        <f t="shared" si="5"/>
        <v>8.3247723468023249</v>
      </c>
      <c r="M73" s="23">
        <f t="shared" si="6"/>
        <v>0.2983384347572835</v>
      </c>
      <c r="N73" s="7">
        <f>Cash!D73</f>
        <v>8.8052925755604361E-2</v>
      </c>
    </row>
    <row r="74" spans="1:14">
      <c r="A74" s="2" t="str">
        <f>'Master data'!A74</f>
        <v>Retail (General)</v>
      </c>
      <c r="B74" s="6">
        <f>'Master data'!B74</f>
        <v>204</v>
      </c>
      <c r="C74" s="84">
        <f>-'Master data'!BD74</f>
        <v>17929.045520000003</v>
      </c>
      <c r="D74" s="84">
        <f>'Master data'!AM74</f>
        <v>43133.141000000003</v>
      </c>
      <c r="E74" s="23">
        <f>'Dividend fundamentals'!E74</f>
        <v>0.41566751468435842</v>
      </c>
      <c r="F74" s="87">
        <f>-'Master data'!CJ74-'Master data'!CI74</f>
        <v>40933.701999999997</v>
      </c>
      <c r="G74" s="23">
        <f t="shared" si="4"/>
        <v>0.94900814202239514</v>
      </c>
      <c r="H74" s="84">
        <f>-'Master data'!CJ74-'Master data'!CI74-'Master data'!CK74</f>
        <v>36838.091</v>
      </c>
      <c r="I74" s="84">
        <f>D74+'Master data'!BV74-'Master data'!BS74-'Master data'!AU74</f>
        <v>34123.772999999994</v>
      </c>
      <c r="J74" s="84">
        <f>I74+'Master data'!CM74+'Master data'!CL74</f>
        <v>12413.480000000083</v>
      </c>
      <c r="K74" s="23">
        <f t="shared" si="7"/>
        <v>1.079543314275359</v>
      </c>
      <c r="L74" s="23">
        <f t="shared" si="5"/>
        <v>2.9675877352684141</v>
      </c>
      <c r="M74" s="23">
        <f t="shared" si="6"/>
        <v>0.85405537704754675</v>
      </c>
      <c r="N74" s="7">
        <f>Cash!D74</f>
        <v>5.9245428119409672E-2</v>
      </c>
    </row>
    <row r="75" spans="1:14">
      <c r="A75" s="2" t="str">
        <f>'Master data'!A75</f>
        <v>Retail (Grocery and Food)</v>
      </c>
      <c r="B75" s="6">
        <f>'Master data'!B75</f>
        <v>184</v>
      </c>
      <c r="C75" s="84">
        <f>-'Master data'!BD75</f>
        <v>11532.005114000001</v>
      </c>
      <c r="D75" s="84">
        <f>'Master data'!AM75</f>
        <v>31992.692999999974</v>
      </c>
      <c r="E75" s="23">
        <f>'Dividend fundamentals'!E75</f>
        <v>0.36045746802246409</v>
      </c>
      <c r="F75" s="87">
        <f>-'Master data'!CJ75-'Master data'!CI75</f>
        <v>17469.604999999996</v>
      </c>
      <c r="G75" s="23">
        <f t="shared" si="4"/>
        <v>0.54604984331891071</v>
      </c>
      <c r="H75" s="84">
        <f>-'Master data'!CJ75-'Master data'!CI75-'Master data'!CK75</f>
        <v>15540.666999999996</v>
      </c>
      <c r="I75" s="84">
        <f>D75+'Master data'!BV75-'Master data'!BS75-'Master data'!AU75</f>
        <v>24728.936999999991</v>
      </c>
      <c r="J75" s="84">
        <f>I75+'Master data'!CM75+'Master data'!CL75</f>
        <v>23808.818999999916</v>
      </c>
      <c r="K75" s="23">
        <f t="shared" si="7"/>
        <v>0.6284405593333835</v>
      </c>
      <c r="L75" s="23">
        <f t="shared" si="5"/>
        <v>0.65272733603460342</v>
      </c>
      <c r="M75" s="23">
        <f t="shared" si="6"/>
        <v>0.48575676327091338</v>
      </c>
      <c r="N75" s="7">
        <f>Cash!D75</f>
        <v>7.6876662011232E-2</v>
      </c>
    </row>
    <row r="76" spans="1:14">
      <c r="A76" s="2" t="str">
        <f>'Master data'!A76</f>
        <v>Retail (Online)</v>
      </c>
      <c r="B76" s="6">
        <f>'Master data'!B76</f>
        <v>353</v>
      </c>
      <c r="C76" s="84">
        <f>-'Master data'!BD76</f>
        <v>1918.2665200000013</v>
      </c>
      <c r="D76" s="84">
        <f>'Master data'!AM76</f>
        <v>58982.722000000023</v>
      </c>
      <c r="E76" s="23">
        <f>'Dividend fundamentals'!E76</f>
        <v>3.2522516000533179E-2</v>
      </c>
      <c r="F76" s="87">
        <f>-'Master data'!CJ76-'Master data'!CI76</f>
        <v>15840.860999999999</v>
      </c>
      <c r="G76" s="23">
        <f t="shared" si="4"/>
        <v>0.268567818894489</v>
      </c>
      <c r="H76" s="84">
        <f>-'Master data'!CJ76-'Master data'!CI76-'Master data'!CK76</f>
        <v>-22451.687999999973</v>
      </c>
      <c r="I76" s="84">
        <f>D76+'Master data'!BV76-'Master data'!BS76-'Master data'!AU76</f>
        <v>13914.071000000033</v>
      </c>
      <c r="J76" s="84">
        <f>I76+'Master data'!CM76+'Master data'!CL76</f>
        <v>51651.761000000035</v>
      </c>
      <c r="K76" s="23">
        <f t="shared" si="7"/>
        <v>-1.6135959058998564</v>
      </c>
      <c r="L76" s="23">
        <f t="shared" si="5"/>
        <v>-0.43467420210513169</v>
      </c>
      <c r="M76" s="23">
        <f t="shared" si="6"/>
        <v>-0.38064855670784342</v>
      </c>
      <c r="N76" s="7">
        <f>Cash!D76</f>
        <v>4.6564990046191475E-2</v>
      </c>
    </row>
    <row r="77" spans="1:14">
      <c r="A77" s="2" t="str">
        <f>'Master data'!A77</f>
        <v>Retail (Special Lines)</v>
      </c>
      <c r="B77" s="6">
        <f>'Master data'!B77</f>
        <v>479</v>
      </c>
      <c r="C77" s="84">
        <f>-'Master data'!BD77</f>
        <v>11943.604800000001</v>
      </c>
      <c r="D77" s="84">
        <f>'Master data'!AM77</f>
        <v>36814.780999999995</v>
      </c>
      <c r="E77" s="23">
        <f>'Dividend fundamentals'!E77</f>
        <v>0.32442417082421332</v>
      </c>
      <c r="F77" s="87">
        <f>-'Master data'!CJ77-'Master data'!CI77</f>
        <v>20796.527999999998</v>
      </c>
      <c r="G77" s="23">
        <f t="shared" si="4"/>
        <v>0.56489614864203597</v>
      </c>
      <c r="H77" s="84">
        <f>-'Master data'!CJ77-'Master data'!CI77-'Master data'!CK77</f>
        <v>11040.472999999998</v>
      </c>
      <c r="I77" s="84">
        <f>D77+'Master data'!BV77-'Master data'!BS77-'Master data'!AU77</f>
        <v>33743.215000000018</v>
      </c>
      <c r="J77" s="84">
        <f>I77+'Master data'!CM77+'Master data'!CL77</f>
        <v>456.07300000006217</v>
      </c>
      <c r="K77" s="23">
        <f t="shared" si="7"/>
        <v>0.32719090341569385</v>
      </c>
      <c r="L77" s="23">
        <f t="shared" si="5"/>
        <v>24.207688242887638</v>
      </c>
      <c r="M77" s="23">
        <f t="shared" si="6"/>
        <v>0.29989239919694211</v>
      </c>
      <c r="N77" s="7">
        <f>Cash!D77</f>
        <v>8.7201261660907844E-2</v>
      </c>
    </row>
    <row r="78" spans="1:14">
      <c r="A78" s="2" t="str">
        <f>'Master data'!A78</f>
        <v>Rubber&amp; Tires</v>
      </c>
      <c r="B78" s="6">
        <f>'Master data'!B78</f>
        <v>90</v>
      </c>
      <c r="C78" s="84">
        <f>-'Master data'!BD78</f>
        <v>3685.0474000000008</v>
      </c>
      <c r="D78" s="84">
        <f>'Master data'!AM78</f>
        <v>11682.853000000003</v>
      </c>
      <c r="E78" s="23">
        <f>'Dividend fundamentals'!E78</f>
        <v>0.3154235870296408</v>
      </c>
      <c r="F78" s="87">
        <f>-'Master data'!CJ78-'Master data'!CI78</f>
        <v>2476.5590000000011</v>
      </c>
      <c r="G78" s="23">
        <f t="shared" si="4"/>
        <v>0.21198238135838912</v>
      </c>
      <c r="H78" s="84">
        <f>-'Master data'!CJ78-'Master data'!CI78-'Master data'!CK78</f>
        <v>1431.6930000000013</v>
      </c>
      <c r="I78" s="84">
        <f>D78+'Master data'!BV78-'Master data'!BS78-'Master data'!AU78</f>
        <v>6703.6870000000063</v>
      </c>
      <c r="J78" s="84">
        <f>I78+'Master data'!CM78+'Master data'!CL78</f>
        <v>3125.5549999999967</v>
      </c>
      <c r="K78" s="23">
        <f t="shared" si="7"/>
        <v>0.21356799623848788</v>
      </c>
      <c r="L78" s="23">
        <f t="shared" si="5"/>
        <v>0.4580604084714564</v>
      </c>
      <c r="M78" s="23">
        <f t="shared" si="6"/>
        <v>0.12254652181277989</v>
      </c>
      <c r="N78" s="7">
        <f>Cash!D78</f>
        <v>0.11056076036179305</v>
      </c>
    </row>
    <row r="79" spans="1:14">
      <c r="A79" s="2" t="str">
        <f>'Master data'!A79</f>
        <v>Semiconductor</v>
      </c>
      <c r="B79" s="6">
        <f>'Master data'!B79</f>
        <v>581</v>
      </c>
      <c r="C79" s="84">
        <f>-'Master data'!BD79</f>
        <v>41920.318599999984</v>
      </c>
      <c r="D79" s="84">
        <f>'Master data'!AM79</f>
        <v>133882.26599999995</v>
      </c>
      <c r="E79" s="23">
        <f>'Dividend fundamentals'!E79</f>
        <v>0.31311330359466727</v>
      </c>
      <c r="F79" s="87">
        <f>-'Master data'!CJ79-'Master data'!CI79</f>
        <v>67766.729999999981</v>
      </c>
      <c r="G79" s="23">
        <f t="shared" si="4"/>
        <v>0.50616658968111583</v>
      </c>
      <c r="H79" s="84">
        <f>-'Master data'!CJ79-'Master data'!CI79-'Master data'!CK79</f>
        <v>48581.099999999991</v>
      </c>
      <c r="I79" s="84">
        <f>D79+'Master data'!BV79-'Master data'!BS79-'Master data'!AU79</f>
        <v>75363.492000000013</v>
      </c>
      <c r="J79" s="84">
        <f>I79+'Master data'!CM79+'Master data'!CL79</f>
        <v>99015.132000000012</v>
      </c>
      <c r="K79" s="23">
        <f t="shared" si="7"/>
        <v>0.64462379211409127</v>
      </c>
      <c r="L79" s="23">
        <f t="shared" si="5"/>
        <v>0.49064318775033278</v>
      </c>
      <c r="M79" s="23">
        <f t="shared" si="6"/>
        <v>0.36286433932930307</v>
      </c>
      <c r="N79" s="7">
        <f>Cash!D79</f>
        <v>4.1829042918856654E-2</v>
      </c>
    </row>
    <row r="80" spans="1:14">
      <c r="A80" s="2" t="str">
        <f>'Master data'!A80</f>
        <v>Semiconductor Equip</v>
      </c>
      <c r="B80" s="6">
        <f>'Master data'!B80</f>
        <v>324</v>
      </c>
      <c r="C80" s="84">
        <f>-'Master data'!BD80</f>
        <v>8151.9180799999986</v>
      </c>
      <c r="D80" s="84">
        <f>'Master data'!AM80</f>
        <v>37491.205999999998</v>
      </c>
      <c r="E80" s="23">
        <f>'Dividend fundamentals'!E80</f>
        <v>0.21743547220113429</v>
      </c>
      <c r="F80" s="87">
        <f>-'Master data'!CJ80-'Master data'!CI80</f>
        <v>23644.103999999992</v>
      </c>
      <c r="G80" s="23">
        <f t="shared" si="4"/>
        <v>0.63065733334905238</v>
      </c>
      <c r="H80" s="84">
        <f>-'Master data'!CJ80-'Master data'!CI80-'Master data'!CK80</f>
        <v>15896.863999999994</v>
      </c>
      <c r="I80" s="84">
        <f>D80+'Master data'!BV80-'Master data'!BS80-'Master data'!AU80</f>
        <v>21556.106</v>
      </c>
      <c r="J80" s="84">
        <f>I80+'Master data'!CM80+'Master data'!CL80</f>
        <v>23440.098999999995</v>
      </c>
      <c r="K80" s="23">
        <f t="shared" si="7"/>
        <v>0.73746454948774121</v>
      </c>
      <c r="L80" s="23">
        <f t="shared" si="5"/>
        <v>0.6781909922820718</v>
      </c>
      <c r="M80" s="23">
        <f t="shared" si="6"/>
        <v>0.42401580786705007</v>
      </c>
      <c r="N80" s="7">
        <f>Cash!D80</f>
        <v>3.9299336216379294E-2</v>
      </c>
    </row>
    <row r="81" spans="1:14">
      <c r="A81" s="2" t="str">
        <f>'Master data'!A81</f>
        <v>Shipbuilding &amp; Marine</v>
      </c>
      <c r="B81" s="6">
        <f>'Master data'!B81</f>
        <v>348</v>
      </c>
      <c r="C81" s="84">
        <f>-'Master data'!BD81</f>
        <v>12094.233939999991</v>
      </c>
      <c r="D81" s="84">
        <f>'Master data'!AM81</f>
        <v>86200.894000000058</v>
      </c>
      <c r="E81" s="23">
        <f>'Dividend fundamentals'!E81</f>
        <v>0.14030288293761758</v>
      </c>
      <c r="F81" s="87">
        <f>-'Master data'!CJ81-'Master data'!CI81</f>
        <v>12717.732999999989</v>
      </c>
      <c r="G81" s="23">
        <f t="shared" si="4"/>
        <v>0.14753597567097135</v>
      </c>
      <c r="H81" s="84">
        <f>-'Master data'!CJ81-'Master data'!CI81-'Master data'!CK81</f>
        <v>-2623.1750000000102</v>
      </c>
      <c r="I81" s="84">
        <f>D81+'Master data'!BV81-'Master data'!BS81-'Master data'!AU81</f>
        <v>72680.274000000049</v>
      </c>
      <c r="J81" s="84">
        <f>I81+'Master data'!CM81+'Master data'!CL81</f>
        <v>45416.40599999993</v>
      </c>
      <c r="K81" s="23">
        <f t="shared" si="7"/>
        <v>-3.6091980060504569E-2</v>
      </c>
      <c r="L81" s="23">
        <f t="shared" si="5"/>
        <v>-5.7758313152300386E-2</v>
      </c>
      <c r="M81" s="23">
        <f t="shared" si="6"/>
        <v>-3.0430948894799262E-2</v>
      </c>
      <c r="N81" s="7">
        <f>Cash!D81</f>
        <v>0.12604359451949088</v>
      </c>
    </row>
    <row r="82" spans="1:14">
      <c r="A82" s="2" t="str">
        <f>'Master data'!A82</f>
        <v>Shoe</v>
      </c>
      <c r="B82" s="6">
        <f>'Master data'!B82</f>
        <v>84</v>
      </c>
      <c r="C82" s="84">
        <f>-'Master data'!BD82</f>
        <v>3009.2627999999995</v>
      </c>
      <c r="D82" s="84">
        <f>'Master data'!AM82</f>
        <v>10568.514000000001</v>
      </c>
      <c r="E82" s="23">
        <f>'Dividend fundamentals'!E82</f>
        <v>0.28473849776799265</v>
      </c>
      <c r="F82" s="87">
        <f>-'Master data'!CJ82-'Master data'!CI82</f>
        <v>2235.9340000000002</v>
      </c>
      <c r="G82" s="23">
        <f t="shared" si="4"/>
        <v>0.21156559947784523</v>
      </c>
      <c r="H82" s="84">
        <f>-'Master data'!CJ82-'Master data'!CI82-'Master data'!CK82</f>
        <v>240.04099999999971</v>
      </c>
      <c r="I82" s="84">
        <f>D82+'Master data'!BV82-'Master data'!BS82-'Master data'!AU82</f>
        <v>10341.032000000001</v>
      </c>
      <c r="J82" s="84">
        <f>I82+'Master data'!CM82+'Master data'!CL82</f>
        <v>8912.492000000002</v>
      </c>
      <c r="K82" s="23">
        <f t="shared" si="7"/>
        <v>2.3212480147049123E-2</v>
      </c>
      <c r="L82" s="23">
        <f t="shared" si="5"/>
        <v>2.6933095704321491E-2</v>
      </c>
      <c r="M82" s="23">
        <f t="shared" si="6"/>
        <v>2.2712843073302423E-2</v>
      </c>
      <c r="N82" s="7">
        <f>Cash!D82</f>
        <v>5.0807427938060569E-2</v>
      </c>
    </row>
    <row r="83" spans="1:14">
      <c r="A83" s="2" t="str">
        <f>'Master data'!A83</f>
        <v>Software (Entertainment)</v>
      </c>
      <c r="B83" s="6">
        <f>'Master data'!B83</f>
        <v>317</v>
      </c>
      <c r="C83" s="84">
        <f>-'Master data'!BD83</f>
        <v>3806.9651800000015</v>
      </c>
      <c r="D83" s="84">
        <f>'Master data'!AM83</f>
        <v>147385.68700000001</v>
      </c>
      <c r="E83" s="23">
        <f>'Dividend fundamentals'!E83</f>
        <v>2.5829951723873982E-2</v>
      </c>
      <c r="F83" s="87">
        <f>-'Master data'!CJ83-'Master data'!CI83</f>
        <v>84443.84599999999</v>
      </c>
      <c r="G83" s="23">
        <f t="shared" si="4"/>
        <v>0.57294468492045625</v>
      </c>
      <c r="H83" s="84">
        <f>-'Master data'!CJ83-'Master data'!CI83-'Master data'!CK83</f>
        <v>75269.421999999991</v>
      </c>
      <c r="I83" s="84">
        <f>D83+'Master data'!BV83-'Master data'!BS83-'Master data'!AU83</f>
        <v>117678.29899999998</v>
      </c>
      <c r="J83" s="84">
        <f>I83+'Master data'!CM83+'Master data'!CL83</f>
        <v>138752.60499999998</v>
      </c>
      <c r="K83" s="23">
        <f t="shared" si="7"/>
        <v>0.6396202412816997</v>
      </c>
      <c r="L83" s="23">
        <f t="shared" si="5"/>
        <v>0.54247213592854704</v>
      </c>
      <c r="M83" s="23">
        <f t="shared" si="6"/>
        <v>0.51069695797530179</v>
      </c>
      <c r="N83" s="7">
        <f>Cash!D83</f>
        <v>2.7359940141331713E-2</v>
      </c>
    </row>
    <row r="84" spans="1:14">
      <c r="A84" s="2" t="str">
        <f>'Master data'!A84</f>
        <v>Software (Internet)</v>
      </c>
      <c r="B84" s="6">
        <f>'Master data'!B84</f>
        <v>151</v>
      </c>
      <c r="C84" s="84">
        <f>-'Master data'!BD84</f>
        <v>473.57392000000004</v>
      </c>
      <c r="D84" s="84">
        <f>'Master data'!AM84</f>
        <v>1595.7050000000002</v>
      </c>
      <c r="E84" s="23">
        <f>'Dividend fundamentals'!E84</f>
        <v>0.29678036980519584</v>
      </c>
      <c r="F84" s="87">
        <f>-'Master data'!CJ84-'Master data'!CI84</f>
        <v>2479.6289999999995</v>
      </c>
      <c r="G84" s="23">
        <f t="shared" si="4"/>
        <v>1.5539394812951011</v>
      </c>
      <c r="H84" s="84">
        <f>-'Master data'!CJ84-'Master data'!CI84-'Master data'!CK84</f>
        <v>-4883.7060000000038</v>
      </c>
      <c r="I84" s="84">
        <f>D84+'Master data'!BV84-'Master data'!BS84-'Master data'!AU84</f>
        <v>121.34399999999948</v>
      </c>
      <c r="J84" s="84">
        <f>I84+'Master data'!CM84+'Master data'!CL84</f>
        <v>4625.9459999999963</v>
      </c>
      <c r="K84" s="23">
        <f t="shared" si="7"/>
        <v>-40.246785996835648</v>
      </c>
      <c r="L84" s="23">
        <f t="shared" si="5"/>
        <v>-1.0557204947917698</v>
      </c>
      <c r="M84" s="23">
        <f t="shared" si="6"/>
        <v>-3.0605318652257174</v>
      </c>
      <c r="N84" s="7">
        <f>Cash!D84</f>
        <v>2.9609087147704934E-2</v>
      </c>
    </row>
    <row r="85" spans="1:14">
      <c r="A85" s="2" t="str">
        <f>'Master data'!A85</f>
        <v>Software (System &amp; Application)</v>
      </c>
      <c r="B85" s="6">
        <f>'Master data'!B85</f>
        <v>1603</v>
      </c>
      <c r="C85" s="84">
        <f>-'Master data'!BD85</f>
        <v>31956.837530000008</v>
      </c>
      <c r="D85" s="84">
        <f>'Master data'!AM85</f>
        <v>89125.618000000017</v>
      </c>
      <c r="E85" s="23">
        <f>'Dividend fundamentals'!E85</f>
        <v>0.35855950564067901</v>
      </c>
      <c r="F85" s="87">
        <f>-'Master data'!CJ85-'Master data'!CI85</f>
        <v>109631.19000000002</v>
      </c>
      <c r="G85" s="23">
        <f t="shared" si="4"/>
        <v>1.2300749488211122</v>
      </c>
      <c r="H85" s="84">
        <f>-'Master data'!CJ85-'Master data'!CI85-'Master data'!CK85</f>
        <v>47265.899000000078</v>
      </c>
      <c r="I85" s="84">
        <f>D85+'Master data'!BV85-'Master data'!BS85-'Master data'!AU85</f>
        <v>78162.870999999985</v>
      </c>
      <c r="J85" s="84">
        <f>I85+'Master data'!CM85+'Master data'!CL85</f>
        <v>97448.248999999953</v>
      </c>
      <c r="K85" s="23">
        <f t="shared" si="7"/>
        <v>0.60471037457157994</v>
      </c>
      <c r="L85" s="23">
        <f t="shared" si="5"/>
        <v>0.48503589838746203</v>
      </c>
      <c r="M85" s="23">
        <f t="shared" si="6"/>
        <v>0.53032899025732494</v>
      </c>
      <c r="N85" s="7">
        <f>Cash!D85</f>
        <v>3.0010922124558848E-2</v>
      </c>
    </row>
    <row r="86" spans="1:14">
      <c r="A86" s="2" t="str">
        <f>'Master data'!A86</f>
        <v>Steel</v>
      </c>
      <c r="B86" s="6">
        <f>'Master data'!B86</f>
        <v>709</v>
      </c>
      <c r="C86" s="84">
        <f>-'Master data'!BD86</f>
        <v>42734.502069999959</v>
      </c>
      <c r="D86" s="84">
        <f>'Master data'!AM86</f>
        <v>141084.50600000008</v>
      </c>
      <c r="E86" s="23">
        <f>'Dividend fundamentals'!E86</f>
        <v>0.30290003687577099</v>
      </c>
      <c r="F86" s="87">
        <f>-'Master data'!CJ86-'Master data'!CI86</f>
        <v>54237.419999999969</v>
      </c>
      <c r="G86" s="23">
        <f t="shared" si="4"/>
        <v>0.38443215018947535</v>
      </c>
      <c r="H86" s="84">
        <f>-'Master data'!CJ86-'Master data'!CI86-'Master data'!CK86</f>
        <v>48252.392999999967</v>
      </c>
      <c r="I86" s="84">
        <f>D86+'Master data'!BV86-'Master data'!BS86-'Master data'!AU86</f>
        <v>71409.048000000068</v>
      </c>
      <c r="J86" s="84">
        <f>I86+'Master data'!CM86+'Master data'!CL86</f>
        <v>39145.492000000377</v>
      </c>
      <c r="K86" s="23">
        <f t="shared" si="7"/>
        <v>0.67571819470272065</v>
      </c>
      <c r="L86" s="23">
        <f t="shared" si="5"/>
        <v>1.2326423946849232</v>
      </c>
      <c r="M86" s="23">
        <f t="shared" si="6"/>
        <v>0.34201057485362668</v>
      </c>
      <c r="N86" s="7">
        <f>Cash!D86</f>
        <v>0.11693365516896707</v>
      </c>
    </row>
    <row r="87" spans="1:14">
      <c r="A87" s="2" t="str">
        <f>'Master data'!A87</f>
        <v>Telecom (Wireless)</v>
      </c>
      <c r="B87" s="6">
        <f>'Master data'!B87</f>
        <v>101</v>
      </c>
      <c r="C87" s="84">
        <f>-'Master data'!BD87</f>
        <v>32310.05820000001</v>
      </c>
      <c r="D87" s="84">
        <f>'Master data'!AM87</f>
        <v>81163.092000000004</v>
      </c>
      <c r="E87" s="23">
        <f>'Dividend fundamentals'!E87</f>
        <v>0.39808806446161527</v>
      </c>
      <c r="F87" s="87">
        <f>-'Master data'!CJ87-'Master data'!CI87</f>
        <v>44820.331000000006</v>
      </c>
      <c r="G87" s="23">
        <f t="shared" si="4"/>
        <v>0.5522255238871383</v>
      </c>
      <c r="H87" s="84">
        <f>-'Master data'!CJ87-'Master data'!CI87-'Master data'!CK87</f>
        <v>43341.695000000007</v>
      </c>
      <c r="I87" s="84">
        <f>D87+'Master data'!BV87-'Master data'!BS87-'Master data'!AU87</f>
        <v>88046.989999999932</v>
      </c>
      <c r="J87" s="84">
        <f>I87+'Master data'!CM87+'Master data'!CL87</f>
        <v>105599.28</v>
      </c>
      <c r="K87" s="23">
        <f t="shared" si="7"/>
        <v>0.49225640762960826</v>
      </c>
      <c r="L87" s="23">
        <f t="shared" si="5"/>
        <v>0.41043551622700464</v>
      </c>
      <c r="M87" s="23">
        <f t="shared" si="6"/>
        <v>0.53400744022911306</v>
      </c>
      <c r="N87" s="7">
        <f>Cash!D87</f>
        <v>9.8292885774444227E-2</v>
      </c>
    </row>
    <row r="88" spans="1:14">
      <c r="A88" s="2" t="str">
        <f>'Master data'!A88</f>
        <v>Telecom. Equipment</v>
      </c>
      <c r="B88" s="6">
        <f>'Master data'!B88</f>
        <v>465</v>
      </c>
      <c r="C88" s="84">
        <f>-'Master data'!BD88</f>
        <v>10380.750119999999</v>
      </c>
      <c r="D88" s="84">
        <f>'Master data'!AM88</f>
        <v>17484.355000000003</v>
      </c>
      <c r="E88" s="23">
        <f>'Dividend fundamentals'!E88</f>
        <v>0.59371650369716222</v>
      </c>
      <c r="F88" s="87">
        <f>-'Master data'!CJ88-'Master data'!CI88</f>
        <v>16167.278999999999</v>
      </c>
      <c r="G88" s="23">
        <f t="shared" si="4"/>
        <v>0.92467117031197299</v>
      </c>
      <c r="H88" s="84">
        <f>-'Master data'!CJ88-'Master data'!CI88-'Master data'!CK88</f>
        <v>10616.786999999997</v>
      </c>
      <c r="I88" s="84">
        <f>D88+'Master data'!BV88-'Master data'!BS88-'Master data'!AU88</f>
        <v>9965.893</v>
      </c>
      <c r="J88" s="84">
        <f>I88+'Master data'!CM88+'Master data'!CL88</f>
        <v>4024.1520000000237</v>
      </c>
      <c r="K88" s="23">
        <f t="shared" si="7"/>
        <v>1.0653121601847417</v>
      </c>
      <c r="L88" s="23">
        <f t="shared" si="5"/>
        <v>2.6382668944910468</v>
      </c>
      <c r="M88" s="23">
        <f t="shared" si="6"/>
        <v>0.60721639431365892</v>
      </c>
      <c r="N88" s="7">
        <f>Cash!D88</f>
        <v>6.9412367986905074E-2</v>
      </c>
    </row>
    <row r="89" spans="1:14">
      <c r="A89" s="2" t="str">
        <f>'Master data'!A89</f>
        <v>Telecom. Services</v>
      </c>
      <c r="B89" s="6">
        <f>'Master data'!B89</f>
        <v>296</v>
      </c>
      <c r="C89" s="84">
        <f>-'Master data'!BD89</f>
        <v>64929.283960000001</v>
      </c>
      <c r="D89" s="84">
        <f>'Master data'!AM89</f>
        <v>113444.51800000005</v>
      </c>
      <c r="E89" s="23">
        <f>'Dividend fundamentals'!E89</f>
        <v>0.57234395372017866</v>
      </c>
      <c r="F89" s="87">
        <f>-'Master data'!CJ89-'Master data'!CI89</f>
        <v>58983.561000000016</v>
      </c>
      <c r="G89" s="23">
        <f t="shared" si="4"/>
        <v>0.51993310950468308</v>
      </c>
      <c r="H89" s="84">
        <f>-'Master data'!CJ89-'Master data'!CI89-'Master data'!CK89</f>
        <v>34595.91300000003</v>
      </c>
      <c r="I89" s="84">
        <f>D89+'Master data'!BV89-'Master data'!BS89-'Master data'!AU89</f>
        <v>169122.0860000001</v>
      </c>
      <c r="J89" s="84">
        <f>I89+'Master data'!CM89+'Master data'!CL89</f>
        <v>203871.17700000011</v>
      </c>
      <c r="K89" s="23">
        <f t="shared" si="7"/>
        <v>0.20456176847298352</v>
      </c>
      <c r="L89" s="23">
        <f t="shared" si="5"/>
        <v>0.16969496870074974</v>
      </c>
      <c r="M89" s="23">
        <f t="shared" si="6"/>
        <v>0.30495887866525212</v>
      </c>
      <c r="N89" s="7">
        <f>Cash!D89</f>
        <v>5.5003842589628496E-2</v>
      </c>
    </row>
    <row r="90" spans="1:14">
      <c r="A90" s="2" t="str">
        <f>'Master data'!A90</f>
        <v>Tobacco</v>
      </c>
      <c r="B90" s="6">
        <f>'Master data'!B90</f>
        <v>55</v>
      </c>
      <c r="C90" s="84">
        <f>-'Master data'!BD90</f>
        <v>29835.320000000003</v>
      </c>
      <c r="D90" s="84">
        <f>'Master data'!AM90</f>
        <v>34570.843999999997</v>
      </c>
      <c r="E90" s="23">
        <f>'Dividend fundamentals'!E90</f>
        <v>0.86301971684579082</v>
      </c>
      <c r="F90" s="87">
        <f>-'Master data'!CJ90-'Master data'!CI90</f>
        <v>28747.187000000005</v>
      </c>
      <c r="G90" s="23">
        <f t="shared" si="4"/>
        <v>0.83154426313687935</v>
      </c>
      <c r="H90" s="84">
        <f>-'Master data'!CJ90-'Master data'!CI90-'Master data'!CK90</f>
        <v>26829.703000000005</v>
      </c>
      <c r="I90" s="84">
        <f>D90+'Master data'!BV90-'Master data'!BS90-'Master data'!AU90</f>
        <v>42408.717999999993</v>
      </c>
      <c r="J90" s="84">
        <f>I90+'Master data'!CM90+'Master data'!CL90</f>
        <v>35977.614999999991</v>
      </c>
      <c r="K90" s="23">
        <f t="shared" si="7"/>
        <v>0.63264593379125511</v>
      </c>
      <c r="L90" s="23">
        <f t="shared" si="5"/>
        <v>0.74573322884243476</v>
      </c>
      <c r="M90" s="23">
        <f t="shared" si="6"/>
        <v>0.77607891204507495</v>
      </c>
      <c r="N90" s="7">
        <f>Cash!D90</f>
        <v>4.0219476744466492E-2</v>
      </c>
    </row>
    <row r="91" spans="1:14">
      <c r="A91" s="2" t="str">
        <f>'Master data'!A91</f>
        <v>Transportation</v>
      </c>
      <c r="B91" s="6">
        <f>'Master data'!B91</f>
        <v>295</v>
      </c>
      <c r="C91" s="84">
        <f>-'Master data'!BD91</f>
        <v>14051.751222000003</v>
      </c>
      <c r="D91" s="84">
        <f>'Master data'!AM91</f>
        <v>37950.908000000003</v>
      </c>
      <c r="E91" s="23">
        <f>'Dividend fundamentals'!E91</f>
        <v>0.37026126547486032</v>
      </c>
      <c r="F91" s="87">
        <f>-'Master data'!CJ91-'Master data'!CI91</f>
        <v>19981.524999999998</v>
      </c>
      <c r="G91" s="23">
        <f t="shared" si="4"/>
        <v>0.52650980050332385</v>
      </c>
      <c r="H91" s="84">
        <f>-'Master data'!CJ91-'Master data'!CI91-'Master data'!CK91</f>
        <v>8119.4719999999998</v>
      </c>
      <c r="I91" s="84">
        <f>D91+'Master data'!BV91-'Master data'!BS91-'Master data'!AU91</f>
        <v>17690.886000000024</v>
      </c>
      <c r="J91" s="84">
        <f>I91+'Master data'!CM91+'Master data'!CL91</f>
        <v>975.37100000002829</v>
      </c>
      <c r="K91" s="23">
        <f t="shared" si="7"/>
        <v>0.45896355897607327</v>
      </c>
      <c r="L91" s="23">
        <f t="shared" si="5"/>
        <v>8.3244960122863656</v>
      </c>
      <c r="M91" s="23">
        <f t="shared" si="6"/>
        <v>0.2139467124212153</v>
      </c>
      <c r="N91" s="7">
        <f>Cash!D91</f>
        <v>8.2057083553635071E-2</v>
      </c>
    </row>
    <row r="92" spans="1:14">
      <c r="A92" s="2" t="str">
        <f>'Master data'!A92</f>
        <v>Transportation (Railroads)</v>
      </c>
      <c r="B92" s="6">
        <f>'Master data'!B92</f>
        <v>51</v>
      </c>
      <c r="C92" s="84">
        <f>-'Master data'!BD92</f>
        <v>12665.753799999999</v>
      </c>
      <c r="D92" s="84">
        <f>'Master data'!AM92</f>
        <v>18236.328999999998</v>
      </c>
      <c r="E92" s="23">
        <f>'Dividend fundamentals'!E92</f>
        <v>0.69453417954896512</v>
      </c>
      <c r="F92" s="87">
        <f>-'Master data'!CJ92-'Master data'!CI92</f>
        <v>25261.858</v>
      </c>
      <c r="G92" s="23">
        <f t="shared" si="4"/>
        <v>1.3852490816545371</v>
      </c>
      <c r="H92" s="84">
        <f>-'Master data'!CJ92-'Master data'!CI92-'Master data'!CK92</f>
        <v>22536.957999999999</v>
      </c>
      <c r="I92" s="84">
        <f>D92+'Master data'!BV92-'Master data'!BS92-'Master data'!AU92</f>
        <v>-3212.1719999999955</v>
      </c>
      <c r="J92" s="84">
        <f>I92+'Master data'!CM92+'Master data'!CL92</f>
        <v>13690.320999999989</v>
      </c>
      <c r="K92" s="23" t="str">
        <f t="shared" si="7"/>
        <v>NA</v>
      </c>
      <c r="L92" s="23">
        <f t="shared" si="5"/>
        <v>1.6461964624496399</v>
      </c>
      <c r="M92" s="23">
        <f t="shared" si="6"/>
        <v>1.2358275615668044</v>
      </c>
      <c r="N92" s="7">
        <f>Cash!D92</f>
        <v>4.0329803944072505E-2</v>
      </c>
    </row>
    <row r="93" spans="1:14">
      <c r="A93" s="2" t="str">
        <f>'Master data'!A93</f>
        <v>Trucking</v>
      </c>
      <c r="B93" s="6">
        <f>'Master data'!B93</f>
        <v>232</v>
      </c>
      <c r="C93" s="84">
        <f>-'Master data'!BD93</f>
        <v>1924.1241899999993</v>
      </c>
      <c r="D93" s="84">
        <f>'Master data'!AM93</f>
        <v>8535.4430000000011</v>
      </c>
      <c r="E93" s="23">
        <f>'Dividend fundamentals'!E93</f>
        <v>0.22542757183194814</v>
      </c>
      <c r="F93" s="87">
        <f>-'Master data'!CJ93-'Master data'!CI93</f>
        <v>4847.1279999999988</v>
      </c>
      <c r="G93" s="23">
        <f t="shared" si="4"/>
        <v>0.56788241688216978</v>
      </c>
      <c r="H93" s="84">
        <f>-'Master data'!CJ93-'Master data'!CI93-'Master data'!CK93</f>
        <v>-3584.5620000000054</v>
      </c>
      <c r="I93" s="84">
        <f>D93+'Master data'!BV93-'Master data'!BS93-'Master data'!AU93</f>
        <v>-4466.7029999999886</v>
      </c>
      <c r="J93" s="84">
        <f>I93+'Master data'!CM93+'Master data'!CL93</f>
        <v>-7490.0469999999696</v>
      </c>
      <c r="K93" s="23" t="str">
        <f t="shared" si="7"/>
        <v>NA</v>
      </c>
      <c r="L93" s="23" t="str">
        <f t="shared" si="5"/>
        <v>NA</v>
      </c>
      <c r="M93" s="23">
        <f t="shared" si="6"/>
        <v>-0.41996203360505191</v>
      </c>
      <c r="N93" s="7">
        <f>Cash!D93</f>
        <v>7.1169463477419009E-2</v>
      </c>
    </row>
    <row r="94" spans="1:14">
      <c r="A94" s="2" t="str">
        <f>'Master data'!A94</f>
        <v>Utility (General)</v>
      </c>
      <c r="B94" s="6">
        <f>'Master data'!B94</f>
        <v>54</v>
      </c>
      <c r="C94" s="84">
        <f>-'Master data'!BD94</f>
        <v>19864.894600000003</v>
      </c>
      <c r="D94" s="84">
        <f>'Master data'!AM94</f>
        <v>29600.806000000008</v>
      </c>
      <c r="E94" s="23">
        <f>'Dividend fundamentals'!E94</f>
        <v>0.67109303037221346</v>
      </c>
      <c r="F94" s="87">
        <f>-'Master data'!CJ94-'Master data'!CI94</f>
        <v>21067.83</v>
      </c>
      <c r="G94" s="23">
        <f t="shared" si="4"/>
        <v>0.71173163325349975</v>
      </c>
      <c r="H94" s="84">
        <f>-'Master data'!CJ94-'Master data'!CI94-'Master data'!CK94</f>
        <v>13371.503000000001</v>
      </c>
      <c r="I94" s="84">
        <f>D94+'Master data'!BV94-'Master data'!BS94-'Master data'!AU94</f>
        <v>-4224.4960000000192</v>
      </c>
      <c r="J94" s="84">
        <f>I94+'Master data'!CM94+'Master data'!CL94</f>
        <v>27877.905999999959</v>
      </c>
      <c r="K94" s="23" t="str">
        <f t="shared" si="7"/>
        <v>NA</v>
      </c>
      <c r="L94" s="23">
        <f t="shared" si="5"/>
        <v>0.47964517134106199</v>
      </c>
      <c r="M94" s="23">
        <f t="shared" si="6"/>
        <v>0.45172766579396512</v>
      </c>
      <c r="N94" s="7">
        <f>Cash!D94</f>
        <v>4.5084424233096297E-2</v>
      </c>
    </row>
    <row r="95" spans="1:14">
      <c r="A95" s="2" t="str">
        <f>'Master data'!A95</f>
        <v>Utility (Water)</v>
      </c>
      <c r="B95" s="6">
        <f>'Master data'!B95</f>
        <v>104</v>
      </c>
      <c r="C95" s="84">
        <f>-'Master data'!BD95</f>
        <v>5049.4944000000005</v>
      </c>
      <c r="D95" s="84">
        <f>'Master data'!AM95</f>
        <v>6016.4530000000059</v>
      </c>
      <c r="E95" s="23">
        <f>'Dividend fundamentals'!E96</f>
        <v>0.38600541619293643</v>
      </c>
      <c r="F95" s="87">
        <f>-'Master data'!CJ95-'Master data'!CI95</f>
        <v>4724.768</v>
      </c>
      <c r="G95" s="23">
        <f>IF(D95&gt;0,F95/D95,"NA")</f>
        <v>0.78530788821918751</v>
      </c>
      <c r="H95" s="84">
        <f>-'Master data'!CJ95-'Master data'!CI95-'Master data'!CK95</f>
        <v>1979.9629999999997</v>
      </c>
      <c r="I95" s="84">
        <f>D95+'Master data'!BV95-'Master data'!BS95-'Master data'!AU95</f>
        <v>-4549.390999999996</v>
      </c>
      <c r="J95" s="84">
        <f>I95+'Master data'!CM95+'Master data'!CL95</f>
        <v>-1499.5950000000157</v>
      </c>
      <c r="K95" s="23" t="str">
        <f>IF(I95&gt;0,H95/I95,"NA")</f>
        <v>NA</v>
      </c>
      <c r="L95" s="23" t="str">
        <f t="shared" si="5"/>
        <v>NA</v>
      </c>
      <c r="M95" s="23">
        <f>H95/D95</f>
        <v>0.32909140983898616</v>
      </c>
      <c r="N95" s="7">
        <f>Cash!D95</f>
        <v>5.7911917074542817E-2</v>
      </c>
    </row>
    <row r="96" spans="1:14">
      <c r="A96" s="2" t="str">
        <f>'Master data'!A96</f>
        <v>Total Market</v>
      </c>
      <c r="B96" s="6">
        <f>'Master data'!B96</f>
        <v>47606</v>
      </c>
      <c r="C96" s="84">
        <f>-'Master data'!BD96</f>
        <v>2150763.022924989</v>
      </c>
      <c r="D96" s="84">
        <f>'Master data'!AM96</f>
        <v>5571846.7479999727</v>
      </c>
      <c r="E96" s="23">
        <f>'Dividend fundamentals'!E96</f>
        <v>0.38600541619293643</v>
      </c>
      <c r="F96" s="87">
        <f>-'Master data'!CJ96-'Master data'!CI96</f>
        <v>3069554.3230000064</v>
      </c>
      <c r="G96" s="23">
        <f t="shared" si="4"/>
        <v>0.55090429831039955</v>
      </c>
      <c r="H96" s="84">
        <f>-'Master data'!CJ96-'Master data'!CI96-'Master data'!CK96</f>
        <v>1652119.340999994</v>
      </c>
      <c r="I96" s="84">
        <f>D96+'Master data'!BV96-'Master data'!BS96-'Master data'!AU96</f>
        <v>4037721.148000014</v>
      </c>
      <c r="J96" s="84">
        <f>I96+'Master data'!CM96+'Master data'!CL96</f>
        <v>4377192.8419998288</v>
      </c>
      <c r="K96" s="23">
        <f t="shared" si="7"/>
        <v>0.40917123308981618</v>
      </c>
      <c r="L96" s="23">
        <f t="shared" si="5"/>
        <v>0.3774380980311533</v>
      </c>
      <c r="M96" s="23">
        <f t="shared" si="6"/>
        <v>0.29651198529339057</v>
      </c>
      <c r="N96" s="7">
        <f>Cash!D96</f>
        <v>0.1324135575488998</v>
      </c>
    </row>
    <row r="97" spans="1:14">
      <c r="A97" s="2" t="str">
        <f>'Master data'!A97</f>
        <v>Total Market (without financials)</v>
      </c>
      <c r="B97" s="6">
        <f>'Master data'!B97</f>
        <v>42185</v>
      </c>
      <c r="C97" s="84">
        <f>-'Master data'!BD97</f>
        <v>1716477.1156809889</v>
      </c>
      <c r="D97" s="84">
        <f>'Master data'!AM97</f>
        <v>3996825.1899999729</v>
      </c>
      <c r="E97" s="23">
        <f>'Dividend fundamentals'!E97</f>
        <v>0.42946014250900988</v>
      </c>
      <c r="F97" s="87">
        <f>-'Master data'!CJ97-'Master data'!CI97</f>
        <v>2516063.9140000064</v>
      </c>
      <c r="G97" s="23">
        <f t="shared" si="4"/>
        <v>0.62951562662664851</v>
      </c>
      <c r="H97" s="84">
        <f>-'Master data'!CJ97-'Master data'!CI97-'Master data'!CK97</f>
        <v>1415699.8819999939</v>
      </c>
      <c r="I97" s="84">
        <f>D97+'Master data'!BV97-'Master data'!BS97-'Master data'!AU97</f>
        <v>2530787.9100000151</v>
      </c>
      <c r="J97" s="84">
        <f>I97+'Master data'!CM97+'Master data'!CL97</f>
        <v>2478896.7359998319</v>
      </c>
      <c r="K97" s="23">
        <f>IF(I97&gt;0,H97/I97,"NA")</f>
        <v>0.55939096137059763</v>
      </c>
      <c r="L97" s="23">
        <f t="shared" si="5"/>
        <v>0.57110078908913853</v>
      </c>
      <c r="M97" s="23">
        <f>H97/D97</f>
        <v>0.35420610477087278</v>
      </c>
      <c r="N97" s="7">
        <f>Cash!D97</f>
        <v>6.6099127930104515E-2</v>
      </c>
    </row>
  </sheetData>
  <pageMargins left="0.7" right="0.7" top="0.75" bottom="0.75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2"/>
  <sheetViews>
    <sheetView workbookViewId="0">
      <selection activeCell="J1" sqref="J1"/>
    </sheetView>
  </sheetViews>
  <sheetFormatPr defaultColWidth="11.07421875" defaultRowHeight="13.5"/>
  <cols>
    <col min="1" max="1" width="29.84375" customWidth="1"/>
    <col min="2" max="2" width="12.84375" style="5" bestFit="1" customWidth="1"/>
    <col min="3" max="3" width="17.4609375" style="5" customWidth="1"/>
    <col min="4" max="4" width="12.84375" style="5" customWidth="1"/>
    <col min="5" max="5" width="12.84375" style="13" bestFit="1" customWidth="1"/>
    <col min="6" max="6" width="11.3046875" style="13" bestFit="1" customWidth="1"/>
    <col min="7" max="7" width="18.15234375" style="5" customWidth="1"/>
    <col min="8" max="8" width="12.4609375" style="5" customWidth="1"/>
    <col min="9" max="9" width="14.15234375" style="5" bestFit="1" customWidth="1"/>
    <col min="10" max="10" width="15.69140625" style="5" bestFit="1" customWidth="1"/>
  </cols>
  <sheetData>
    <row r="1" spans="1:10" s="31" customFormat="1" ht="54">
      <c r="A1" s="32" t="str">
        <f>'Master data'!A1</f>
        <v>Industry Name</v>
      </c>
      <c r="B1" s="30" t="s">
        <v>8</v>
      </c>
      <c r="C1" s="30" t="s">
        <v>580</v>
      </c>
      <c r="D1" s="30" t="s">
        <v>502</v>
      </c>
      <c r="E1" s="90" t="s">
        <v>136</v>
      </c>
      <c r="F1" s="90" t="s">
        <v>137</v>
      </c>
      <c r="G1" s="91" t="s">
        <v>581</v>
      </c>
      <c r="H1" s="18" t="s">
        <v>235</v>
      </c>
      <c r="I1" s="18" t="s">
        <v>230</v>
      </c>
      <c r="J1" s="18" t="s">
        <v>236</v>
      </c>
    </row>
    <row r="2" spans="1:10">
      <c r="A2" s="2" t="str">
        <f>'Master data'!A2</f>
        <v>Advertising</v>
      </c>
      <c r="B2" s="6">
        <f>'Master data'!B2</f>
        <v>348</v>
      </c>
      <c r="C2" s="87">
        <f>-'Master data'!BD2</f>
        <v>2993.1254160000008</v>
      </c>
      <c r="D2" s="23">
        <f>-'Master data'!ER2/-'Master data'!BD2</f>
        <v>1.1427853913890252E-2</v>
      </c>
      <c r="E2" s="7">
        <f>IF('Master data'!AM2&gt;0,IF(-'Master data'!BD2/'Master data'!AM2&gt;10,'Master data'!X2/100,-'Master data'!BD2/'Master data'!AM2),'Master data'!X2/100)</f>
        <v>0.73983027279387559</v>
      </c>
      <c r="F2" s="7">
        <f>IF(-'Master data'!BD2/'Master data'!C2&gt;0.1,'Master data'!Y2/100,-'Master data'!BD2/'Master data'!C2)</f>
        <v>1.254488003056012E-2</v>
      </c>
      <c r="G2" s="84">
        <f>'Master data'!C2</f>
        <v>238593.38699999987</v>
      </c>
      <c r="H2" s="23">
        <f>ROE!C2</f>
        <v>5.6334524668553806E-2</v>
      </c>
      <c r="I2" s="23">
        <f>'Master data'!DR2/100</f>
        <v>0.19535349206349209</v>
      </c>
      <c r="J2" s="23">
        <f>'Master data'!DO2</f>
        <v>0.38279622822720849</v>
      </c>
    </row>
    <row r="3" spans="1:10">
      <c r="A3" s="2" t="str">
        <f>'Master data'!A3</f>
        <v>Aerospace/Defense</v>
      </c>
      <c r="B3" s="6">
        <f>'Master data'!B3</f>
        <v>272</v>
      </c>
      <c r="C3" s="87">
        <f>-'Master data'!BD3</f>
        <v>14523.318739999999</v>
      </c>
      <c r="D3" s="23">
        <f>-'Master data'!ER3/-'Master data'!BD3</f>
        <v>1.6752369369261673E-2</v>
      </c>
      <c r="E3" s="7">
        <f>IF('Master data'!AM3&gt;0,IF(-'Master data'!BD3/'Master data'!AM3&gt;10,'Master data'!X3/100,-'Master data'!BD3/'Master data'!AM3),'Master data'!X3/100)</f>
        <v>0.44794410996649281</v>
      </c>
      <c r="F3" s="7">
        <f>IF(-'Master data'!BD3/'Master data'!C3&gt;0.1,'Master data'!Y3/100,-'Master data'!BD3/'Master data'!C3)</f>
        <v>1.1962533413133527E-2</v>
      </c>
      <c r="G3" s="84">
        <f>'Master data'!C3</f>
        <v>1214067.1410000005</v>
      </c>
      <c r="H3" s="23">
        <f>ROE!C3</f>
        <v>0.14422294145208617</v>
      </c>
      <c r="I3" s="23">
        <f>'Master data'!DR3/100</f>
        <v>0.26440684210526316</v>
      </c>
      <c r="J3" s="23">
        <f>'Master data'!DO3</f>
        <v>0.33194361135732015</v>
      </c>
    </row>
    <row r="4" spans="1:10">
      <c r="A4" s="2" t="str">
        <f>'Master data'!A4</f>
        <v>Air Transport</v>
      </c>
      <c r="B4" s="6">
        <f>'Master data'!B4</f>
        <v>151</v>
      </c>
      <c r="C4" s="87">
        <f>-'Master data'!BD4</f>
        <v>3582.8475000000008</v>
      </c>
      <c r="D4" s="23">
        <f>-'Master data'!ER4/-'Master data'!BD4</f>
        <v>0</v>
      </c>
      <c r="E4" s="7">
        <f>IF('Master data'!AM4&gt;0,IF(-'Master data'!BD4/'Master data'!AM4&gt;10,'Master data'!X4/100,-'Master data'!BD4/'Master data'!AM4),'Master data'!X4/100)</f>
        <v>3.5324529286747254E-3</v>
      </c>
      <c r="F4" s="7">
        <f>IF(-'Master data'!BD4/'Master data'!C4&gt;0.1,'Master data'!Y4/100,-'Master data'!BD4/'Master data'!C4)</f>
        <v>7.0735929994075013E-3</v>
      </c>
      <c r="G4" s="84">
        <f>'Master data'!C4</f>
        <v>506510.26999999961</v>
      </c>
      <c r="H4" s="23">
        <f>ROE!C4</f>
        <v>-0.36718258170208184</v>
      </c>
      <c r="I4" s="23">
        <f>'Master data'!DR4/100</f>
        <v>0.21082466165413535</v>
      </c>
      <c r="J4" s="23">
        <f>'Master data'!DO4</f>
        <v>0.30929768864093088</v>
      </c>
    </row>
    <row r="5" spans="1:10">
      <c r="A5" s="2" t="str">
        <f>'Master data'!A5</f>
        <v>Apparel</v>
      </c>
      <c r="B5" s="6">
        <f>'Master data'!B5</f>
        <v>1170</v>
      </c>
      <c r="C5" s="87">
        <f>-'Master data'!BD5</f>
        <v>19001.918959999981</v>
      </c>
      <c r="D5" s="23">
        <f>-'Master data'!ER5/-'Master data'!BD5</f>
        <v>7.7503224969021848E-3</v>
      </c>
      <c r="E5" s="7">
        <f>IF('Master data'!AM5&gt;0,IF(-'Master data'!BD5/'Master data'!AM5&gt;10,'Master data'!X5/100,-'Master data'!BD5/'Master data'!AM5),'Master data'!X5/100)</f>
        <v>0.3581338121940682</v>
      </c>
      <c r="F5" s="7">
        <f>IF(-'Master data'!BD5/'Master data'!C5&gt;0.1,'Master data'!Y5/100,-'Master data'!BD5/'Master data'!C5)</f>
        <v>1.1149836989356905E-2</v>
      </c>
      <c r="G5" s="84">
        <f>'Master data'!C5</f>
        <v>1704232.8940000015</v>
      </c>
      <c r="H5" s="23">
        <f>ROE!C5</f>
        <v>0.16730567243824646</v>
      </c>
      <c r="I5" s="23">
        <f>'Master data'!DR5/100</f>
        <v>0.11292104166666668</v>
      </c>
      <c r="J5" s="23">
        <f>'Master data'!DO5</f>
        <v>0.31364960971071709</v>
      </c>
    </row>
    <row r="6" spans="1:10">
      <c r="A6" s="2" t="str">
        <f>'Master data'!A6</f>
        <v>Auto &amp; Truck</v>
      </c>
      <c r="B6" s="6">
        <f>'Master data'!B6</f>
        <v>152</v>
      </c>
      <c r="C6" s="87">
        <f>-'Master data'!BD6</f>
        <v>21748.315000000002</v>
      </c>
      <c r="D6" s="23">
        <f>-'Master data'!ER6/-'Master data'!BD6</f>
        <v>0.15834789959589973</v>
      </c>
      <c r="E6" s="7">
        <f>IF('Master data'!AM6&gt;0,IF(-'Master data'!BD6/'Master data'!AM6&gt;10,'Master data'!X6/100,-'Master data'!BD6/'Master data'!AM6),'Master data'!X6/100)</f>
        <v>0.18454035954098272</v>
      </c>
      <c r="F6" s="7">
        <f>IF(-'Master data'!BD6/'Master data'!C6&gt;0.1,'Master data'!Y6/100,-'Master data'!BD6/'Master data'!C6)</f>
        <v>8.1709325310441432E-3</v>
      </c>
      <c r="G6" s="84">
        <f>'Master data'!C6</f>
        <v>2661668.6549999989</v>
      </c>
      <c r="H6" s="23">
        <f>ROE!C6</f>
        <v>0.1284901839770943</v>
      </c>
      <c r="I6" s="23">
        <f>'Master data'!DR6/100</f>
        <v>0.18179756097560973</v>
      </c>
      <c r="J6" s="23">
        <f>'Master data'!DO6</f>
        <v>0.31485943066687894</v>
      </c>
    </row>
    <row r="7" spans="1:10">
      <c r="A7" s="2" t="str">
        <f>'Master data'!A7</f>
        <v>Auto Parts</v>
      </c>
      <c r="B7" s="6">
        <f>'Master data'!B7</f>
        <v>728</v>
      </c>
      <c r="C7" s="87">
        <f>-'Master data'!BD7</f>
        <v>10367.169219999996</v>
      </c>
      <c r="D7" s="23">
        <f>-'Master data'!ER7/-'Master data'!BD7</f>
        <v>8.6426678390805743E-4</v>
      </c>
      <c r="E7" s="7">
        <f>IF('Master data'!AM7&gt;0,IF(-'Master data'!BD7/'Master data'!AM7&gt;10,'Master data'!X7/100,-'Master data'!BD7/'Master data'!AM7),'Master data'!X7/100)</f>
        <v>0.30966197453943284</v>
      </c>
      <c r="F7" s="7">
        <f>IF(-'Master data'!BD7/'Master data'!C7&gt;0.1,'Master data'!Y7/100,-'Master data'!BD7/'Master data'!C7)</f>
        <v>1.3117923721180438E-2</v>
      </c>
      <c r="G7" s="84">
        <f>'Master data'!C7</f>
        <v>790305.64899999963</v>
      </c>
      <c r="H7" s="23">
        <f>ROE!C7</f>
        <v>9.1165324018322391E-2</v>
      </c>
      <c r="I7" s="23">
        <f>'Master data'!DR7/100</f>
        <v>0.15819637901861261</v>
      </c>
      <c r="J7" s="23">
        <f>'Master data'!DO7</f>
        <v>0.29799635626299609</v>
      </c>
    </row>
    <row r="8" spans="1:10">
      <c r="A8" s="2" t="str">
        <f>'Master data'!A8</f>
        <v>Bank (Money Center)</v>
      </c>
      <c r="B8" s="6">
        <f>'Master data'!B8</f>
        <v>610</v>
      </c>
      <c r="C8" s="87">
        <f>-'Master data'!BD8</f>
        <v>218053.9014999998</v>
      </c>
      <c r="D8" s="23">
        <f>-'Master data'!ER8/-'Master data'!BD8</f>
        <v>1.2926161745379285E-3</v>
      </c>
      <c r="E8" s="7">
        <f>IF('Master data'!AM8&gt;0,IF(-'Master data'!BD8/'Master data'!AM8&gt;10,'Master data'!X8/100,-'Master data'!BD8/'Master data'!AM8),'Master data'!X8/100)</f>
        <v>0.27349123608217429</v>
      </c>
      <c r="F8" s="7">
        <f>IF(-'Master data'!BD8/'Master data'!C8&gt;0.1,'Master data'!Y8/100,-'Master data'!BD8/'Master data'!C8)</f>
        <v>3.0707799148533908E-2</v>
      </c>
      <c r="G8" s="84">
        <f>'Master data'!C8</f>
        <v>7100929.0000000019</v>
      </c>
      <c r="H8" s="23">
        <f>ROE!C8</f>
        <v>0.11242346507589568</v>
      </c>
      <c r="I8" s="23">
        <f>'Master data'!DR8/100</f>
        <v>0.18569545283018868</v>
      </c>
      <c r="J8" s="23">
        <f>'Master data'!DO8</f>
        <v>0.20423641425778655</v>
      </c>
    </row>
    <row r="9" spans="1:10">
      <c r="A9" s="2" t="str">
        <f>'Master data'!A9</f>
        <v>Banks (Regional)</v>
      </c>
      <c r="B9" s="6">
        <f>'Master data'!B9</f>
        <v>816</v>
      </c>
      <c r="C9" s="87">
        <f>-'Master data'!BD9</f>
        <v>29657.281314000025</v>
      </c>
      <c r="D9" s="23">
        <f>-'Master data'!ER9/-'Master data'!BD9</f>
        <v>2.6766782551483044E-3</v>
      </c>
      <c r="E9" s="7">
        <f>IF('Master data'!AM9&gt;0,IF(-'Master data'!BD9/'Master data'!AM9&gt;10,'Master data'!X9/100,-'Master data'!BD9/'Master data'!AM9),'Master data'!X9/100)</f>
        <v>0.26641100825320135</v>
      </c>
      <c r="F9" s="7">
        <f>IF(-'Master data'!BD9/'Master data'!C9&gt;0.1,'Master data'!Y9/100,-'Master data'!BD9/'Master data'!C9)</f>
        <v>2.393576582559381E-2</v>
      </c>
      <c r="G9" s="84">
        <f>'Master data'!C9</f>
        <v>1239036.2410000004</v>
      </c>
      <c r="H9" s="23">
        <f>ROE!C9</f>
        <v>9.7813108396503909E-2</v>
      </c>
      <c r="I9" s="23">
        <f>'Master data'!DR9/100</f>
        <v>0.30476570149253701</v>
      </c>
      <c r="J9" s="23">
        <f>'Master data'!DO9</f>
        <v>0.19215480409539265</v>
      </c>
    </row>
    <row r="10" spans="1:10">
      <c r="A10" s="2" t="str">
        <f>'Master data'!A10</f>
        <v>Beverage (Alcoholic)</v>
      </c>
      <c r="B10" s="6">
        <f>'Master data'!B10</f>
        <v>219</v>
      </c>
      <c r="C10" s="87">
        <f>-'Master data'!BD10</f>
        <v>18755.881770000004</v>
      </c>
      <c r="D10" s="23">
        <f>-'Master data'!ER10/-'Master data'!BD10</f>
        <v>3.1989964927146151E-7</v>
      </c>
      <c r="E10" s="7">
        <f>IF('Master data'!AM10&gt;0,IF(-'Master data'!BD10/'Master data'!AM10&gt;10,'Master data'!X10/100,-'Master data'!BD10/'Master data'!AM10),'Master data'!X10/100)</f>
        <v>0.43890122855911506</v>
      </c>
      <c r="F10" s="7">
        <f>IF(-'Master data'!BD10/'Master data'!C10&gt;0.1,'Master data'!Y10/100,-'Master data'!BD10/'Master data'!C10)</f>
        <v>1.1396919881319308E-2</v>
      </c>
      <c r="G10" s="84">
        <f>'Master data'!C10</f>
        <v>1645697.4309999994</v>
      </c>
      <c r="H10" s="23">
        <f>ROE!C10</f>
        <v>0.14566001091751701</v>
      </c>
      <c r="I10" s="23">
        <f>'Master data'!DR10/100</f>
        <v>0.1677795151515151</v>
      </c>
      <c r="J10" s="23">
        <f>'Master data'!DO10</f>
        <v>0.25204820366049158</v>
      </c>
    </row>
    <row r="11" spans="1:10">
      <c r="A11" s="2" t="str">
        <f>'Master data'!A11</f>
        <v>Beverage (Soft)</v>
      </c>
      <c r="B11" s="6">
        <f>'Master data'!B11</f>
        <v>100</v>
      </c>
      <c r="C11" s="87">
        <f>-'Master data'!BD11</f>
        <v>19208.854439999999</v>
      </c>
      <c r="D11" s="23">
        <f>-'Master data'!ER11/-'Master data'!BD11</f>
        <v>1.9119463950709181E-2</v>
      </c>
      <c r="E11" s="7">
        <f>IF('Master data'!AM11&gt;0,IF(-'Master data'!BD11/'Master data'!AM11&gt;10,'Master data'!X11/100,-'Master data'!BD11/'Master data'!AM11),'Master data'!X11/100)</f>
        <v>0.75415189854831</v>
      </c>
      <c r="F11" s="7">
        <f>IF(-'Master data'!BD11/'Master data'!C11&gt;0.1,'Master data'!Y11/100,-'Master data'!BD11/'Master data'!C11)</f>
        <v>2.3723970727903363E-2</v>
      </c>
      <c r="G11" s="84">
        <f>'Master data'!C11</f>
        <v>809681.25699999998</v>
      </c>
      <c r="H11" s="23">
        <f>ROE!C11</f>
        <v>0.24731986590461932</v>
      </c>
      <c r="I11" s="23">
        <f>'Master data'!DR11/100</f>
        <v>0.20905799999999999</v>
      </c>
      <c r="J11" s="23">
        <f>'Master data'!DO11</f>
        <v>0.30683803257362013</v>
      </c>
    </row>
    <row r="12" spans="1:10">
      <c r="A12" s="2" t="str">
        <f>'Master data'!A12</f>
        <v>Broadcasting</v>
      </c>
      <c r="B12" s="6">
        <f>'Master data'!B12</f>
        <v>139</v>
      </c>
      <c r="C12" s="87">
        <f>-'Master data'!BD12</f>
        <v>4187.5256800000006</v>
      </c>
      <c r="D12" s="23">
        <f>-'Master data'!ER12/-'Master data'!BD12</f>
        <v>9.4280018839191918E-2</v>
      </c>
      <c r="E12" s="7">
        <f>IF('Master data'!AM12&gt;0,IF(-'Master data'!BD12/'Master data'!AM12&gt;10,'Master data'!X12/100,-'Master data'!BD12/'Master data'!AM12),'Master data'!X12/100)</f>
        <v>0.25046767216384253</v>
      </c>
      <c r="F12" s="7">
        <f>IF(-'Master data'!BD12/'Master data'!C12&gt;0.1,'Master data'!Y12/100,-'Master data'!BD12/'Master data'!C12)</f>
        <v>2.3371970195665909E-2</v>
      </c>
      <c r="G12" s="84">
        <f>'Master data'!C12</f>
        <v>179168.70700000011</v>
      </c>
      <c r="H12" s="23">
        <f>ROE!C12</f>
        <v>0.13346324081446648</v>
      </c>
      <c r="I12" s="23">
        <f>'Master data'!DR12/100</f>
        <v>0.24113562499999999</v>
      </c>
      <c r="J12" s="23">
        <f>'Master data'!DO12</f>
        <v>0.32837290457933188</v>
      </c>
    </row>
    <row r="13" spans="1:10">
      <c r="A13" s="2" t="str">
        <f>'Master data'!A13</f>
        <v>Brokerage &amp; Investment Banking</v>
      </c>
      <c r="B13" s="6">
        <f>'Master data'!B13</f>
        <v>599</v>
      </c>
      <c r="C13" s="87">
        <f>-'Master data'!BD13</f>
        <v>35050.053399999997</v>
      </c>
      <c r="D13" s="23">
        <f>-'Master data'!ER13/-'Master data'!BD13</f>
        <v>1.3605970711588132E-2</v>
      </c>
      <c r="E13" s="7">
        <f>IF('Master data'!AM13&gt;0,IF(-'Master data'!BD13/'Master data'!AM13&gt;10,'Master data'!X13/100,-'Master data'!BD13/'Master data'!AM13),'Master data'!X13/100)</f>
        <v>0.36975144322577064</v>
      </c>
      <c r="F13" s="7">
        <f>IF(-'Master data'!BD13/'Master data'!C13&gt;0.1,'Master data'!Y13/100,-'Master data'!BD13/'Master data'!C13)</f>
        <v>2.7664542828352352E-2</v>
      </c>
      <c r="G13" s="84">
        <f>'Master data'!C13</f>
        <v>1266966.6590000002</v>
      </c>
      <c r="H13" s="23">
        <f>ROE!C13</f>
        <v>0.14708442590964979</v>
      </c>
      <c r="I13" s="23">
        <f>'Master data'!DR13/100</f>
        <v>0.15687330073349628</v>
      </c>
      <c r="J13" s="23">
        <f>'Master data'!DO13</f>
        <v>0.30270055107808447</v>
      </c>
    </row>
    <row r="14" spans="1:10">
      <c r="A14" s="2" t="str">
        <f>'Master data'!A14</f>
        <v>Building Materials</v>
      </c>
      <c r="B14" s="6">
        <f>'Master data'!B14</f>
        <v>449</v>
      </c>
      <c r="C14" s="87">
        <f>-'Master data'!BD14</f>
        <v>9408.744850000001</v>
      </c>
      <c r="D14" s="23">
        <f>-'Master data'!ER14/-'Master data'!BD14</f>
        <v>3.8104976350804114E-3</v>
      </c>
      <c r="E14" s="7">
        <f>IF('Master data'!AM14&gt;0,IF(-'Master data'!BD14/'Master data'!AM14&gt;10,'Master data'!X14/100,-'Master data'!BD14/'Master data'!AM14),'Master data'!X14/100)</f>
        <v>0.27340547096016066</v>
      </c>
      <c r="F14" s="7">
        <f>IF(-'Master data'!BD14/'Master data'!C14&gt;0.1,'Master data'!Y14/100,-'Master data'!BD14/'Master data'!C14)</f>
        <v>1.1645517751233288E-2</v>
      </c>
      <c r="G14" s="84">
        <f>'Master data'!C14</f>
        <v>807928.42799999961</v>
      </c>
      <c r="H14" s="23">
        <f>ROE!C14</f>
        <v>0.1698539227799756</v>
      </c>
      <c r="I14" s="23">
        <f>'Master data'!DR14/100</f>
        <v>0.22718565826330547</v>
      </c>
      <c r="J14" s="23">
        <f>'Master data'!DO14</f>
        <v>0.28033869784105359</v>
      </c>
    </row>
    <row r="15" spans="1:10">
      <c r="A15" s="2" t="str">
        <f>'Master data'!A15</f>
        <v>Business &amp; Consumer Services</v>
      </c>
      <c r="B15" s="6">
        <f>'Master data'!B15</f>
        <v>948</v>
      </c>
      <c r="C15" s="87">
        <f>-'Master data'!BD15</f>
        <v>14299.41770400002</v>
      </c>
      <c r="D15" s="23">
        <f>-'Master data'!ER15/-'Master data'!BD15</f>
        <v>1.9856752622910835E-3</v>
      </c>
      <c r="E15" s="7">
        <f>IF('Master data'!AM15&gt;0,IF(-'Master data'!BD15/'Master data'!AM15&gt;10,'Master data'!X15/100,-'Master data'!BD15/'Master data'!AM15),'Master data'!X15/100)</f>
        <v>0.39715129561444124</v>
      </c>
      <c r="F15" s="7">
        <f>IF(-'Master data'!BD15/'Master data'!C15&gt;0.1,'Master data'!Y15/100,-'Master data'!BD15/'Master data'!C15)</f>
        <v>1.0903566765595413E-2</v>
      </c>
      <c r="G15" s="84">
        <f>'Master data'!C15</f>
        <v>1311444.0450000004</v>
      </c>
      <c r="H15" s="23">
        <f>ROE!C15</f>
        <v>0.15401079666199044</v>
      </c>
      <c r="I15" s="23">
        <f>'Master data'!DR15/100</f>
        <v>0.2523719386331939</v>
      </c>
      <c r="J15" s="23">
        <f>'Master data'!DO15</f>
        <v>0.32342540173106121</v>
      </c>
    </row>
    <row r="16" spans="1:10">
      <c r="A16" s="2" t="str">
        <f>'Master data'!A16</f>
        <v>Cable TV</v>
      </c>
      <c r="B16" s="6">
        <f>'Master data'!B16</f>
        <v>54</v>
      </c>
      <c r="C16" s="87">
        <f>-'Master data'!BD16</f>
        <v>7030.5182999999997</v>
      </c>
      <c r="D16" s="23">
        <f>-'Master data'!ER16/-'Master data'!BD16</f>
        <v>0</v>
      </c>
      <c r="E16" s="7">
        <f>IF('Master data'!AM16&gt;0,IF(-'Master data'!BD16/'Master data'!AM16&gt;10,'Master data'!X16/100,-'Master data'!BD16/'Master data'!AM16),'Master data'!X16/100)</f>
        <v>0.25204662726783561</v>
      </c>
      <c r="F16" s="7">
        <f>IF(-'Master data'!BD16/'Master data'!C16&gt;0.1,'Master data'!Y16/100,-'Master data'!BD16/'Master data'!C16)</f>
        <v>1.3074361160258471E-2</v>
      </c>
      <c r="G16" s="84">
        <f>'Master data'!C16</f>
        <v>537733.21799999988</v>
      </c>
      <c r="H16" s="23">
        <f>ROE!C16</f>
        <v>0.15219360765722542</v>
      </c>
      <c r="I16" s="23">
        <f>'Master data'!DR16/100</f>
        <v>0.2252586</v>
      </c>
      <c r="J16" s="23">
        <f>'Master data'!DO16</f>
        <v>0.25394099714328017</v>
      </c>
    </row>
    <row r="17" spans="1:10">
      <c r="A17" s="2" t="str">
        <f>'Master data'!A17</f>
        <v>Chemical (Basic)</v>
      </c>
      <c r="B17" s="6">
        <f>'Master data'!B17</f>
        <v>854</v>
      </c>
      <c r="C17" s="87">
        <f>-'Master data'!BD17</f>
        <v>24644.038080000024</v>
      </c>
      <c r="D17" s="23">
        <f>-'Master data'!ER17/-'Master data'!BD17</f>
        <v>1.2121552443243089E-2</v>
      </c>
      <c r="E17" s="7">
        <f>IF('Master data'!AM17&gt;0,IF(-'Master data'!BD17/'Master data'!AM17&gt;10,'Master data'!X17/100,-'Master data'!BD17/'Master data'!AM17),'Master data'!X17/100)</f>
        <v>0.29407301643677597</v>
      </c>
      <c r="F17" s="7">
        <f>IF(-'Master data'!BD17/'Master data'!C17&gt;0.1,'Master data'!Y17/100,-'Master data'!BD17/'Master data'!C17)</f>
        <v>2.0739909397655638E-2</v>
      </c>
      <c r="G17" s="84">
        <f>'Master data'!C17</f>
        <v>1188242.3209999988</v>
      </c>
      <c r="H17" s="23">
        <f>ROE!C17</f>
        <v>0.17904217450125054</v>
      </c>
      <c r="I17" s="23">
        <f>'Master data'!DR17/100</f>
        <v>0.11994899700598793</v>
      </c>
      <c r="J17" s="23">
        <f>'Master data'!DO17</f>
        <v>0.29518907722389626</v>
      </c>
    </row>
    <row r="18" spans="1:10">
      <c r="A18" s="2" t="str">
        <f>'Master data'!A18</f>
        <v>Chemical (Diversified)</v>
      </c>
      <c r="B18" s="6">
        <f>'Master data'!B18</f>
        <v>71</v>
      </c>
      <c r="C18" s="87">
        <f>-'Master data'!BD18</f>
        <v>7134.9266399999979</v>
      </c>
      <c r="D18" s="23">
        <f>-'Master data'!ER18/-'Master data'!BD18</f>
        <v>0</v>
      </c>
      <c r="E18" s="7">
        <f>IF('Master data'!AM18&gt;0,IF(-'Master data'!BD18/'Master data'!AM18&gt;10,'Master data'!X18/100,-'Master data'!BD18/'Master data'!AM18),'Master data'!X18/100)</f>
        <v>0.36879123823642057</v>
      </c>
      <c r="F18" s="7">
        <f>IF(-'Master data'!BD18/'Master data'!C18&gt;0.1,'Master data'!Y18/100,-'Master data'!BD18/'Master data'!C18)</f>
        <v>2.812108971931419E-2</v>
      </c>
      <c r="G18" s="84">
        <f>'Master data'!C18</f>
        <v>253721.55599999995</v>
      </c>
      <c r="H18" s="23">
        <f>ROE!C18</f>
        <v>0.13399234336985921</v>
      </c>
      <c r="I18" s="23">
        <f>'Master data'!DR18/100</f>
        <v>0.26183166666666657</v>
      </c>
      <c r="J18" s="23">
        <f>'Master data'!DO18</f>
        <v>0.24802826424181612</v>
      </c>
    </row>
    <row r="19" spans="1:10">
      <c r="A19" s="2" t="str">
        <f>'Master data'!A19</f>
        <v>Chemical (Specialty)</v>
      </c>
      <c r="B19" s="6">
        <f>'Master data'!B19</f>
        <v>898</v>
      </c>
      <c r="C19" s="87">
        <f>-'Master data'!BD19</f>
        <v>28539.680096000036</v>
      </c>
      <c r="D19" s="23">
        <f>-'Master data'!ER19/-'Master data'!BD19</f>
        <v>0.10264200545158052</v>
      </c>
      <c r="E19" s="7">
        <f>IF('Master data'!AM19&gt;0,IF(-'Master data'!BD19/'Master data'!AM19&gt;10,'Master data'!X19/100,-'Master data'!BD19/'Master data'!AM19),'Master data'!X19/100)</f>
        <v>0.33472651529688596</v>
      </c>
      <c r="F19" s="7">
        <f>IF(-'Master data'!BD19/'Master data'!C19&gt;0.1,'Master data'!Y19/100,-'Master data'!BD19/'Master data'!C19)</f>
        <v>1.2830043772886763E-2</v>
      </c>
      <c r="G19" s="84">
        <f>'Master data'!C19</f>
        <v>2224441.3660000009</v>
      </c>
      <c r="H19" s="23">
        <f>ROE!C19</f>
        <v>0.15459574781393212</v>
      </c>
      <c r="I19" s="23">
        <f>'Master data'!DR19/100</f>
        <v>0.17811366812227067</v>
      </c>
      <c r="J19" s="23">
        <f>'Master data'!DO19</f>
        <v>0.3076472863588649</v>
      </c>
    </row>
    <row r="20" spans="1:10">
      <c r="A20" s="2" t="str">
        <f>'Master data'!A20</f>
        <v>Coal &amp; Related Energy</v>
      </c>
      <c r="B20" s="6">
        <f>'Master data'!B20</f>
        <v>206</v>
      </c>
      <c r="C20" s="87">
        <f>-'Master data'!BD20</f>
        <v>15077.506640000005</v>
      </c>
      <c r="D20" s="23">
        <f>-'Master data'!ER20/-'Master data'!BD20</f>
        <v>1.323163071742477E-2</v>
      </c>
      <c r="E20" s="7">
        <f>IF('Master data'!AM20&gt;0,IF(-'Master data'!BD20/'Master data'!AM20&gt;10,'Master data'!X20/100,-'Master data'!BD20/'Master data'!AM20),'Master data'!X20/100)</f>
        <v>0.63438373208153398</v>
      </c>
      <c r="F20" s="7">
        <f>IF(-'Master data'!BD20/'Master data'!C20&gt;0.1,'Master data'!Y20/100,-'Master data'!BD20/'Master data'!C20)</f>
        <v>5.4117118905280925E-2</v>
      </c>
      <c r="G20" s="84">
        <f>'Master data'!C20</f>
        <v>278608.81999999989</v>
      </c>
      <c r="H20" s="23">
        <f>ROE!C20</f>
        <v>0.1346193475163229</v>
      </c>
      <c r="I20" s="23">
        <f>'Master data'!DR20/100</f>
        <v>0.13867437086092718</v>
      </c>
      <c r="J20" s="23">
        <f>'Master data'!DO20</f>
        <v>0.44900567823215992</v>
      </c>
    </row>
    <row r="21" spans="1:10">
      <c r="A21" s="2" t="str">
        <f>'Master data'!A21</f>
        <v>Computer Services</v>
      </c>
      <c r="B21" s="6">
        <f>'Master data'!B21</f>
        <v>1040</v>
      </c>
      <c r="C21" s="87">
        <f>-'Master data'!BD21</f>
        <v>22565.372941999991</v>
      </c>
      <c r="D21" s="23">
        <f>-'Master data'!ER21/-'Master data'!BD21</f>
        <v>2.1034440743345914E-2</v>
      </c>
      <c r="E21" s="7">
        <f>IF('Master data'!AM21&gt;0,IF(-'Master data'!BD21/'Master data'!AM21&gt;10,'Master data'!X21/100,-'Master data'!BD21/'Master data'!AM21),'Master data'!X21/100)</f>
        <v>0.45350477108677362</v>
      </c>
      <c r="F21" s="7">
        <f>IF(-'Master data'!BD21/'Master data'!C21&gt;0.1,'Master data'!Y21/100,-'Master data'!BD21/'Master data'!C21)</f>
        <v>1.3547578657209963E-2</v>
      </c>
      <c r="G21" s="84">
        <f>'Master data'!C21</f>
        <v>1665638.8210000019</v>
      </c>
      <c r="H21" s="23">
        <f>ROE!C21</f>
        <v>0.16203687158794108</v>
      </c>
      <c r="I21" s="23">
        <f>'Master data'!DR21/100</f>
        <v>0.16100922769640488</v>
      </c>
      <c r="J21" s="23">
        <f>'Master data'!DO21</f>
        <v>0.3178022147834853</v>
      </c>
    </row>
    <row r="22" spans="1:10">
      <c r="A22" s="2" t="str">
        <f>'Master data'!A22</f>
        <v>Computers/Peripherals</v>
      </c>
      <c r="B22" s="6">
        <f>'Master data'!B22</f>
        <v>336</v>
      </c>
      <c r="C22" s="87">
        <f>-'Master data'!BD22</f>
        <v>44364.842130000012</v>
      </c>
      <c r="D22" s="23">
        <f>-'Master data'!ER22/-'Master data'!BD22</f>
        <v>1.5913501910617522E-4</v>
      </c>
      <c r="E22" s="7">
        <f>IF('Master data'!AM22&gt;0,IF(-'Master data'!BD22/'Master data'!AM22&gt;10,'Master data'!X22/100,-'Master data'!BD22/'Master data'!AM22),'Master data'!X22/100)</f>
        <v>0.25742826139615732</v>
      </c>
      <c r="F22" s="7">
        <f>IF(-'Master data'!BD22/'Master data'!C22&gt;0.1,'Master data'!Y22/100,-'Master data'!BD22/'Master data'!C22)</f>
        <v>1.1198791914607447E-2</v>
      </c>
      <c r="G22" s="84">
        <f>'Master data'!C22</f>
        <v>3961573.9329999993</v>
      </c>
      <c r="H22" s="23">
        <f>ROE!C22</f>
        <v>0.34074969243364617</v>
      </c>
      <c r="I22" s="23">
        <f>'Master data'!DR22/100</f>
        <v>0.17078726890756302</v>
      </c>
      <c r="J22" s="23">
        <f>'Master data'!DO22</f>
        <v>0.33865869728221859</v>
      </c>
    </row>
    <row r="23" spans="1:10">
      <c r="A23" s="2" t="str">
        <f>'Master data'!A23</f>
        <v>Construction Supplies</v>
      </c>
      <c r="B23" s="6">
        <f>'Master data'!B23</f>
        <v>784</v>
      </c>
      <c r="C23" s="87">
        <f>-'Master data'!BD23</f>
        <v>37219.766353999978</v>
      </c>
      <c r="D23" s="23">
        <f>-'Master data'!ER23/-'Master data'!BD23</f>
        <v>1.3950705521938276E-2</v>
      </c>
      <c r="E23" s="7">
        <f>IF('Master data'!AM23&gt;0,IF(-'Master data'!BD23/'Master data'!AM23&gt;10,'Master data'!X23/100,-'Master data'!BD23/'Master data'!AM23),'Master data'!X23/100)</f>
        <v>0.4872110658449082</v>
      </c>
      <c r="F23" s="7">
        <f>IF(-'Master data'!BD23/'Master data'!C23&gt;0.1,'Master data'!Y23/100,-'Master data'!BD23/'Master data'!C23)</f>
        <v>2.5901336001802829E-2</v>
      </c>
      <c r="G23" s="84">
        <f>'Master data'!C23</f>
        <v>1436982.4920000012</v>
      </c>
      <c r="H23" s="23">
        <f>ROE!C23</f>
        <v>0.11261441512209489</v>
      </c>
      <c r="I23" s="23">
        <f>'Master data'!DR23/100</f>
        <v>0.16631521809369942</v>
      </c>
      <c r="J23" s="23">
        <f>'Master data'!DO23</f>
        <v>0.28428217213446577</v>
      </c>
    </row>
    <row r="24" spans="1:10">
      <c r="A24" s="2" t="str">
        <f>'Master data'!A24</f>
        <v>Diversified</v>
      </c>
      <c r="B24" s="6">
        <f>'Master data'!B24</f>
        <v>318</v>
      </c>
      <c r="C24" s="87">
        <f>-'Master data'!BD24</f>
        <v>27124.321589999985</v>
      </c>
      <c r="D24" s="23">
        <f>-'Master data'!ER24/-'Master data'!BD24</f>
        <v>3.1885037092277017E-2</v>
      </c>
      <c r="E24" s="7">
        <f>IF('Master data'!AM24&gt;0,IF(-'Master data'!BD24/'Master data'!AM24&gt;10,'Master data'!X24/100,-'Master data'!BD24/'Master data'!AM24),'Master data'!X24/100)</f>
        <v>0.14003089806773888</v>
      </c>
      <c r="F24" s="7">
        <f>IF(-'Master data'!BD24/'Master data'!C24&gt;0.1,'Master data'!Y24/100,-'Master data'!BD24/'Master data'!C24)</f>
        <v>1.2848382882287658E-2</v>
      </c>
      <c r="G24" s="84">
        <f>'Master data'!C24</f>
        <v>2111107.8209999991</v>
      </c>
      <c r="H24" s="23">
        <f>ROE!C24</f>
        <v>0.15311078720268695</v>
      </c>
      <c r="I24" s="23">
        <f>'Master data'!DR24/100</f>
        <v>0.17871015325670506</v>
      </c>
      <c r="J24" s="23">
        <f>'Master data'!DO24</f>
        <v>0.23874797952027321</v>
      </c>
    </row>
    <row r="25" spans="1:10">
      <c r="A25" s="2" t="str">
        <f>'Master data'!A25</f>
        <v>Drugs (Biotechnology)</v>
      </c>
      <c r="B25" s="6">
        <f>'Master data'!B25</f>
        <v>1223</v>
      </c>
      <c r="C25" s="87">
        <f>-'Master data'!BD25</f>
        <v>19398.420730000002</v>
      </c>
      <c r="D25" s="23">
        <f>-'Master data'!ER25/-'Master data'!BD25</f>
        <v>0</v>
      </c>
      <c r="E25" s="7">
        <f>IF('Master data'!AM25&gt;0,IF(-'Master data'!BD25/'Master data'!AM25&gt;10,'Master data'!X25/100,-'Master data'!BD25/'Master data'!AM25),'Master data'!X25/100)</f>
        <v>1.7469244414724792E-3</v>
      </c>
      <c r="F25" s="7">
        <f>IF(-'Master data'!BD25/'Master data'!C25&gt;0.1,'Master data'!Y25/100,-'Master data'!BD25/'Master data'!C25)</f>
        <v>9.7921602675843794E-3</v>
      </c>
      <c r="G25" s="84">
        <f>'Master data'!C25</f>
        <v>1981015.4450000015</v>
      </c>
      <c r="H25" s="23">
        <f>ROE!C25</f>
        <v>-1.265233660853342E-2</v>
      </c>
      <c r="I25" s="23">
        <f>'Master data'!DR25/100</f>
        <v>0.26149924882629105</v>
      </c>
      <c r="J25" s="23">
        <f>'Master data'!DO25</f>
        <v>0.45420702418042541</v>
      </c>
    </row>
    <row r="26" spans="1:10">
      <c r="A26" s="2" t="str">
        <f>'Master data'!A26</f>
        <v>Drugs (Pharmaceutical)</v>
      </c>
      <c r="B26" s="6">
        <f>'Master data'!B26</f>
        <v>1371</v>
      </c>
      <c r="C26" s="87">
        <f>-'Master data'!BD26</f>
        <v>89309.368730000017</v>
      </c>
      <c r="D26" s="23">
        <f>-'Master data'!ER26/-'Master data'!BD26</f>
        <v>4.9118698994078079E-3</v>
      </c>
      <c r="E26" s="7">
        <f>IF('Master data'!AM26&gt;0,IF(-'Master data'!BD26/'Master data'!AM26&gt;10,'Master data'!X26/100,-'Master data'!BD26/'Master data'!AM26),'Master data'!X26/100)</f>
        <v>0.74314367916302693</v>
      </c>
      <c r="F26" s="7">
        <f>IF(-'Master data'!BD26/'Master data'!C26&gt;0.1,'Master data'!Y26/100,-'Master data'!BD26/'Master data'!C26)</f>
        <v>2.0355460023760447E-2</v>
      </c>
      <c r="G26" s="84">
        <f>'Master data'!C26</f>
        <v>4387489.578999998</v>
      </c>
      <c r="H26" s="23">
        <f>ROE!C26</f>
        <v>0.12595871454134275</v>
      </c>
      <c r="I26" s="23">
        <f>'Master data'!DR26/100</f>
        <v>0.14931384093113473</v>
      </c>
      <c r="J26" s="23">
        <f>'Master data'!DO26</f>
        <v>0.39786296480578942</v>
      </c>
    </row>
    <row r="27" spans="1:10">
      <c r="A27" s="2" t="str">
        <f>'Master data'!A27</f>
        <v>Education</v>
      </c>
      <c r="B27" s="6">
        <f>'Master data'!B27</f>
        <v>244</v>
      </c>
      <c r="C27" s="87">
        <f>-'Master data'!BD27</f>
        <v>1209.40698</v>
      </c>
      <c r="D27" s="23">
        <f>-'Master data'!ER27/-'Master data'!BD27</f>
        <v>4.8093818674669796E-2</v>
      </c>
      <c r="E27" s="7">
        <f>IF('Master data'!AM27&gt;0,IF(-'Master data'!BD27/'Master data'!AM27&gt;10,'Master data'!X27/100,-'Master data'!BD27/'Master data'!AM27),'Master data'!X27/100)</f>
        <v>0.80901117116635013</v>
      </c>
      <c r="F27" s="7">
        <f>IF(-'Master data'!BD27/'Master data'!C27&gt;0.1,'Master data'!Y27/100,-'Master data'!BD27/'Master data'!C27)</f>
        <v>1.1102436172927332E-2</v>
      </c>
      <c r="G27" s="84">
        <f>'Master data'!C27</f>
        <v>108931.67599999998</v>
      </c>
      <c r="H27" s="23">
        <f>ROE!C27</f>
        <v>3.5086827411427837E-2</v>
      </c>
      <c r="I27" s="23">
        <f>'Master data'!DR27/100</f>
        <v>0.19220497326203204</v>
      </c>
      <c r="J27" s="23">
        <f>'Master data'!DO27</f>
        <v>0.3237640159084067</v>
      </c>
    </row>
    <row r="28" spans="1:10">
      <c r="A28" s="2" t="str">
        <f>'Master data'!A28</f>
        <v>Electrical Equipment</v>
      </c>
      <c r="B28" s="6">
        <f>'Master data'!B28</f>
        <v>999</v>
      </c>
      <c r="C28" s="87">
        <f>-'Master data'!BD28</f>
        <v>19356.848989999988</v>
      </c>
      <c r="D28" s="23">
        <f>-'Master data'!ER28/-'Master data'!BD28</f>
        <v>3.1093748797179636E-2</v>
      </c>
      <c r="E28" s="7">
        <f>IF('Master data'!AM28&gt;0,IF(-'Master data'!BD28/'Master data'!AM28&gt;10,'Master data'!X28/100,-'Master data'!BD28/'Master data'!AM28),'Master data'!X28/100)</f>
        <v>0.50806228697477906</v>
      </c>
      <c r="F28" s="7">
        <f>IF(-'Master data'!BD28/'Master data'!C28&gt;0.1,'Master data'!Y28/100,-'Master data'!BD28/'Master data'!C28)</f>
        <v>1.0104738301027493E-2</v>
      </c>
      <c r="G28" s="84">
        <f>'Master data'!C28</f>
        <v>1915621.0100000019</v>
      </c>
      <c r="H28" s="23">
        <f>ROE!C28</f>
        <v>9.5887128097968344E-2</v>
      </c>
      <c r="I28" s="23">
        <f>'Master data'!DR28/100</f>
        <v>0.14706229140722293</v>
      </c>
      <c r="J28" s="23">
        <f>'Master data'!DO28</f>
        <v>0.33717558911957879</v>
      </c>
    </row>
    <row r="29" spans="1:10">
      <c r="A29" s="2" t="str">
        <f>'Master data'!A29</f>
        <v>Electronics (Consumer &amp; Office)</v>
      </c>
      <c r="B29" s="6">
        <f>'Master data'!B29</f>
        <v>138</v>
      </c>
      <c r="C29" s="87">
        <f>-'Master data'!BD29</f>
        <v>4096.9074600000004</v>
      </c>
      <c r="D29" s="23">
        <f>-'Master data'!ER29/-'Master data'!BD29</f>
        <v>0</v>
      </c>
      <c r="E29" s="7">
        <f>IF('Master data'!AM29&gt;0,IF(-'Master data'!BD29/'Master data'!AM29&gt;10,'Master data'!X29/100,-'Master data'!BD29/'Master data'!AM29),'Master data'!X29/100)</f>
        <v>0.22192502231623787</v>
      </c>
      <c r="F29" s="7">
        <f>IF(-'Master data'!BD29/'Master data'!C29&gt;0.1,'Master data'!Y29/100,-'Master data'!BD29/'Master data'!C29)</f>
        <v>1.2363371952084607E-2</v>
      </c>
      <c r="G29" s="84">
        <f>'Master data'!C29</f>
        <v>331374.60200000007</v>
      </c>
      <c r="H29" s="23">
        <f>ROE!C29</f>
        <v>0.14649401337524795</v>
      </c>
      <c r="I29" s="23">
        <f>'Master data'!DR29/100</f>
        <v>0.15816169999999999</v>
      </c>
      <c r="J29" s="23">
        <f>'Master data'!DO29</f>
        <v>0.31536571621443654</v>
      </c>
    </row>
    <row r="30" spans="1:10">
      <c r="A30" s="2" t="str">
        <f>'Master data'!A30</f>
        <v>Electronics (General)</v>
      </c>
      <c r="B30" s="6">
        <f>'Master data'!B30</f>
        <v>1425</v>
      </c>
      <c r="C30" s="87">
        <f>-'Master data'!BD30</f>
        <v>24393.490369999981</v>
      </c>
      <c r="D30" s="23">
        <f>-'Master data'!ER30/-'Master data'!BD30</f>
        <v>3.1948605475436952E-2</v>
      </c>
      <c r="E30" s="7">
        <f>IF('Master data'!AM30&gt;0,IF(-'Master data'!BD30/'Master data'!AM30&gt;10,'Master data'!X30/100,-'Master data'!BD30/'Master data'!AM30),'Master data'!X30/100)</f>
        <v>0.3186359885929218</v>
      </c>
      <c r="F30" s="7">
        <f>IF(-'Master data'!BD30/'Master data'!C30&gt;0.1,'Master data'!Y30/100,-'Master data'!BD30/'Master data'!C30)</f>
        <v>1.1130258369698099E-2</v>
      </c>
      <c r="G30" s="84">
        <f>'Master data'!C30</f>
        <v>2191637.3869999964</v>
      </c>
      <c r="H30" s="23">
        <f>ROE!C30</f>
        <v>0.13300111722461752</v>
      </c>
      <c r="I30" s="23">
        <f>'Master data'!DR30/100</f>
        <v>0.15675560526315779</v>
      </c>
      <c r="J30" s="23">
        <f>'Master data'!DO30</f>
        <v>0.31028467082163019</v>
      </c>
    </row>
    <row r="31" spans="1:10">
      <c r="A31" s="2" t="str">
        <f>'Master data'!A31</f>
        <v>Engineering/Construction</v>
      </c>
      <c r="B31" s="6">
        <f>'Master data'!B31</f>
        <v>1267</v>
      </c>
      <c r="C31" s="87">
        <f>-'Master data'!BD31</f>
        <v>36885.853629000048</v>
      </c>
      <c r="D31" s="23">
        <f>-'Master data'!ER31/-'Master data'!BD31</f>
        <v>2.9163483942100173E-2</v>
      </c>
      <c r="E31" s="7">
        <f>IF('Master data'!AM31&gt;0,IF(-'Master data'!BD31/'Master data'!AM31&gt;10,'Master data'!X31/100,-'Master data'!BD31/'Master data'!AM31),'Master data'!X31/100)</f>
        <v>0.57166614498010748</v>
      </c>
      <c r="F31" s="7">
        <f>IF(-'Master data'!BD31/'Master data'!C31&gt;0.1,'Master data'!Y31/100,-'Master data'!BD31/'Master data'!C31)</f>
        <v>4.1074379694090446E-2</v>
      </c>
      <c r="G31" s="84">
        <f>'Master data'!C31</f>
        <v>898025.82299999974</v>
      </c>
      <c r="H31" s="23">
        <f>ROE!C31</f>
        <v>0.1044615500795243</v>
      </c>
      <c r="I31" s="23">
        <f>'Master data'!DR31/100</f>
        <v>0.15493656976744205</v>
      </c>
      <c r="J31" s="23">
        <f>'Master data'!DO31</f>
        <v>0.2943241351825901</v>
      </c>
    </row>
    <row r="32" spans="1:10">
      <c r="A32" s="2" t="str">
        <f>'Master data'!A32</f>
        <v>Entertainment</v>
      </c>
      <c r="B32" s="6">
        <f>'Master data'!B32</f>
        <v>734</v>
      </c>
      <c r="C32" s="87">
        <f>-'Master data'!BD32</f>
        <v>6981.7523699999983</v>
      </c>
      <c r="D32" s="23">
        <f>-'Master data'!ER32/-'Master data'!BD32</f>
        <v>1.2952335632608525E-2</v>
      </c>
      <c r="E32" s="7">
        <f>IF('Master data'!AM32&gt;0,IF(-'Master data'!BD32/'Master data'!AM32&gt;10,'Master data'!X32/100,-'Master data'!BD32/'Master data'!AM32),'Master data'!X32/100)</f>
        <v>0.54562946162858716</v>
      </c>
      <c r="F32" s="7">
        <f>IF(-'Master data'!BD32/'Master data'!C32&gt;0.1,'Master data'!Y32/100,-'Master data'!BD32/'Master data'!C32)</f>
        <v>4.854776095184493E-3</v>
      </c>
      <c r="G32" s="84">
        <f>'Master data'!C32</f>
        <v>1438120.3650000002</v>
      </c>
      <c r="H32" s="23">
        <f>ROE!C32</f>
        <v>4.7601360391532309E-2</v>
      </c>
      <c r="I32" s="23">
        <f>'Master data'!DR32/100</f>
        <v>0.14336525562372188</v>
      </c>
      <c r="J32" s="23">
        <f>'Master data'!DO32</f>
        <v>0.38638430057677353</v>
      </c>
    </row>
    <row r="33" spans="1:10">
      <c r="A33" s="2" t="str">
        <f>'Master data'!A33</f>
        <v>Environmental &amp; Waste Services</v>
      </c>
      <c r="B33" s="6">
        <f>'Master data'!B33</f>
        <v>353</v>
      </c>
      <c r="C33" s="87">
        <f>-'Master data'!BD33</f>
        <v>5267.1711499999983</v>
      </c>
      <c r="D33" s="23">
        <f>-'Master data'!ER33/-'Master data'!BD33</f>
        <v>1.018573319000656E-2</v>
      </c>
      <c r="E33" s="7">
        <f>IF('Master data'!AM33&gt;0,IF(-'Master data'!BD33/'Master data'!AM33&gt;10,'Master data'!X33/100,-'Master data'!BD33/'Master data'!AM33),'Master data'!X33/100)</f>
        <v>0.60842907953920744</v>
      </c>
      <c r="F33" s="7">
        <f>IF(-'Master data'!BD33/'Master data'!C33&gt;0.1,'Master data'!Y33/100,-'Master data'!BD33/'Master data'!C33)</f>
        <v>1.3773265691215196E-2</v>
      </c>
      <c r="G33" s="84">
        <f>'Master data'!C33</f>
        <v>382419.91900000029</v>
      </c>
      <c r="H33" s="23">
        <f>ROE!C33</f>
        <v>9.4771173784805332E-2</v>
      </c>
      <c r="I33" s="23">
        <f>'Master data'!DR33/100</f>
        <v>0.18884662835249039</v>
      </c>
      <c r="J33" s="23">
        <f>'Master data'!DO33</f>
        <v>0.33744630683110027</v>
      </c>
    </row>
    <row r="34" spans="1:10">
      <c r="A34" s="2" t="str">
        <f>'Master data'!A34</f>
        <v>Farming/Agriculture</v>
      </c>
      <c r="B34" s="6">
        <f>'Master data'!B34</f>
        <v>417</v>
      </c>
      <c r="C34" s="87">
        <f>-'Master data'!BD34</f>
        <v>7924.5444800000005</v>
      </c>
      <c r="D34" s="23">
        <f>-'Master data'!ER34/-'Master data'!BD34</f>
        <v>5.7735684512177789E-2</v>
      </c>
      <c r="E34" s="7">
        <f>IF('Master data'!AM34&gt;0,IF(-'Master data'!BD34/'Master data'!AM34&gt;10,'Master data'!X34/100,-'Master data'!BD34/'Master data'!AM34),'Master data'!X34/100)</f>
        <v>0.33410327576209758</v>
      </c>
      <c r="F34" s="7">
        <f>IF(-'Master data'!BD34/'Master data'!C34&gt;0.1,'Master data'!Y34/100,-'Master data'!BD34/'Master data'!C34)</f>
        <v>1.6680524850457821E-2</v>
      </c>
      <c r="G34" s="84">
        <f>'Master data'!C34</f>
        <v>475077.64599999983</v>
      </c>
      <c r="H34" s="23">
        <f>ROE!C34</f>
        <v>0.14075971437753482</v>
      </c>
      <c r="I34" s="23">
        <f>'Master data'!DR34/100</f>
        <v>0.14430358885017425</v>
      </c>
      <c r="J34" s="23">
        <f>'Master data'!DO34</f>
        <v>0.30326937638340984</v>
      </c>
    </row>
    <row r="35" spans="1:10">
      <c r="A35" s="2" t="str">
        <f>'Master data'!A35</f>
        <v>Financial Svcs. (Non-bank &amp; Insurance)</v>
      </c>
      <c r="B35" s="6">
        <f>'Master data'!B35</f>
        <v>1102</v>
      </c>
      <c r="C35" s="87">
        <f>-'Master data'!BD35</f>
        <v>42811.398310000048</v>
      </c>
      <c r="D35" s="23">
        <f>-'Master data'!ER35/-'Master data'!BD35</f>
        <v>7.3161917705182225E-2</v>
      </c>
      <c r="E35" s="7">
        <f>IF('Master data'!AM35&gt;0,IF(-'Master data'!BD35/'Master data'!AM35&gt;10,'Master data'!X35/100,-'Master data'!BD35/'Master data'!AM35),'Master data'!X35/100)</f>
        <v>0.18374390748001143</v>
      </c>
      <c r="F35" s="7">
        <f>IF(-'Master data'!BD35/'Master data'!C35&gt;0.1,'Master data'!Y35/100,-'Master data'!BD35/'Master data'!C35)</f>
        <v>1.9871204836051981E-2</v>
      </c>
      <c r="G35" s="84">
        <f>'Master data'!C35</f>
        <v>2154444.0140000004</v>
      </c>
      <c r="H35" s="23">
        <f>ROE!C35</f>
        <v>0.25274874530024904</v>
      </c>
      <c r="I35" s="23">
        <f>'Master data'!DR35/100</f>
        <v>0.23255179389312983</v>
      </c>
      <c r="J35" s="23">
        <f>'Master data'!DO35</f>
        <v>0.30019307693247255</v>
      </c>
    </row>
    <row r="36" spans="1:10">
      <c r="A36" s="2" t="str">
        <f>'Master data'!A36</f>
        <v>Food Processing</v>
      </c>
      <c r="B36" s="6">
        <f>'Master data'!B36</f>
        <v>1377</v>
      </c>
      <c r="C36" s="87">
        <f>-'Master data'!BD36</f>
        <v>47595.831506999988</v>
      </c>
      <c r="D36" s="23">
        <f>-'Master data'!ER36/-'Master data'!BD36</f>
        <v>2.2569602546853564E-2</v>
      </c>
      <c r="E36" s="7">
        <f>IF('Master data'!AM36&gt;0,IF(-'Master data'!BD36/'Master data'!AM36&gt;10,'Master data'!X36/100,-'Master data'!BD36/'Master data'!AM36),'Master data'!X36/100)</f>
        <v>0.52014418377656468</v>
      </c>
      <c r="F36" s="7">
        <f>IF(-'Master data'!BD36/'Master data'!C36&gt;0.1,'Master data'!Y36/100,-'Master data'!BD36/'Master data'!C36)</f>
        <v>2.1142426686787841E-2</v>
      </c>
      <c r="G36" s="84">
        <f>'Master data'!C36</f>
        <v>2251200.0260000052</v>
      </c>
      <c r="H36" s="23">
        <f>ROE!C36</f>
        <v>0.13577258792645006</v>
      </c>
      <c r="I36" s="23">
        <f>'Master data'!DR36/100</f>
        <v>0.14738069790628119</v>
      </c>
      <c r="J36" s="23">
        <f>'Master data'!DO36</f>
        <v>0.26793390288893121</v>
      </c>
    </row>
    <row r="37" spans="1:10">
      <c r="A37" s="2" t="str">
        <f>'Master data'!A37</f>
        <v>Food Wholesalers</v>
      </c>
      <c r="B37" s="6">
        <f>'Master data'!B37</f>
        <v>160</v>
      </c>
      <c r="C37" s="87">
        <f>-'Master data'!BD37</f>
        <v>2301.3939299999993</v>
      </c>
      <c r="D37" s="23">
        <f>-'Master data'!ER37/-'Master data'!BD37</f>
        <v>0</v>
      </c>
      <c r="E37" s="7">
        <f>IF('Master data'!AM37&gt;0,IF(-'Master data'!BD37/'Master data'!AM37&gt;10,'Master data'!X37/100,-'Master data'!BD37/'Master data'!AM37),'Master data'!X37/100)</f>
        <v>0.90786632704102799</v>
      </c>
      <c r="F37" s="7">
        <f>IF(-'Master data'!BD37/'Master data'!C37&gt;0.1,'Master data'!Y37/100,-'Master data'!BD37/'Master data'!C37)</f>
        <v>2.161891746878989E-2</v>
      </c>
      <c r="G37" s="84">
        <f>'Master data'!C37</f>
        <v>106452.783</v>
      </c>
      <c r="H37" s="23">
        <f>ROE!C37</f>
        <v>6.4923842770230944E-2</v>
      </c>
      <c r="I37" s="23">
        <f>'Master data'!DR37/100</f>
        <v>0.18185276190476191</v>
      </c>
      <c r="J37" s="23">
        <f>'Master data'!DO37</f>
        <v>0.30063373348634653</v>
      </c>
    </row>
    <row r="38" spans="1:10">
      <c r="A38" s="2" t="str">
        <f>'Master data'!A38</f>
        <v>Furn/Home Furnishings</v>
      </c>
      <c r="B38" s="6">
        <f>'Master data'!B38</f>
        <v>359</v>
      </c>
      <c r="C38" s="87">
        <f>-'Master data'!BD38</f>
        <v>11423.650001999995</v>
      </c>
      <c r="D38" s="23">
        <f>-'Master data'!ER38/-'Master data'!BD38</f>
        <v>1.460680255179268E-2</v>
      </c>
      <c r="E38" s="7">
        <f>IF('Master data'!AM38&gt;0,IF(-'Master data'!BD38/'Master data'!AM38&gt;10,'Master data'!X38/100,-'Master data'!BD38/'Master data'!AM38),'Master data'!X38/100)</f>
        <v>0.46212509143471969</v>
      </c>
      <c r="F38" s="7">
        <f>IF(-'Master data'!BD38/'Master data'!C38&gt;0.1,'Master data'!Y38/100,-'Master data'!BD38/'Master data'!C38)</f>
        <v>2.4347143966298102E-2</v>
      </c>
      <c r="G38" s="84">
        <f>'Master data'!C38</f>
        <v>469198.77000000014</v>
      </c>
      <c r="H38" s="23">
        <f>ROE!C38</f>
        <v>0.20629354221873236</v>
      </c>
      <c r="I38" s="23">
        <f>'Master data'!DR38/100</f>
        <v>0.16847427480916036</v>
      </c>
      <c r="J38" s="23">
        <f>'Master data'!DO38</f>
        <v>0.29080939116828763</v>
      </c>
    </row>
    <row r="39" spans="1:10">
      <c r="A39" s="2" t="str">
        <f>'Master data'!A39</f>
        <v>Green &amp; Renewable Energy</v>
      </c>
      <c r="B39" s="6">
        <f>'Master data'!B39</f>
        <v>239</v>
      </c>
      <c r="C39" s="87">
        <f>-'Master data'!BD39</f>
        <v>9916.1494999999959</v>
      </c>
      <c r="D39" s="23">
        <f>-'Master data'!ER39/-'Master data'!BD39</f>
        <v>1.7578395727091457E-2</v>
      </c>
      <c r="E39" s="7">
        <f>IF('Master data'!AM39&gt;0,IF(-'Master data'!BD39/'Master data'!AM39&gt;10,'Master data'!X39/100,-'Master data'!BD39/'Master data'!AM39),'Master data'!X39/100)</f>
        <v>0.85600493602504069</v>
      </c>
      <c r="F39" s="7">
        <f>IF(-'Master data'!BD39/'Master data'!C39&gt;0.1,'Master data'!Y39/100,-'Master data'!BD39/'Master data'!C39)</f>
        <v>2.3115293386950852E-2</v>
      </c>
      <c r="G39" s="84">
        <f>'Master data'!C39</f>
        <v>428986.53000000009</v>
      </c>
      <c r="H39" s="23">
        <f>ROE!C39</f>
        <v>0.10262739570706697</v>
      </c>
      <c r="I39" s="23">
        <f>'Master data'!DR39/100</f>
        <v>0.15630470270270264</v>
      </c>
      <c r="J39" s="23">
        <f>'Master data'!DO39</f>
        <v>0.32660373761800232</v>
      </c>
    </row>
    <row r="40" spans="1:10">
      <c r="A40" s="2" t="str">
        <f>'Master data'!A40</f>
        <v>Healthcare Products</v>
      </c>
      <c r="B40" s="6">
        <f>'Master data'!B40</f>
        <v>852</v>
      </c>
      <c r="C40" s="87">
        <f>-'Master data'!BD40</f>
        <v>18788.959410000007</v>
      </c>
      <c r="D40" s="23">
        <f>-'Master data'!ER40/-'Master data'!BD40</f>
        <v>4.192387576188817E-2</v>
      </c>
      <c r="E40" s="7">
        <f>IF('Master data'!AM40&gt;0,IF(-'Master data'!BD40/'Master data'!AM40&gt;10,'Master data'!X40/100,-'Master data'!BD40/'Master data'!AM40),'Master data'!X40/100)</f>
        <v>0.30021478945389152</v>
      </c>
      <c r="F40" s="7">
        <f>IF(-'Master data'!BD40/'Master data'!C40&gt;0.1,'Master data'!Y40/100,-'Master data'!BD40/'Master data'!C40)</f>
        <v>7.7367171353318392E-3</v>
      </c>
      <c r="G40" s="84">
        <f>'Master data'!C40</f>
        <v>2428544.1850000015</v>
      </c>
      <c r="H40" s="23">
        <f>ROE!C40</f>
        <v>0.16348558040316163</v>
      </c>
      <c r="I40" s="23">
        <f>'Master data'!DR40/100</f>
        <v>0.25422508875739624</v>
      </c>
      <c r="J40" s="23">
        <f>'Master data'!DO40</f>
        <v>0.38064552223813131</v>
      </c>
    </row>
    <row r="41" spans="1:10">
      <c r="A41" s="2" t="str">
        <f>'Master data'!A41</f>
        <v>Healthcare Support Services</v>
      </c>
      <c r="B41" s="6">
        <f>'Master data'!B41</f>
        <v>445</v>
      </c>
      <c r="C41" s="87">
        <f>-'Master data'!BD41</f>
        <v>17516.282489999998</v>
      </c>
      <c r="D41" s="23">
        <f>-'Master data'!ER41/-'Master data'!BD41</f>
        <v>1.2374771880034917E-3</v>
      </c>
      <c r="E41" s="7">
        <f>IF('Master data'!AM41&gt;0,IF(-'Master data'!BD41/'Master data'!AM41&gt;10,'Master data'!X41/100,-'Master data'!BD41/'Master data'!AM41),'Master data'!X41/100)</f>
        <v>0.30618596123649655</v>
      </c>
      <c r="F41" s="7">
        <f>IF(-'Master data'!BD41/'Master data'!C41&gt;0.1,'Master data'!Y41/100,-'Master data'!BD41/'Master data'!C41)</f>
        <v>1.1433715281912282E-2</v>
      </c>
      <c r="G41" s="84">
        <f>'Master data'!C41</f>
        <v>1531985.1909999992</v>
      </c>
      <c r="H41" s="23">
        <f>ROE!C41</f>
        <v>0.13342208845949446</v>
      </c>
      <c r="I41" s="23">
        <f>'Master data'!DR41/100</f>
        <v>0.24466857575757581</v>
      </c>
      <c r="J41" s="23">
        <f>'Master data'!DO41</f>
        <v>0.34694683304355656</v>
      </c>
    </row>
    <row r="42" spans="1:10">
      <c r="A42" s="2" t="str">
        <f>'Master data'!A42</f>
        <v>Heathcare Information and Technology</v>
      </c>
      <c r="B42" s="6">
        <f>'Master data'!B42</f>
        <v>455</v>
      </c>
      <c r="C42" s="87">
        <f>-'Master data'!BD42</f>
        <v>3037.5903799999992</v>
      </c>
      <c r="D42" s="23">
        <f>-'Master data'!ER42/-'Master data'!BD42</f>
        <v>2.8114389801300342E-2</v>
      </c>
      <c r="E42" s="7">
        <f>IF('Master data'!AM42&gt;0,IF(-'Master data'!BD42/'Master data'!AM42&gt;10,'Master data'!X42/100,-'Master data'!BD42/'Master data'!AM42),'Master data'!X42/100)</f>
        <v>9.0694295153718699E-2</v>
      </c>
      <c r="F42" s="7">
        <f>IF(-'Master data'!BD42/'Master data'!C42&gt;0.1,'Master data'!Y42/100,-'Master data'!BD42/'Master data'!C42)</f>
        <v>1.7181987463877947E-3</v>
      </c>
      <c r="G42" s="84">
        <f>'Master data'!C42</f>
        <v>1767892.3269999989</v>
      </c>
      <c r="H42" s="23">
        <f>ROE!C42</f>
        <v>0.17999214051230031</v>
      </c>
      <c r="I42" s="23">
        <f>'Master data'!DR42/100</f>
        <v>0.28579750700280121</v>
      </c>
      <c r="J42" s="23">
        <f>'Master data'!DO42</f>
        <v>0.39543370018699597</v>
      </c>
    </row>
    <row r="43" spans="1:10">
      <c r="A43" s="2" t="str">
        <f>'Master data'!A43</f>
        <v>Homebuilding</v>
      </c>
      <c r="B43" s="6">
        <f>'Master data'!B43</f>
        <v>168</v>
      </c>
      <c r="C43" s="87">
        <f>-'Master data'!BD43</f>
        <v>6120.5700900000029</v>
      </c>
      <c r="D43" s="23">
        <f>-'Master data'!ER43/-'Master data'!BD43</f>
        <v>0.16926021347138917</v>
      </c>
      <c r="E43" s="7">
        <f>IF('Master data'!AM43&gt;0,IF(-'Master data'!BD43/'Master data'!AM43&gt;10,'Master data'!X43/100,-'Master data'!BD43/'Master data'!AM43),'Master data'!X43/100)</f>
        <v>0.19560066340798207</v>
      </c>
      <c r="F43" s="7">
        <f>IF(-'Master data'!BD43/'Master data'!C43&gt;0.1,'Master data'!Y43/100,-'Master data'!BD43/'Master data'!C43)</f>
        <v>1.9059043665041055E-2</v>
      </c>
      <c r="G43" s="84">
        <f>'Master data'!C43</f>
        <v>321137.31400000013</v>
      </c>
      <c r="H43" s="23">
        <f>ROE!C43</f>
        <v>0.19815443637580782</v>
      </c>
      <c r="I43" s="23">
        <f>'Master data'!DR43/100</f>
        <v>0.33707954248366007</v>
      </c>
      <c r="J43" s="23">
        <f>'Master data'!DO43</f>
        <v>0.29332300045496484</v>
      </c>
    </row>
    <row r="44" spans="1:10">
      <c r="A44" s="2" t="str">
        <f>'Master data'!A44</f>
        <v>Hospitals/Healthcare Facilities</v>
      </c>
      <c r="B44" s="6">
        <f>'Master data'!B44</f>
        <v>223</v>
      </c>
      <c r="C44" s="87">
        <f>-'Master data'!BD44</f>
        <v>3301.9623000000015</v>
      </c>
      <c r="D44" s="23">
        <f>-'Master data'!ER44/-'Master data'!BD44</f>
        <v>0</v>
      </c>
      <c r="E44" s="7">
        <f>IF('Master data'!AM44&gt;0,IF(-'Master data'!BD44/'Master data'!AM44&gt;10,'Master data'!X44/100,-'Master data'!BD44/'Master data'!AM44),'Master data'!X44/100)</f>
        <v>0.24127923443314667</v>
      </c>
      <c r="F44" s="7">
        <f>IF(-'Master data'!BD44/'Master data'!C44&gt;0.1,'Master data'!Y44/100,-'Master data'!BD44/'Master data'!C44)</f>
        <v>8.8079894188324379E-3</v>
      </c>
      <c r="G44" s="84">
        <f>'Master data'!C44</f>
        <v>374882.63699999999</v>
      </c>
      <c r="H44" s="23">
        <f>ROE!C44</f>
        <v>0.21110755217561589</v>
      </c>
      <c r="I44" s="23">
        <f>'Master data'!DR44/100</f>
        <v>0.22312352272727268</v>
      </c>
      <c r="J44" s="23">
        <f>'Master data'!DO44</f>
        <v>0.29027230215713185</v>
      </c>
    </row>
    <row r="45" spans="1:10">
      <c r="A45" s="2" t="str">
        <f>'Master data'!A45</f>
        <v>Hotel/Gaming</v>
      </c>
      <c r="B45" s="6">
        <f>'Master data'!B45</f>
        <v>654</v>
      </c>
      <c r="C45" s="87">
        <f>-'Master data'!BD45</f>
        <v>2309.9392999999995</v>
      </c>
      <c r="D45" s="23">
        <f>-'Master data'!ER45/-'Master data'!BD45</f>
        <v>0.10518458212300212</v>
      </c>
      <c r="E45" s="7">
        <f>IF('Master data'!AM45&gt;0,IF(-'Master data'!BD45/'Master data'!AM45&gt;10,'Master data'!X45/100,-'Master data'!BD45/'Master data'!AM45),'Master data'!X45/100)</f>
        <v>5.8710508421209884E-3</v>
      </c>
      <c r="F45" s="7">
        <f>IF(-'Master data'!BD45/'Master data'!C45&gt;0.1,'Master data'!Y45/100,-'Master data'!BD45/'Master data'!C45)</f>
        <v>2.3804570625898499E-3</v>
      </c>
      <c r="G45" s="84">
        <f>'Master data'!C45</f>
        <v>970376.37699999951</v>
      </c>
      <c r="H45" s="23">
        <f>ROE!C45</f>
        <v>-0.16374474417089072</v>
      </c>
      <c r="I45" s="23">
        <f>'Master data'!DR45/100</f>
        <v>0.19473105022831053</v>
      </c>
      <c r="J45" s="23">
        <f>'Master data'!DO45</f>
        <v>0.32251873567478789</v>
      </c>
    </row>
    <row r="46" spans="1:10">
      <c r="A46" s="2" t="str">
        <f>'Master data'!A46</f>
        <v>Household Products</v>
      </c>
      <c r="B46" s="6">
        <f>'Master data'!B46</f>
        <v>575</v>
      </c>
      <c r="C46" s="87">
        <f>-'Master data'!BD46</f>
        <v>34019.649529999973</v>
      </c>
      <c r="D46" s="23">
        <f>-'Master data'!ER46/-'Master data'!BD46</f>
        <v>9.1804884622513679E-3</v>
      </c>
      <c r="E46" s="7">
        <f>IF('Master data'!AM46&gt;0,IF(-'Master data'!BD46/'Master data'!AM46&gt;10,'Master data'!X46/100,-'Master data'!BD46/'Master data'!AM46),'Master data'!X46/100)</f>
        <v>0.74614160062357071</v>
      </c>
      <c r="F46" s="7">
        <f>IF(-'Master data'!BD46/'Master data'!C46&gt;0.1,'Master data'!Y46/100,-'Master data'!BD46/'Master data'!C46)</f>
        <v>1.9758615894349206E-2</v>
      </c>
      <c r="G46" s="84">
        <f>'Master data'!C46</f>
        <v>1721762.7850000008</v>
      </c>
      <c r="H46" s="23">
        <f>ROE!C46</f>
        <v>0.19055253540112985</v>
      </c>
      <c r="I46" s="23">
        <f>'Master data'!DR46/100</f>
        <v>0.17256216710182756</v>
      </c>
      <c r="J46" s="23">
        <f>'Master data'!DO46</f>
        <v>0.35715395652297538</v>
      </c>
    </row>
    <row r="47" spans="1:10">
      <c r="A47" s="2" t="str">
        <f>'Master data'!A47</f>
        <v>Information Services</v>
      </c>
      <c r="B47" s="6">
        <f>'Master data'!B47</f>
        <v>266</v>
      </c>
      <c r="C47" s="87">
        <f>-'Master data'!BD47</f>
        <v>10843.087289999996</v>
      </c>
      <c r="D47" s="23">
        <f>-'Master data'!ER47/-'Master data'!BD47</f>
        <v>2.0935734807683182E-2</v>
      </c>
      <c r="E47" s="7">
        <f>IF('Master data'!AM47&gt;0,IF(-'Master data'!BD47/'Master data'!AM47&gt;10,'Master data'!X47/100,-'Master data'!BD47/'Master data'!AM47),'Master data'!X47/100)</f>
        <v>0.29262517863539789</v>
      </c>
      <c r="F47" s="7">
        <f>IF(-'Master data'!BD47/'Master data'!C47&gt;0.1,'Master data'!Y47/100,-'Master data'!BD47/'Master data'!C47)</f>
        <v>5.4444830378288095E-3</v>
      </c>
      <c r="G47" s="84">
        <f>'Master data'!C47</f>
        <v>1991573.3439999991</v>
      </c>
      <c r="H47" s="23">
        <f>ROE!C47</f>
        <v>0.15923208270441835</v>
      </c>
      <c r="I47" s="23">
        <f>'Master data'!DR47/100</f>
        <v>0.29226198156682026</v>
      </c>
      <c r="J47" s="23">
        <f>'Master data'!DO47</f>
        <v>0.39747089362656346</v>
      </c>
    </row>
    <row r="48" spans="1:10">
      <c r="A48" s="2" t="str">
        <f>'Master data'!A48</f>
        <v>Insurance (General)</v>
      </c>
      <c r="B48" s="6">
        <f>'Master data'!B48</f>
        <v>215</v>
      </c>
      <c r="C48" s="87">
        <f>-'Master data'!BD48</f>
        <v>28581.367720000009</v>
      </c>
      <c r="D48" s="23">
        <f>-'Master data'!ER48/-'Master data'!BD48</f>
        <v>4.1155133355528568E-2</v>
      </c>
      <c r="E48" s="7">
        <f>IF('Master data'!AM48&gt;0,IF(-'Master data'!BD48/'Master data'!AM48&gt;10,'Master data'!X48/100,-'Master data'!BD48/'Master data'!AM48),'Master data'!X48/100)</f>
        <v>0.40784743274681523</v>
      </c>
      <c r="F48" s="7">
        <f>IF(-'Master data'!BD48/'Master data'!C48&gt;0.1,'Master data'!Y48/100,-'Master data'!BD48/'Master data'!C48)</f>
        <v>3.2283415295021892E-2</v>
      </c>
      <c r="G48" s="84">
        <f>'Master data'!C48</f>
        <v>885326.64400000032</v>
      </c>
      <c r="H48" s="23">
        <f>ROE!C48</f>
        <v>0.121914624481884</v>
      </c>
      <c r="I48" s="23">
        <f>'Master data'!DR48/100</f>
        <v>0.22860958823529412</v>
      </c>
      <c r="J48" s="23">
        <f>'Master data'!DO48</f>
        <v>0.23025625937363273</v>
      </c>
    </row>
    <row r="49" spans="1:10">
      <c r="A49" s="2" t="str">
        <f>'Master data'!A49</f>
        <v>Insurance (Life)</v>
      </c>
      <c r="B49" s="6">
        <f>'Master data'!B49</f>
        <v>142</v>
      </c>
      <c r="C49" s="87">
        <f>-'Master data'!BD49</f>
        <v>34145.296400000007</v>
      </c>
      <c r="D49" s="23">
        <f>-'Master data'!ER49/-'Master data'!BD49</f>
        <v>2.2667836615997273E-3</v>
      </c>
      <c r="E49" s="7">
        <f>IF('Master data'!AM49&gt;0,IF(-'Master data'!BD49/'Master data'!AM49&gt;10,'Master data'!X49/100,-'Master data'!BD49/'Master data'!AM49),'Master data'!X49/100)</f>
        <v>0.29022699897688342</v>
      </c>
      <c r="F49" s="7">
        <f>IF(-'Master data'!BD49/'Master data'!C49&gt;0.1,'Master data'!Y49/100,-'Master data'!BD49/'Master data'!C49)</f>
        <v>2.8498876426213654E-2</v>
      </c>
      <c r="G49" s="84">
        <f>'Master data'!C49</f>
        <v>1198127.8100000005</v>
      </c>
      <c r="H49" s="23">
        <f>ROE!C49</f>
        <v>0.10046975837541092</v>
      </c>
      <c r="I49" s="23">
        <f>'Master data'!DR49/100</f>
        <v>0.28737897435897436</v>
      </c>
      <c r="J49" s="23">
        <f>'Master data'!DO49</f>
        <v>0.22915969631505403</v>
      </c>
    </row>
    <row r="50" spans="1:10">
      <c r="A50" s="2" t="str">
        <f>'Master data'!A50</f>
        <v>Insurance (Prop/Cas.)</v>
      </c>
      <c r="B50" s="6">
        <f>'Master data'!B50</f>
        <v>231</v>
      </c>
      <c r="C50" s="87">
        <f>-'Master data'!BD50</f>
        <v>19012.983299999989</v>
      </c>
      <c r="D50" s="23">
        <f>-'Master data'!ER50/-'Master data'!BD50</f>
        <v>6.1432863089928701E-2</v>
      </c>
      <c r="E50" s="7">
        <f>IF('Master data'!AM50&gt;0,IF(-'Master data'!BD50/'Master data'!AM50&gt;10,'Master data'!X50/100,-'Master data'!BD50/'Master data'!AM50),'Master data'!X50/100)</f>
        <v>0.30526631824349082</v>
      </c>
      <c r="F50" s="7">
        <f>IF(-'Master data'!BD50/'Master data'!C50&gt;0.1,'Master data'!Y50/100,-'Master data'!BD50/'Master data'!C50)</f>
        <v>2.7493856419867079E-2</v>
      </c>
      <c r="G50" s="84">
        <f>'Master data'!C50</f>
        <v>691535.70200000005</v>
      </c>
      <c r="H50" s="23">
        <f>ROE!C50</f>
        <v>0.12910710761410696</v>
      </c>
      <c r="I50" s="23">
        <f>'Master data'!DR50/100</f>
        <v>0.31691643678160925</v>
      </c>
      <c r="J50" s="23">
        <f>'Master data'!DO50</f>
        <v>0.25946795248532478</v>
      </c>
    </row>
    <row r="51" spans="1:10">
      <c r="A51" s="2" t="str">
        <f>'Master data'!A51</f>
        <v>Investments &amp; Asset Management</v>
      </c>
      <c r="B51" s="6">
        <f>'Master data'!B51</f>
        <v>1706</v>
      </c>
      <c r="C51" s="87">
        <f>-'Master data'!BD51</f>
        <v>26973.625299999978</v>
      </c>
      <c r="D51" s="23">
        <f>-'Master data'!ER51/-'Master data'!BD51</f>
        <v>7.2863768890568864E-2</v>
      </c>
      <c r="E51" s="7">
        <f>IF('Master data'!AM51&gt;0,IF(-'Master data'!BD51/'Master data'!AM51&gt;10,'Master data'!X51/100,-'Master data'!BD51/'Master data'!AM51),'Master data'!X51/100)</f>
        <v>0.30443650417525275</v>
      </c>
      <c r="F51" s="7">
        <f>IF(-'Master data'!BD51/'Master data'!C51&gt;0.1,'Master data'!Y51/100,-'Master data'!BD51/'Master data'!C51)</f>
        <v>1.8335327363569895E-2</v>
      </c>
      <c r="G51" s="84">
        <f>'Master data'!C51</f>
        <v>1471128.6449999986</v>
      </c>
      <c r="H51" s="23">
        <f>ROE!C51</f>
        <v>0.19669362681068706</v>
      </c>
      <c r="I51" s="23">
        <f>'Master data'!DR51/100</f>
        <v>0.32417970312499961</v>
      </c>
      <c r="J51" s="23">
        <f>'Master data'!DO51</f>
        <v>0.31471564398253271</v>
      </c>
    </row>
    <row r="52" spans="1:10">
      <c r="A52" s="2" t="str">
        <f>'Master data'!A52</f>
        <v>Machinery</v>
      </c>
      <c r="B52" s="6">
        <f>'Master data'!B52</f>
        <v>1421</v>
      </c>
      <c r="C52" s="87">
        <f>-'Master data'!BD52</f>
        <v>23328.645813999992</v>
      </c>
      <c r="D52" s="23">
        <f>-'Master data'!ER52/-'Master data'!BD52</f>
        <v>2.0819896871533006E-2</v>
      </c>
      <c r="E52" s="7">
        <f>IF('Master data'!AM52&gt;0,IF(-'Master data'!BD52/'Master data'!AM52&gt;10,'Master data'!X52/100,-'Master data'!BD52/'Master data'!AM52),'Master data'!X52/100)</f>
        <v>0.39592990663064265</v>
      </c>
      <c r="F52" s="7">
        <f>IF(-'Master data'!BD52/'Master data'!C52&gt;0.1,'Master data'!Y52/100,-'Master data'!BD52/'Master data'!C52)</f>
        <v>1.248250318931355E-2</v>
      </c>
      <c r="G52" s="84">
        <f>'Master data'!C52</f>
        <v>1868907.6589999977</v>
      </c>
      <c r="H52" s="23">
        <f>ROE!C52</f>
        <v>0.12508112494594351</v>
      </c>
      <c r="I52" s="23">
        <f>'Master data'!DR52/100</f>
        <v>0.18650290613718426</v>
      </c>
      <c r="J52" s="23">
        <f>'Master data'!DO52</f>
        <v>0.27713763873825858</v>
      </c>
    </row>
    <row r="53" spans="1:10">
      <c r="A53" s="2" t="str">
        <f>'Master data'!A53</f>
        <v>Metals &amp; Mining</v>
      </c>
      <c r="B53" s="6">
        <f>'Master data'!B53</f>
        <v>1706</v>
      </c>
      <c r="C53" s="87">
        <f>-'Master data'!BD53</f>
        <v>38347.071300000011</v>
      </c>
      <c r="D53" s="23">
        <f>-'Master data'!ER53/-'Master data'!BD53</f>
        <v>4.0864659200192943E-2</v>
      </c>
      <c r="E53" s="7">
        <f>IF('Master data'!AM53&gt;0,IF(-'Master data'!BD53/'Master data'!AM53&gt;10,'Master data'!X53/100,-'Master data'!BD53/'Master data'!AM53),'Master data'!X53/100)</f>
        <v>0.3950228602817954</v>
      </c>
      <c r="F53" s="7">
        <f>IF(-'Master data'!BD53/'Master data'!C53&gt;0.1,'Master data'!Y53/100,-'Master data'!BD53/'Master data'!C53)</f>
        <v>2.7218145171326952E-2</v>
      </c>
      <c r="G53" s="84">
        <f>'Master data'!C53</f>
        <v>1408878.9319999977</v>
      </c>
      <c r="H53" s="23">
        <f>ROE!C53</f>
        <v>0.18898914435652781</v>
      </c>
      <c r="I53" s="23">
        <f>'Master data'!DR53/100</f>
        <v>9.8440268576544365E-2</v>
      </c>
      <c r="J53" s="23">
        <f>'Master data'!DO53</f>
        <v>0.53066528746054042</v>
      </c>
    </row>
    <row r="54" spans="1:10">
      <c r="A54" s="2" t="str">
        <f>'Master data'!A54</f>
        <v>Office Equipment &amp; Services</v>
      </c>
      <c r="B54" s="6">
        <f>'Master data'!B54</f>
        <v>145</v>
      </c>
      <c r="C54" s="87">
        <f>-'Master data'!BD54</f>
        <v>799.2552300000001</v>
      </c>
      <c r="D54" s="23">
        <f>-'Master data'!ER54/-'Master data'!BD54</f>
        <v>0</v>
      </c>
      <c r="E54" s="7">
        <f>IF('Master data'!AM54&gt;0,IF(-'Master data'!BD54/'Master data'!AM54&gt;10,'Master data'!X54/100,-'Master data'!BD54/'Master data'!AM54),'Master data'!X54/100)</f>
        <v>0.4429911308130256</v>
      </c>
      <c r="F54" s="7">
        <f>IF(-'Master data'!BD54/'Master data'!C54&gt;0.1,'Master data'!Y54/100,-'Master data'!BD54/'Master data'!C54)</f>
        <v>1.6343949745582034E-2</v>
      </c>
      <c r="G54" s="84">
        <f>'Master data'!C54</f>
        <v>48902.208000000021</v>
      </c>
      <c r="H54" s="23">
        <f>ROE!C54</f>
        <v>8.2903470480953631E-2</v>
      </c>
      <c r="I54" s="23">
        <f>'Master data'!DR54/100</f>
        <v>0.18927838709677419</v>
      </c>
      <c r="J54" s="23">
        <f>'Master data'!DO54</f>
        <v>0.29772457067346564</v>
      </c>
    </row>
    <row r="55" spans="1:10">
      <c r="A55" s="2" t="str">
        <f>'Master data'!A55</f>
        <v>Oil/Gas (Integrated)</v>
      </c>
      <c r="B55" s="6">
        <f>'Master data'!B55</f>
        <v>46</v>
      </c>
      <c r="C55" s="87">
        <f>-'Master data'!BD55</f>
        <v>147663.69199999998</v>
      </c>
      <c r="D55" s="23">
        <f>-'Master data'!ER55/-'Master data'!BD55</f>
        <v>8.9060484821143447E-3</v>
      </c>
      <c r="E55" s="7">
        <f>IF('Master data'!AM55&gt;0,IF(-'Master data'!BD55/'Master data'!AM55&gt;10,'Master data'!X55/100,-'Master data'!BD55/'Master data'!AM55),'Master data'!X55/100)</f>
        <v>0.69692922706317206</v>
      </c>
      <c r="F55" s="7">
        <f>IF(-'Master data'!BD55/'Master data'!C55&gt;0.1,'Master data'!Y55/100,-'Master data'!BD55/'Master data'!C55)</f>
        <v>4.0807110416159073E-2</v>
      </c>
      <c r="G55" s="84">
        <f>'Master data'!C55</f>
        <v>3618577.5100000002</v>
      </c>
      <c r="H55" s="23">
        <f>ROE!C55</f>
        <v>0.11643379661884692</v>
      </c>
      <c r="I55" s="23">
        <f>'Master data'!DR55/100</f>
        <v>0.27034162790697669</v>
      </c>
      <c r="J55" s="23">
        <f>'Master data'!DO55</f>
        <v>0.24693832503207186</v>
      </c>
    </row>
    <row r="56" spans="1:10">
      <c r="A56" s="2" t="str">
        <f>'Master data'!A56</f>
        <v>Oil/Gas (Production and Exploration)</v>
      </c>
      <c r="B56" s="6">
        <f>'Master data'!B56</f>
        <v>642</v>
      </c>
      <c r="C56" s="87">
        <f>-'Master data'!BD56</f>
        <v>18288.551539999993</v>
      </c>
      <c r="D56" s="23">
        <f>-'Master data'!ER56/-'Master data'!BD56</f>
        <v>7.925504635125416E-2</v>
      </c>
      <c r="E56" s="7">
        <f>IF('Master data'!AM56&gt;0,IF(-'Master data'!BD56/'Master data'!AM56&gt;10,'Master data'!X56/100,-'Master data'!BD56/'Master data'!AM56),'Master data'!X56/100)</f>
        <v>0.70085734940279798</v>
      </c>
      <c r="F56" s="7">
        <f>IF(-'Master data'!BD56/'Master data'!C56&gt;0.1,'Master data'!Y56/100,-'Master data'!BD56/'Master data'!C56)</f>
        <v>2.2553246445000667E-2</v>
      </c>
      <c r="G56" s="84">
        <f>'Master data'!C56</f>
        <v>810905.49799999991</v>
      </c>
      <c r="H56" s="23">
        <f>ROE!C56</f>
        <v>6.110660102629234E-2</v>
      </c>
      <c r="I56" s="23">
        <f>'Master data'!DR56/100</f>
        <v>0.22854470198675503</v>
      </c>
      <c r="J56" s="23">
        <f>'Master data'!DO56</f>
        <v>0.50734420557172799</v>
      </c>
    </row>
    <row r="57" spans="1:10">
      <c r="A57" s="2" t="str">
        <f>'Master data'!A57</f>
        <v>Oil/Gas Distribution</v>
      </c>
      <c r="B57" s="6">
        <f>'Master data'!B57</f>
        <v>165</v>
      </c>
      <c r="C57" s="87">
        <f>-'Master data'!BD57</f>
        <v>20789.599220000004</v>
      </c>
      <c r="D57" s="23">
        <f>-'Master data'!ER57/-'Master data'!BD57</f>
        <v>9.2979185387105298E-3</v>
      </c>
      <c r="E57" s="7">
        <f>IF('Master data'!AM57&gt;0,IF(-'Master data'!BD57/'Master data'!AM57&gt;10,'Master data'!X57/100,-'Master data'!BD57/'Master data'!AM57),'Master data'!X57/100)</f>
        <v>1.4067639393776585</v>
      </c>
      <c r="F57" s="7">
        <f>IF(-'Master data'!BD57/'Master data'!C57&gt;0.1,'Master data'!Y57/100,-'Master data'!BD57/'Master data'!C57)</f>
        <v>5.1718410578171677E-2</v>
      </c>
      <c r="G57" s="84">
        <f>'Master data'!C57</f>
        <v>401976.7620000001</v>
      </c>
      <c r="H57" s="23">
        <f>ROE!C57</f>
        <v>6.9106612594938582E-2</v>
      </c>
      <c r="I57" s="23">
        <f>'Master data'!DR57/100</f>
        <v>0.25312346153846144</v>
      </c>
      <c r="J57" s="23">
        <f>'Master data'!DO57</f>
        <v>0.28328935985226933</v>
      </c>
    </row>
    <row r="58" spans="1:10">
      <c r="A58" s="2" t="str">
        <f>'Master data'!A58</f>
        <v>Oilfield Svcs/Equip.</v>
      </c>
      <c r="B58" s="6">
        <f>'Master data'!B58</f>
        <v>457</v>
      </c>
      <c r="C58" s="87">
        <f>-'Master data'!BD58</f>
        <v>16480.792299999994</v>
      </c>
      <c r="D58" s="23">
        <f>-'Master data'!ER58/-'Master data'!BD58</f>
        <v>2.1771465441015242E-2</v>
      </c>
      <c r="E58" s="7">
        <f>IF('Master data'!AM58&gt;0,IF(-'Master data'!BD58/'Master data'!AM58&gt;10,'Master data'!X58/100,-'Master data'!BD58/'Master data'!AM58),'Master data'!X58/100)</f>
        <v>0.39823515641359525</v>
      </c>
      <c r="F58" s="7">
        <f>IF(-'Master data'!BD58/'Master data'!C58&gt;0.1,'Master data'!Y58/100,-'Master data'!BD58/'Master data'!C58)</f>
        <v>2.0468711328042507E-2</v>
      </c>
      <c r="G58" s="84">
        <f>'Master data'!C58</f>
        <v>805170.00000000047</v>
      </c>
      <c r="H58" s="23">
        <f>ROE!C58</f>
        <v>8.8136677099855093E-2</v>
      </c>
      <c r="I58" s="23">
        <f>'Master data'!DR58/100</f>
        <v>0.23911264623955433</v>
      </c>
      <c r="J58" s="23">
        <f>'Master data'!DO58</f>
        <v>0.36575331163448283</v>
      </c>
    </row>
    <row r="59" spans="1:10">
      <c r="A59" s="2" t="str">
        <f>'Master data'!A59</f>
        <v>Packaging &amp; Container</v>
      </c>
      <c r="B59" s="6">
        <f>'Master data'!B59</f>
        <v>414</v>
      </c>
      <c r="C59" s="87">
        <f>-'Master data'!BD59</f>
        <v>6230.6582100000041</v>
      </c>
      <c r="D59" s="23">
        <f>-'Master data'!ER59/-'Master data'!BD59</f>
        <v>2.3471035494338228E-3</v>
      </c>
      <c r="E59" s="7">
        <f>IF('Master data'!AM59&gt;0,IF(-'Master data'!BD59/'Master data'!AM59&gt;10,'Master data'!X59/100,-'Master data'!BD59/'Master data'!AM59),'Master data'!X59/100)</f>
        <v>0.3639300485856623</v>
      </c>
      <c r="F59" s="7">
        <f>IF(-'Master data'!BD59/'Master data'!C59&gt;0.1,'Master data'!Y59/100,-'Master data'!BD59/'Master data'!C59)</f>
        <v>1.6469813169179878E-2</v>
      </c>
      <c r="G59" s="84">
        <f>'Master data'!C59</f>
        <v>378307.76499999984</v>
      </c>
      <c r="H59" s="23">
        <f>ROE!C59</f>
        <v>0.1442633020178167</v>
      </c>
      <c r="I59" s="23">
        <f>'Master data'!DR59/100</f>
        <v>0.16517771739130438</v>
      </c>
      <c r="J59" s="23">
        <f>'Master data'!DO59</f>
        <v>0.28107576688049773</v>
      </c>
    </row>
    <row r="60" spans="1:10">
      <c r="A60" s="2" t="str">
        <f>'Master data'!A60</f>
        <v>Paper/Forest Products</v>
      </c>
      <c r="B60" s="6">
        <f>'Master data'!B60</f>
        <v>272</v>
      </c>
      <c r="C60" s="87">
        <f>-'Master data'!BD60</f>
        <v>5385.7083399999992</v>
      </c>
      <c r="D60" s="23">
        <f>-'Master data'!ER60/-'Master data'!BD60</f>
        <v>5.5040113813515576E-2</v>
      </c>
      <c r="E60" s="7">
        <f>IF('Master data'!AM60&gt;0,IF(-'Master data'!BD60/'Master data'!AM60&gt;10,'Master data'!X60/100,-'Master data'!BD60/'Master data'!AM60),'Master data'!X60/100)</f>
        <v>0.23768514175138236</v>
      </c>
      <c r="F60" s="7">
        <f>IF(-'Master data'!BD60/'Master data'!C60&gt;0.1,'Master data'!Y60/100,-'Master data'!BD60/'Master data'!C60)</f>
        <v>2.3575347630234524E-2</v>
      </c>
      <c r="G60" s="84">
        <f>'Master data'!C60</f>
        <v>228446.61399999991</v>
      </c>
      <c r="H60" s="23">
        <f>ROE!C60</f>
        <v>0.16841966723729962</v>
      </c>
      <c r="I60" s="23">
        <f>'Master data'!DR60/100</f>
        <v>0.16976398936170203</v>
      </c>
      <c r="J60" s="23">
        <f>'Master data'!DO60</f>
        <v>0.28535354069030661</v>
      </c>
    </row>
    <row r="61" spans="1:10">
      <c r="A61" s="2" t="str">
        <f>'Master data'!A61</f>
        <v>Power</v>
      </c>
      <c r="B61" s="6">
        <f>'Master data'!B61</f>
        <v>541</v>
      </c>
      <c r="C61" s="87">
        <f>-'Master data'!BD61</f>
        <v>93001.600079999873</v>
      </c>
      <c r="D61" s="23">
        <f>-'Master data'!ER61/-'Master data'!BD61</f>
        <v>7.8068549291136135E-3</v>
      </c>
      <c r="E61" s="7">
        <f>IF('Master data'!AM61&gt;0,IF(-'Master data'!BD61/'Master data'!AM61&gt;10,'Master data'!X61/100,-'Master data'!BD61/'Master data'!AM61),'Master data'!X61/100)</f>
        <v>0.8213074291657263</v>
      </c>
      <c r="F61" s="7">
        <f>IF(-'Master data'!BD61/'Master data'!C61&gt;0.1,'Master data'!Y61/100,-'Master data'!BD61/'Master data'!C61)</f>
        <v>3.8160775758786694E-2</v>
      </c>
      <c r="G61" s="84">
        <f>'Master data'!C61</f>
        <v>2437099.3049999992</v>
      </c>
      <c r="H61" s="23">
        <f>ROE!C61</f>
        <v>7.8603598106160993E-2</v>
      </c>
      <c r="I61" s="23">
        <f>'Master data'!DR61/100</f>
        <v>0.19057184855233861</v>
      </c>
      <c r="J61" s="23">
        <f>'Master data'!DO61</f>
        <v>0.21939735279878639</v>
      </c>
    </row>
    <row r="62" spans="1:10">
      <c r="A62" s="2" t="str">
        <f>'Master data'!A62</f>
        <v>Precious Metals</v>
      </c>
      <c r="B62" s="6">
        <f>'Master data'!B62</f>
        <v>947</v>
      </c>
      <c r="C62" s="87">
        <f>-'Master data'!BD62</f>
        <v>13229.636100000003</v>
      </c>
      <c r="D62" s="23">
        <f>-'Master data'!ER62/-'Master data'!BD62</f>
        <v>6.195937619176084E-3</v>
      </c>
      <c r="E62" s="7">
        <f>IF('Master data'!AM62&gt;0,IF(-'Master data'!BD62/'Master data'!AM62&gt;10,'Master data'!X62/100,-'Master data'!BD62/'Master data'!AM62),'Master data'!X62/100)</f>
        <v>0.36612808841204303</v>
      </c>
      <c r="F62" s="7">
        <f>IF(-'Master data'!BD62/'Master data'!C62&gt;0.1,'Master data'!Y62/100,-'Master data'!BD62/'Master data'!C62)</f>
        <v>2.3959214167302449E-2</v>
      </c>
      <c r="G62" s="84">
        <f>'Master data'!C62</f>
        <v>552173.20599999954</v>
      </c>
      <c r="H62" s="23">
        <f>ROE!C62</f>
        <v>0.17037403464684808</v>
      </c>
      <c r="I62" s="23">
        <f>'Master data'!DR62/100</f>
        <v>0.1462040791476408</v>
      </c>
      <c r="J62" s="23">
        <f>'Master data'!DO62</f>
        <v>0.51152642318556052</v>
      </c>
    </row>
    <row r="63" spans="1:10">
      <c r="A63" s="2" t="str">
        <f>'Master data'!A63</f>
        <v>Publishing &amp; Newspapers</v>
      </c>
      <c r="B63" s="6">
        <f>'Master data'!B63</f>
        <v>337</v>
      </c>
      <c r="C63" s="87">
        <f>-'Master data'!BD63</f>
        <v>2765.195048</v>
      </c>
      <c r="D63" s="23">
        <f>-'Master data'!ER63/-'Master data'!BD63</f>
        <v>1.3055136933689461E-2</v>
      </c>
      <c r="E63" s="7">
        <f>IF('Master data'!AM63&gt;0,IF(-'Master data'!BD63/'Master data'!AM63&gt;10,'Master data'!X63/100,-'Master data'!BD63/'Master data'!AM63),'Master data'!X63/100)</f>
        <v>0.18780256734148806</v>
      </c>
      <c r="F63" s="7">
        <f>IF(-'Master data'!BD63/'Master data'!C63&gt;0.1,'Master data'!Y63/100,-'Master data'!BD63/'Master data'!C63)</f>
        <v>1.6633598806093813E-2</v>
      </c>
      <c r="G63" s="84">
        <f>'Master data'!C63</f>
        <v>166241.53800000006</v>
      </c>
      <c r="H63" s="23">
        <f>ROE!C63</f>
        <v>0.16256326716511255</v>
      </c>
      <c r="I63" s="23">
        <f>'Master data'!DR63/100</f>
        <v>0.17857729613733914</v>
      </c>
      <c r="J63" s="23">
        <f>'Master data'!DO63</f>
        <v>0.27407123703856845</v>
      </c>
    </row>
    <row r="64" spans="1:10">
      <c r="A64" s="2" t="str">
        <f>'Master data'!A64</f>
        <v>R.E.I.T.</v>
      </c>
      <c r="B64" s="6">
        <f>'Master data'!B64</f>
        <v>812</v>
      </c>
      <c r="C64" s="87">
        <f>-'Master data'!BD64</f>
        <v>69768.554799999984</v>
      </c>
      <c r="D64" s="23">
        <f>-'Master data'!ER64/-'Master data'!BD64</f>
        <v>1.7073307644320025E-3</v>
      </c>
      <c r="E64" s="7">
        <f>IF('Master data'!AM64&gt;0,IF(-'Master data'!BD64/'Master data'!AM64&gt;10,'Master data'!X64/100,-'Master data'!BD64/'Master data'!AM64),'Master data'!X64/100)</f>
        <v>0.94918744565646374</v>
      </c>
      <c r="F64" s="7">
        <f>IF(-'Master data'!BD64/'Master data'!C64&gt;0.1,'Master data'!Y64/100,-'Master data'!BD64/'Master data'!C64)</f>
        <v>2.8271840367125354E-2</v>
      </c>
      <c r="G64" s="84">
        <f>'Master data'!C64</f>
        <v>2467775.492999997</v>
      </c>
      <c r="H64" s="23">
        <f>ROE!C64</f>
        <v>6.8193071154629525E-2</v>
      </c>
      <c r="I64" s="23">
        <f>'Master data'!DR64/100</f>
        <v>0.44566917695473296</v>
      </c>
      <c r="J64" s="23">
        <f>'Master data'!DO64</f>
        <v>0.23920701412951273</v>
      </c>
    </row>
    <row r="65" spans="1:10">
      <c r="A65" s="2" t="str">
        <f>'Master data'!A65</f>
        <v>Real Estate (Development)</v>
      </c>
      <c r="B65" s="6">
        <f>'Master data'!B65</f>
        <v>893</v>
      </c>
      <c r="C65" s="87">
        <f>-'Master data'!BD65</f>
        <v>60910.963629999984</v>
      </c>
      <c r="D65" s="23">
        <f>-'Master data'!ER65/-'Master data'!BD65</f>
        <v>7.0731108871803618E-3</v>
      </c>
      <c r="E65" s="7">
        <f>IF('Master data'!AM65&gt;0,IF(-'Master data'!BD65/'Master data'!AM65&gt;10,'Master data'!X65/100,-'Master data'!BD65/'Master data'!AM65),'Master data'!X65/100)</f>
        <v>0.59686960153778446</v>
      </c>
      <c r="F65" s="7">
        <f>IF(-'Master data'!BD65/'Master data'!C65&gt;0.1,'Master data'!Y65/100,-'Master data'!BD65/'Master data'!C65)</f>
        <v>8.3645954117927482E-2</v>
      </c>
      <c r="G65" s="84">
        <f>'Master data'!C65</f>
        <v>728199.75900000159</v>
      </c>
      <c r="H65" s="23">
        <f>ROE!C65</f>
        <v>0.11851272667617617</v>
      </c>
      <c r="I65" s="23">
        <f>'Master data'!DR65/100</f>
        <v>9.158277243589738E-2</v>
      </c>
      <c r="J65" s="23">
        <f>'Master data'!DO65</f>
        <v>0.27273025739397344</v>
      </c>
    </row>
    <row r="66" spans="1:10">
      <c r="A66" s="2" t="str">
        <f>'Master data'!A66</f>
        <v>Real Estate (General/Diversified)</v>
      </c>
      <c r="B66" s="6">
        <f>'Master data'!B66</f>
        <v>344</v>
      </c>
      <c r="C66" s="87">
        <f>-'Master data'!BD66</f>
        <v>13528.847970000012</v>
      </c>
      <c r="D66" s="23">
        <f>-'Master data'!ER66/-'Master data'!BD66</f>
        <v>3.1681189776870532E-2</v>
      </c>
      <c r="E66" s="7">
        <f>IF('Master data'!AM66&gt;0,IF(-'Master data'!BD66/'Master data'!AM66&gt;10,'Master data'!X66/100,-'Master data'!BD66/'Master data'!AM66),'Master data'!X66/100)</f>
        <v>0.76577486034031972</v>
      </c>
      <c r="F66" s="7">
        <f>IF(-'Master data'!BD66/'Master data'!C66&gt;0.1,'Master data'!Y66/100,-'Master data'!BD66/'Master data'!C66)</f>
        <v>3.4223797015779399E-2</v>
      </c>
      <c r="G66" s="84">
        <f>'Master data'!C66</f>
        <v>395305.28899999999</v>
      </c>
      <c r="H66" s="23">
        <f>ROE!C66</f>
        <v>3.829819330350042E-2</v>
      </c>
      <c r="I66" s="23">
        <f>'Master data'!DR66/100</f>
        <v>0.13928094339622649</v>
      </c>
      <c r="J66" s="23">
        <f>'Master data'!DO66</f>
        <v>0.24606295988272234</v>
      </c>
    </row>
    <row r="67" spans="1:10">
      <c r="A67" s="2" t="str">
        <f>'Master data'!A67</f>
        <v>Real Estate (Operations &amp; Services)</v>
      </c>
      <c r="B67" s="6">
        <f>'Master data'!B67</f>
        <v>739</v>
      </c>
      <c r="C67" s="87">
        <f>-'Master data'!BD67</f>
        <v>13057.138799999997</v>
      </c>
      <c r="D67" s="23">
        <f>-'Master data'!ER67/-'Master data'!BD67</f>
        <v>7.046719913860456E-3</v>
      </c>
      <c r="E67" s="7">
        <f>IF('Master data'!AM67&gt;0,IF(-'Master data'!BD67/'Master data'!AM67&gt;10,'Master data'!X67/100,-'Master data'!BD67/'Master data'!AM67),'Master data'!X67/100)</f>
        <v>0.32099479844976109</v>
      </c>
      <c r="F67" s="7">
        <f>IF(-'Master data'!BD67/'Master data'!C67&gt;0.1,'Master data'!Y67/100,-'Master data'!BD67/'Master data'!C67)</f>
        <v>1.6228728411347357E-2</v>
      </c>
      <c r="G67" s="84">
        <f>'Master data'!C67</f>
        <v>804569.43199999945</v>
      </c>
      <c r="H67" s="23">
        <f>ROE!C67</f>
        <v>7.3275206837733878E-2</v>
      </c>
      <c r="I67" s="23">
        <f>'Master data'!DR67/100</f>
        <v>0.19172714285714285</v>
      </c>
      <c r="J67" s="23">
        <f>'Master data'!DO67</f>
        <v>0.26335774156083375</v>
      </c>
    </row>
    <row r="68" spans="1:10">
      <c r="A68" s="2" t="str">
        <f>'Master data'!A68</f>
        <v>Recreation</v>
      </c>
      <c r="B68" s="6">
        <f>'Master data'!B68</f>
        <v>324</v>
      </c>
      <c r="C68" s="87">
        <f>-'Master data'!BD68</f>
        <v>5020.145550000002</v>
      </c>
      <c r="D68" s="23">
        <f>-'Master data'!ER68/-'Master data'!BD68</f>
        <v>2.3543142090770644E-3</v>
      </c>
      <c r="E68" s="7">
        <f>IF('Master data'!AM68&gt;0,IF(-'Master data'!BD68/'Master data'!AM68&gt;10,'Master data'!X68/100,-'Master data'!BD68/'Master data'!AM68),'Master data'!X68/100)</f>
        <v>0.59893620917777546</v>
      </c>
      <c r="F68" s="7">
        <f>IF(-'Master data'!BD68/'Master data'!C68&gt;0.1,'Master data'!Y68/100,-'Master data'!BD68/'Master data'!C68)</f>
        <v>1.3390259892607901E-2</v>
      </c>
      <c r="G68" s="84">
        <f>'Master data'!C68</f>
        <v>374910.24</v>
      </c>
      <c r="H68" s="23">
        <f>ROE!C68</f>
        <v>9.6111659540272759E-2</v>
      </c>
      <c r="I68" s="23">
        <f>'Master data'!DR68/100</f>
        <v>0.21046493975903624</v>
      </c>
      <c r="J68" s="23">
        <f>'Master data'!DO68</f>
        <v>0.31771923679635966</v>
      </c>
    </row>
    <row r="69" spans="1:10">
      <c r="A69" s="2" t="str">
        <f>'Master data'!A69</f>
        <v>Reinsurance</v>
      </c>
      <c r="B69" s="6">
        <f>'Master data'!B69</f>
        <v>38</v>
      </c>
      <c r="C69" s="87">
        <f>-'Master data'!BD69</f>
        <v>5318.4962999999998</v>
      </c>
      <c r="D69" s="23">
        <f>-'Master data'!ER69/-'Master data'!BD69</f>
        <v>3.9428437695820148E-2</v>
      </c>
      <c r="E69" s="7">
        <f>IF('Master data'!AM69&gt;0,IF(-'Master data'!BD69/'Master data'!AM69&gt;10,'Master data'!X69/100,-'Master data'!BD69/'Master data'!AM69),'Master data'!X69/100)</f>
        <v>0.47509234315152815</v>
      </c>
      <c r="F69" s="7">
        <f>IF(-'Master data'!BD69/'Master data'!C69&gt;0.1,'Master data'!Y69/100,-'Master data'!BD69/'Master data'!C69)</f>
        <v>3.4447298045587771E-2</v>
      </c>
      <c r="G69" s="84">
        <f>'Master data'!C69</f>
        <v>154395.166</v>
      </c>
      <c r="H69" s="23">
        <f>ROE!C69</f>
        <v>7.3200548690673856E-2</v>
      </c>
      <c r="I69" s="23">
        <f>'Master data'!DR69/100</f>
        <v>0.33359656250000003</v>
      </c>
      <c r="J69" s="23">
        <f>'Master data'!DO69</f>
        <v>0.24501934609942183</v>
      </c>
    </row>
    <row r="70" spans="1:10">
      <c r="A70" s="2" t="str">
        <f>'Master data'!A70</f>
        <v>Restaurant/Dining</v>
      </c>
      <c r="B70" s="6">
        <f>'Master data'!B70</f>
        <v>385</v>
      </c>
      <c r="C70" s="87">
        <f>-'Master data'!BD70</f>
        <v>11499.541922000002</v>
      </c>
      <c r="D70" s="23">
        <f>-'Master data'!ER70/-'Master data'!BD70</f>
        <v>1.5308609785856825E-2</v>
      </c>
      <c r="E70" s="7">
        <f>IF('Master data'!AM70&gt;0,IF(-'Master data'!BD70/'Master data'!AM70&gt;10,'Master data'!X70/100,-'Master data'!BD70/'Master data'!AM70),'Master data'!X70/100)</f>
        <v>0.61279307780549308</v>
      </c>
      <c r="F70" s="7">
        <f>IF(-'Master data'!BD70/'Master data'!C70&gt;0.1,'Master data'!Y70/100,-'Master data'!BD70/'Master data'!C70)</f>
        <v>1.4435111093851887E-2</v>
      </c>
      <c r="G70" s="84">
        <f>'Master data'!C70</f>
        <v>796636.88400000019</v>
      </c>
      <c r="H70" s="23">
        <f>ROE!C70</f>
        <v>0.45895223265992258</v>
      </c>
      <c r="I70" s="23">
        <f>'Master data'!DR70/100</f>
        <v>0.22781235099337752</v>
      </c>
      <c r="J70" s="23">
        <f>'Master data'!DO70</f>
        <v>0.2914595263396178</v>
      </c>
    </row>
    <row r="71" spans="1:10">
      <c r="A71" s="2" t="str">
        <f>'Master data'!A71</f>
        <v>Retail (Automotive)</v>
      </c>
      <c r="B71" s="6">
        <f>'Master data'!B71</f>
        <v>196</v>
      </c>
      <c r="C71" s="87">
        <f>-'Master data'!BD71</f>
        <v>4529.0260100000014</v>
      </c>
      <c r="D71" s="23">
        <f>-'Master data'!ER71/-'Master data'!BD71</f>
        <v>3.9156101026675258E-2</v>
      </c>
      <c r="E71" s="7">
        <f>IF('Master data'!AM71&gt;0,IF(-'Master data'!BD71/'Master data'!AM71&gt;10,'Master data'!X71/100,-'Master data'!BD71/'Master data'!AM71),'Master data'!X71/100)</f>
        <v>0.25739307550109952</v>
      </c>
      <c r="F71" s="7">
        <f>IF(-'Master data'!BD71/'Master data'!C71&gt;0.1,'Master data'!Y71/100,-'Master data'!BD71/'Master data'!C71)</f>
        <v>1.3824991394457796E-2</v>
      </c>
      <c r="G71" s="84">
        <f>'Master data'!C71</f>
        <v>327597.022</v>
      </c>
      <c r="H71" s="23">
        <f>ROE!C71</f>
        <v>0.24494728006344124</v>
      </c>
      <c r="I71" s="23">
        <f>'Master data'!DR71/100</f>
        <v>0.25557653333333324</v>
      </c>
      <c r="J71" s="23">
        <f>'Master data'!DO71</f>
        <v>0.29703781136560709</v>
      </c>
    </row>
    <row r="72" spans="1:10">
      <c r="A72" s="2" t="str">
        <f>'Master data'!A72</f>
        <v>Retail (Building Supply)</v>
      </c>
      <c r="B72" s="6">
        <f>'Master data'!B72</f>
        <v>98</v>
      </c>
      <c r="C72" s="87">
        <f>-'Master data'!BD72</f>
        <v>10393.24732</v>
      </c>
      <c r="D72" s="23">
        <f>-'Master data'!ER72/-'Master data'!BD72</f>
        <v>4.6028924865419247E-3</v>
      </c>
      <c r="E72" s="7">
        <f>IF('Master data'!AM72&gt;0,IF(-'Master data'!BD72/'Master data'!AM72&gt;10,'Master data'!X72/100,-'Master data'!BD72/'Master data'!AM72),'Master data'!X72/100)</f>
        <v>0.3258790441526907</v>
      </c>
      <c r="F72" s="7">
        <f>IF(-'Master data'!BD72/'Master data'!C72&gt;0.1,'Master data'!Y72/100,-'Master data'!BD72/'Master data'!C72)</f>
        <v>1.4157701985980131E-2</v>
      </c>
      <c r="G72" s="84">
        <f>'Master data'!C72</f>
        <v>734105.53000000026</v>
      </c>
      <c r="H72" s="23">
        <f>ROE!C72</f>
        <v>0.64974135808072853</v>
      </c>
      <c r="I72" s="23">
        <f>'Master data'!DR72/100</f>
        <v>0.32884731707317066</v>
      </c>
      <c r="J72" s="23">
        <f>'Master data'!DO72</f>
        <v>0.28844314128208381</v>
      </c>
    </row>
    <row r="73" spans="1:10">
      <c r="A73" s="2" t="str">
        <f>'Master data'!A73</f>
        <v>Retail (Distributors)</v>
      </c>
      <c r="B73" s="6">
        <f>'Master data'!B73</f>
        <v>1002</v>
      </c>
      <c r="C73" s="87">
        <f>-'Master data'!BD73</f>
        <v>20196.813560999984</v>
      </c>
      <c r="D73" s="23">
        <f>-'Master data'!ER73/-'Master data'!BD73</f>
        <v>5.2479763542834873E-2</v>
      </c>
      <c r="E73" s="7">
        <f>IF('Master data'!AM73&gt;0,IF(-'Master data'!BD73/'Master data'!AM73&gt;10,'Master data'!X73/100,-'Master data'!BD73/'Master data'!AM73),'Master data'!X73/100)</f>
        <v>0.37294360587113945</v>
      </c>
      <c r="F73" s="7">
        <f>IF(-'Master data'!BD73/'Master data'!C73&gt;0.1,'Master data'!Y73/100,-'Master data'!BD73/'Master data'!C73)</f>
        <v>2.2099299758124174E-2</v>
      </c>
      <c r="G73" s="84">
        <f>'Master data'!C73</f>
        <v>913911.92399999942</v>
      </c>
      <c r="H73" s="23">
        <f>ROE!C73</f>
        <v>0.12644830240753238</v>
      </c>
      <c r="I73" s="23">
        <f>'Master data'!DR73/100</f>
        <v>0.17812382215288611</v>
      </c>
      <c r="J73" s="23">
        <f>'Master data'!DO73</f>
        <v>0.2967655843359035</v>
      </c>
    </row>
    <row r="74" spans="1:10">
      <c r="A74" s="2" t="str">
        <f>'Master data'!A74</f>
        <v>Retail (General)</v>
      </c>
      <c r="B74" s="6">
        <f>'Master data'!B74</f>
        <v>204</v>
      </c>
      <c r="C74" s="87">
        <f>-'Master data'!BD74</f>
        <v>17929.045520000003</v>
      </c>
      <c r="D74" s="23">
        <f>-'Master data'!ER74/-'Master data'!BD74</f>
        <v>0.33459840309446653</v>
      </c>
      <c r="E74" s="7">
        <f>IF('Master data'!AM74&gt;0,IF(-'Master data'!BD74/'Master data'!AM74&gt;10,'Master data'!X74/100,-'Master data'!BD74/'Master data'!AM74),'Master data'!X74/100)</f>
        <v>0.41566751468435842</v>
      </c>
      <c r="F74" s="7">
        <f>IF(-'Master data'!BD74/'Master data'!C74&gt;0.1,'Master data'!Y74/100,-'Master data'!BD74/'Master data'!C74)</f>
        <v>1.3377643641641821E-2</v>
      </c>
      <c r="G74" s="84">
        <f>'Master data'!C74</f>
        <v>1340224.4820000001</v>
      </c>
      <c r="H74" s="23">
        <f>ROE!C74</f>
        <v>0.12899801857561807</v>
      </c>
      <c r="I74" s="23">
        <f>'Master data'!DR74/100</f>
        <v>0.21138435483870974</v>
      </c>
      <c r="J74" s="23">
        <f>'Master data'!DO74</f>
        <v>0.24699731612176148</v>
      </c>
    </row>
    <row r="75" spans="1:10">
      <c r="A75" s="2" t="str">
        <f>'Master data'!A75</f>
        <v>Retail (Grocery and Food)</v>
      </c>
      <c r="B75" s="6">
        <f>'Master data'!B75</f>
        <v>184</v>
      </c>
      <c r="C75" s="87">
        <f>-'Master data'!BD75</f>
        <v>11532.005114000001</v>
      </c>
      <c r="D75" s="23">
        <f>-'Master data'!ER75/-'Master data'!BD75</f>
        <v>0.62924356417346627</v>
      </c>
      <c r="E75" s="7">
        <f>IF('Master data'!AM75&gt;0,IF(-'Master data'!BD75/'Master data'!AM75&gt;10,'Master data'!X75/100,-'Master data'!BD75/'Master data'!AM75),'Master data'!X75/100)</f>
        <v>0.36045746802246409</v>
      </c>
      <c r="F75" s="7">
        <f>IF(-'Master data'!BD75/'Master data'!C75&gt;0.1,'Master data'!Y75/100,-'Master data'!BD75/'Master data'!C75)</f>
        <v>1.9240196941313924E-2</v>
      </c>
      <c r="G75" s="84">
        <f>'Master data'!C75</f>
        <v>599370.42999999947</v>
      </c>
      <c r="H75" s="23">
        <f>ROE!C75</f>
        <v>0.16067738837881854</v>
      </c>
      <c r="I75" s="23">
        <f>'Master data'!DR75/100</f>
        <v>0.20478828025477713</v>
      </c>
      <c r="J75" s="23">
        <f>'Master data'!DO75</f>
        <v>0.22686440685305706</v>
      </c>
    </row>
    <row r="76" spans="1:10">
      <c r="A76" s="2" t="str">
        <f>'Master data'!A76</f>
        <v>Retail (Online)</v>
      </c>
      <c r="B76" s="6">
        <f>'Master data'!B76</f>
        <v>353</v>
      </c>
      <c r="C76" s="87">
        <f>-'Master data'!BD76</f>
        <v>1918.2665200000013</v>
      </c>
      <c r="D76" s="23">
        <f>-'Master data'!ER76/-'Master data'!BD76</f>
        <v>0.6552269910856805</v>
      </c>
      <c r="E76" s="7">
        <f>IF('Master data'!AM76&gt;0,IF(-'Master data'!BD76/'Master data'!AM76&gt;10,'Master data'!X76/100,-'Master data'!BD76/'Master data'!AM76),'Master data'!X76/100)</f>
        <v>3.2522516000533179E-2</v>
      </c>
      <c r="F76" s="7">
        <f>IF(-'Master data'!BD76/'Master data'!C76&gt;0.1,'Master data'!Y76/100,-'Master data'!BD76/'Master data'!C76)</f>
        <v>6.8228998844011425E-4</v>
      </c>
      <c r="G76" s="84">
        <f>'Master data'!C76</f>
        <v>2811512.0439999988</v>
      </c>
      <c r="H76" s="23">
        <f>ROE!C76</f>
        <v>0.26676580054911231</v>
      </c>
      <c r="I76" s="23">
        <f>'Master data'!DR76/100</f>
        <v>0.21627867346938787</v>
      </c>
      <c r="J76" s="23">
        <f>'Master data'!DO76</f>
        <v>0.43898595970442778</v>
      </c>
    </row>
    <row r="77" spans="1:10">
      <c r="A77" s="2" t="str">
        <f>'Master data'!A77</f>
        <v>Retail (Special Lines)</v>
      </c>
      <c r="B77" s="6">
        <f>'Master data'!B77</f>
        <v>479</v>
      </c>
      <c r="C77" s="87">
        <f>-'Master data'!BD77</f>
        <v>11943.604800000001</v>
      </c>
      <c r="D77" s="23">
        <f>-'Master data'!ER77/-'Master data'!BD77</f>
        <v>9.8226793304480392E-2</v>
      </c>
      <c r="E77" s="7">
        <f>IF('Master data'!AM77&gt;0,IF(-'Master data'!BD77/'Master data'!AM77&gt;10,'Master data'!X77/100,-'Master data'!BD77/'Master data'!AM77),'Master data'!X77/100)</f>
        <v>0.32442417082421332</v>
      </c>
      <c r="F77" s="7">
        <f>IF(-'Master data'!BD77/'Master data'!C77&gt;0.1,'Master data'!Y77/100,-'Master data'!BD77/'Master data'!C77)</f>
        <v>1.1970631469258457E-2</v>
      </c>
      <c r="G77" s="84">
        <f>'Master data'!C77</f>
        <v>997742.25199999986</v>
      </c>
      <c r="H77" s="23">
        <f>ROE!C77</f>
        <v>0.15794563940814463</v>
      </c>
      <c r="I77" s="23">
        <f>'Master data'!DR77/100</f>
        <v>0.2517317662337662</v>
      </c>
      <c r="J77" s="23">
        <f>'Master data'!DO77</f>
        <v>0.31635057143527651</v>
      </c>
    </row>
    <row r="78" spans="1:10">
      <c r="A78" s="2" t="str">
        <f>'Master data'!A78</f>
        <v>Rubber&amp; Tires</v>
      </c>
      <c r="B78" s="6">
        <f>'Master data'!B78</f>
        <v>90</v>
      </c>
      <c r="C78" s="87">
        <f>-'Master data'!BD78</f>
        <v>3685.0474000000008</v>
      </c>
      <c r="D78" s="23">
        <f>-'Master data'!ER78/-'Master data'!BD78</f>
        <v>0</v>
      </c>
      <c r="E78" s="7">
        <f>IF('Master data'!AM78&gt;0,IF(-'Master data'!BD78/'Master data'!AM78&gt;10,'Master data'!X78/100,-'Master data'!BD78/'Master data'!AM78),'Master data'!X78/100)</f>
        <v>0.3154235870296408</v>
      </c>
      <c r="F78" s="7">
        <f>IF(-'Master data'!BD78/'Master data'!C78&gt;0.1,'Master data'!Y78/100,-'Master data'!BD78/'Master data'!C78)</f>
        <v>2.4220174154417403E-2</v>
      </c>
      <c r="G78" s="84">
        <f>'Master data'!C78</f>
        <v>152147.84899999996</v>
      </c>
      <c r="H78" s="23">
        <f>ROE!C78</f>
        <v>0.13245205972686916</v>
      </c>
      <c r="I78" s="23">
        <f>'Master data'!DR78/100</f>
        <v>0.13423828947368416</v>
      </c>
      <c r="J78" s="23">
        <f>'Master data'!DO78</f>
        <v>0.2558277620529969</v>
      </c>
    </row>
    <row r="79" spans="1:10">
      <c r="A79" s="2" t="str">
        <f>'Master data'!A79</f>
        <v>Semiconductor</v>
      </c>
      <c r="B79" s="6">
        <f>'Master data'!B79</f>
        <v>581</v>
      </c>
      <c r="C79" s="87">
        <f>-'Master data'!BD79</f>
        <v>41920.318599999984</v>
      </c>
      <c r="D79" s="23">
        <f>-'Master data'!ER79/-'Master data'!BD79</f>
        <v>7.5228435883118523E-4</v>
      </c>
      <c r="E79" s="7">
        <f>IF('Master data'!AM79&gt;0,IF(-'Master data'!BD79/'Master data'!AM79&gt;10,'Master data'!X79/100,-'Master data'!BD79/'Master data'!AM79),'Master data'!X79/100)</f>
        <v>0.31311330359466727</v>
      </c>
      <c r="F79" s="7">
        <f>IF(-'Master data'!BD79/'Master data'!C79&gt;0.1,'Master data'!Y79/100,-'Master data'!BD79/'Master data'!C79)</f>
        <v>9.8429232714260708E-3</v>
      </c>
      <c r="G79" s="84">
        <f>'Master data'!C79</f>
        <v>4258929.7350000013</v>
      </c>
      <c r="H79" s="23">
        <f>ROE!C79</f>
        <v>0.24746319903471461</v>
      </c>
      <c r="I79" s="23">
        <f>'Master data'!DR79/100</f>
        <v>0.17908845982142857</v>
      </c>
      <c r="J79" s="23">
        <f>'Master data'!DO79</f>
        <v>0.34356638448587645</v>
      </c>
    </row>
    <row r="80" spans="1:10">
      <c r="A80" s="2" t="str">
        <f>'Master data'!A80</f>
        <v>Semiconductor Equip</v>
      </c>
      <c r="B80" s="6">
        <f>'Master data'!B80</f>
        <v>324</v>
      </c>
      <c r="C80" s="87">
        <f>-'Master data'!BD80</f>
        <v>8151.9180799999986</v>
      </c>
      <c r="D80" s="23">
        <f>-'Master data'!ER80/-'Master data'!BD80</f>
        <v>4.9313547566954944E-4</v>
      </c>
      <c r="E80" s="7">
        <f>IF('Master data'!AM80&gt;0,IF(-'Master data'!BD80/'Master data'!AM80&gt;10,'Master data'!X80/100,-'Master data'!BD80/'Master data'!AM80),'Master data'!X80/100)</f>
        <v>0.21743547220113429</v>
      </c>
      <c r="F80" s="7">
        <f>IF(-'Master data'!BD80/'Master data'!C80&gt;0.1,'Master data'!Y80/100,-'Master data'!BD80/'Master data'!C80)</f>
        <v>6.1208002371999038E-3</v>
      </c>
      <c r="G80" s="84">
        <f>'Master data'!C80</f>
        <v>1331838.6100000013</v>
      </c>
      <c r="H80" s="23">
        <f>ROE!C80</f>
        <v>0.30344710979365302</v>
      </c>
      <c r="I80" s="23">
        <f>'Master data'!DR80/100</f>
        <v>0.18860246478873244</v>
      </c>
      <c r="J80" s="23">
        <f>'Master data'!DO80</f>
        <v>0.33073648727489308</v>
      </c>
    </row>
    <row r="81" spans="1:10">
      <c r="A81" s="2" t="str">
        <f>'Master data'!A81</f>
        <v>Shipbuilding &amp; Marine</v>
      </c>
      <c r="B81" s="6">
        <f>'Master data'!B81</f>
        <v>348</v>
      </c>
      <c r="C81" s="87">
        <f>-'Master data'!BD81</f>
        <v>12094.233939999991</v>
      </c>
      <c r="D81" s="23">
        <f>-'Master data'!ER81/-'Master data'!BD81</f>
        <v>6.2234036792577586E-2</v>
      </c>
      <c r="E81" s="7">
        <f>IF('Master data'!AM81&gt;0,IF(-'Master data'!BD81/'Master data'!AM81&gt;10,'Master data'!X81/100,-'Master data'!BD81/'Master data'!AM81),'Master data'!X81/100)</f>
        <v>0.14030288293761758</v>
      </c>
      <c r="F81" s="7">
        <f>IF(-'Master data'!BD81/'Master data'!C81&gt;0.1,'Master data'!Y81/100,-'Master data'!BD81/'Master data'!C81)</f>
        <v>2.0716197687304785E-2</v>
      </c>
      <c r="G81" s="84">
        <f>'Master data'!C81</f>
        <v>583805.68300000008</v>
      </c>
      <c r="H81" s="23">
        <f>ROE!C81</f>
        <v>0.35377869526900318</v>
      </c>
      <c r="I81" s="23">
        <f>'Master data'!DR81/100</f>
        <v>0.15982809523809524</v>
      </c>
      <c r="J81" s="23">
        <f>'Master data'!DO81</f>
        <v>0.28900935389708543</v>
      </c>
    </row>
    <row r="82" spans="1:10">
      <c r="A82" s="2" t="str">
        <f>'Master data'!A82</f>
        <v>Shoe</v>
      </c>
      <c r="B82" s="6">
        <f>'Master data'!B82</f>
        <v>84</v>
      </c>
      <c r="C82" s="87">
        <f>-'Master data'!BD82</f>
        <v>3009.2627999999995</v>
      </c>
      <c r="D82" s="23">
        <f>-'Master data'!ER82/-'Master data'!BD82</f>
        <v>2.7621382884871338E-3</v>
      </c>
      <c r="E82" s="7">
        <f>IF('Master data'!AM82&gt;0,IF(-'Master data'!BD82/'Master data'!AM82&gt;10,'Master data'!X82/100,-'Master data'!BD82/'Master data'!AM82),'Master data'!X82/100)</f>
        <v>0.28473849776799265</v>
      </c>
      <c r="F82" s="7">
        <f>IF(-'Master data'!BD82/'Master data'!C82&gt;0.1,'Master data'!Y82/100,-'Master data'!BD82/'Master data'!C82)</f>
        <v>6.8467826810956348E-3</v>
      </c>
      <c r="G82" s="84">
        <f>'Master data'!C82</f>
        <v>439514.87</v>
      </c>
      <c r="H82" s="23">
        <f>ROE!C82</f>
        <v>0.24505029663138542</v>
      </c>
      <c r="I82" s="23">
        <f>'Master data'!DR82/100</f>
        <v>0.20349218750000003</v>
      </c>
      <c r="J82" s="23">
        <f>'Master data'!DO82</f>
        <v>0.30489662620660396</v>
      </c>
    </row>
    <row r="83" spans="1:10">
      <c r="A83" s="2" t="str">
        <f>'Master data'!A83</f>
        <v>Software (Entertainment)</v>
      </c>
      <c r="B83" s="6">
        <f>'Master data'!B83</f>
        <v>317</v>
      </c>
      <c r="C83" s="87">
        <f>-'Master data'!BD83</f>
        <v>3806.9651800000015</v>
      </c>
      <c r="D83" s="23">
        <f>-'Master data'!ER83/-'Master data'!BD83</f>
        <v>1.4056866157099964E-2</v>
      </c>
      <c r="E83" s="7">
        <f>IF('Master data'!AM83&gt;0,IF(-'Master data'!BD83/'Master data'!AM83&gt;10,'Master data'!X83/100,-'Master data'!BD83/'Master data'!AM83),'Master data'!X83/100)</f>
        <v>2.5829951723873982E-2</v>
      </c>
      <c r="F83" s="7">
        <f>IF(-'Master data'!BD83/'Master data'!C83&gt;0.1,'Master data'!Y83/100,-'Master data'!BD83/'Master data'!C83)</f>
        <v>9.4986360794433876E-4</v>
      </c>
      <c r="G83" s="84">
        <f>'Master data'!C83</f>
        <v>4007907.1859999993</v>
      </c>
      <c r="H83" s="23">
        <f>ROE!C83</f>
        <v>0.31973169493381992</v>
      </c>
      <c r="I83" s="23">
        <f>'Master data'!DR83/100</f>
        <v>0.20577296296296296</v>
      </c>
      <c r="J83" s="23">
        <f>'Master data'!DO83</f>
        <v>0.41354487083788249</v>
      </c>
    </row>
    <row r="84" spans="1:10">
      <c r="A84" s="2" t="str">
        <f>'Master data'!A84</f>
        <v>Software (Internet)</v>
      </c>
      <c r="B84" s="6">
        <f>'Master data'!B84</f>
        <v>151</v>
      </c>
      <c r="C84" s="87">
        <f>-'Master data'!BD84</f>
        <v>473.57392000000004</v>
      </c>
      <c r="D84" s="23">
        <f>-'Master data'!ER84/-'Master data'!BD84</f>
        <v>0.50087217640701154</v>
      </c>
      <c r="E84" s="7">
        <f>IF('Master data'!AM84&gt;0,IF(-'Master data'!BD84/'Master data'!AM84&gt;10,'Master data'!X84/100,-'Master data'!BD84/'Master data'!AM84),'Master data'!X84/100)</f>
        <v>0.29678036980519584</v>
      </c>
      <c r="F84" s="7">
        <f>IF(-'Master data'!BD84/'Master data'!C84&gt;0.1,'Master data'!Y84/100,-'Master data'!BD84/'Master data'!C84)</f>
        <v>7.9237143881077401E-4</v>
      </c>
      <c r="G84" s="84">
        <f>'Master data'!C84</f>
        <v>597666.56999999983</v>
      </c>
      <c r="H84" s="23">
        <f>ROE!C84</f>
        <v>4.2542409840140287E-2</v>
      </c>
      <c r="I84" s="23">
        <f>'Master data'!DR84/100</f>
        <v>0.21009178861788616</v>
      </c>
      <c r="J84" s="23">
        <f>'Master data'!DO84</f>
        <v>0.36629598047922113</v>
      </c>
    </row>
    <row r="85" spans="1:10">
      <c r="A85" s="2" t="str">
        <f>'Master data'!A85</f>
        <v>Software (System &amp; Application)</v>
      </c>
      <c r="B85" s="6">
        <f>'Master data'!B85</f>
        <v>1603</v>
      </c>
      <c r="C85" s="87">
        <f>-'Master data'!BD85</f>
        <v>31956.837530000008</v>
      </c>
      <c r="D85" s="23">
        <f>-'Master data'!ER85/-'Master data'!BD85</f>
        <v>6.1291296366896772E-2</v>
      </c>
      <c r="E85" s="7">
        <f>IF('Master data'!AM85&gt;0,IF(-'Master data'!BD85/'Master data'!AM85&gt;10,'Master data'!X85/100,-'Master data'!BD85/'Master data'!AM85),'Master data'!X85/100)</f>
        <v>0.35855950564067901</v>
      </c>
      <c r="F85" s="7">
        <f>IF(-'Master data'!BD85/'Master data'!C85&gt;0.1,'Master data'!Y85/100,-'Master data'!BD85/'Master data'!C85)</f>
        <v>4.8323612047608214E-3</v>
      </c>
      <c r="G85" s="84">
        <f>'Master data'!C85</f>
        <v>6613089.5799999945</v>
      </c>
      <c r="H85" s="23">
        <f>ROE!C85</f>
        <v>0.20467745730681164</v>
      </c>
      <c r="I85" s="23">
        <f>'Master data'!DR85/100</f>
        <v>0.23112144398340259</v>
      </c>
      <c r="J85" s="23">
        <f>'Master data'!DO85</f>
        <v>0.39592214923174668</v>
      </c>
    </row>
    <row r="86" spans="1:10">
      <c r="A86" s="2" t="str">
        <f>'Master data'!A86</f>
        <v>Steel</v>
      </c>
      <c r="B86" s="6">
        <f>'Master data'!B86</f>
        <v>709</v>
      </c>
      <c r="C86" s="87">
        <f>-'Master data'!BD86</f>
        <v>42734.502069999959</v>
      </c>
      <c r="D86" s="23">
        <f>-'Master data'!ER86/-'Master data'!BD86</f>
        <v>1.0070083402284519E-2</v>
      </c>
      <c r="E86" s="7">
        <f>IF('Master data'!AM86&gt;0,IF(-'Master data'!BD86/'Master data'!AM86&gt;10,'Master data'!X86/100,-'Master data'!BD86/'Master data'!AM86),'Master data'!X86/100)</f>
        <v>0.30290003687577099</v>
      </c>
      <c r="F86" s="7">
        <f>IF(-'Master data'!BD86/'Master data'!C86&gt;0.1,'Master data'!Y86/100,-'Master data'!BD86/'Master data'!C86)</f>
        <v>5.075543346898239E-2</v>
      </c>
      <c r="G86" s="84">
        <f>'Master data'!C86</f>
        <v>841969.00999999978</v>
      </c>
      <c r="H86" s="23">
        <f>ROE!C86</f>
        <v>0.25574593205064644</v>
      </c>
      <c r="I86" s="23">
        <f>'Master data'!DR86/100</f>
        <v>0.1282550950570342</v>
      </c>
      <c r="J86" s="23">
        <f>'Master data'!DO86</f>
        <v>0.3186563954166941</v>
      </c>
    </row>
    <row r="87" spans="1:10">
      <c r="A87" s="2" t="str">
        <f>'Master data'!A87</f>
        <v>Telecom (Wireless)</v>
      </c>
      <c r="B87" s="6">
        <f>'Master data'!B87</f>
        <v>101</v>
      </c>
      <c r="C87" s="87">
        <f>-'Master data'!BD87</f>
        <v>32310.05820000001</v>
      </c>
      <c r="D87" s="23">
        <f>-'Master data'!ER87/-'Master data'!BD87</f>
        <v>4.5425483015688273E-2</v>
      </c>
      <c r="E87" s="7">
        <f>IF('Master data'!AM87&gt;0,IF(-'Master data'!BD87/'Master data'!AM87&gt;10,'Master data'!X87/100,-'Master data'!BD87/'Master data'!AM87),'Master data'!X87/100)</f>
        <v>0.39808806446161527</v>
      </c>
      <c r="F87" s="7">
        <f>IF(-'Master data'!BD87/'Master data'!C87&gt;0.1,'Master data'!Y87/100,-'Master data'!BD87/'Master data'!C87)</f>
        <v>3.4121135496498978E-2</v>
      </c>
      <c r="G87" s="84">
        <f>'Master data'!C87</f>
        <v>946922.12699999986</v>
      </c>
      <c r="H87" s="23">
        <f>ROE!C87</f>
        <v>0.13991216312529939</v>
      </c>
      <c r="I87" s="23">
        <f>'Master data'!DR87/100</f>
        <v>0.17942011494252877</v>
      </c>
      <c r="J87" s="23">
        <f>'Master data'!DO87</f>
        <v>0.25121862207428292</v>
      </c>
    </row>
    <row r="88" spans="1:10">
      <c r="A88" s="2" t="str">
        <f>'Master data'!A88</f>
        <v>Telecom. Equipment</v>
      </c>
      <c r="B88" s="6">
        <f>'Master data'!B88</f>
        <v>465</v>
      </c>
      <c r="C88" s="87">
        <f>-'Master data'!BD88</f>
        <v>10380.750119999999</v>
      </c>
      <c r="D88" s="23">
        <f>-'Master data'!ER88/-'Master data'!BD88</f>
        <v>6.2143871352526121E-3</v>
      </c>
      <c r="E88" s="7">
        <f>IF('Master data'!AM88&gt;0,IF(-'Master data'!BD88/'Master data'!AM88&gt;10,'Master data'!X88/100,-'Master data'!BD88/'Master data'!AM88),'Master data'!X88/100)</f>
        <v>0.59371650369716222</v>
      </c>
      <c r="F88" s="7">
        <f>IF(-'Master data'!BD88/'Master data'!C88&gt;0.1,'Master data'!Y88/100,-'Master data'!BD88/'Master data'!C88)</f>
        <v>1.3607484816419088E-2</v>
      </c>
      <c r="G88" s="84">
        <f>'Master data'!C88</f>
        <v>762870.60099999956</v>
      </c>
      <c r="H88" s="23">
        <f>ROE!C88</f>
        <v>0.1137364459095792</v>
      </c>
      <c r="I88" s="23">
        <f>'Master data'!DR88/100</f>
        <v>0.16864459302325588</v>
      </c>
      <c r="J88" s="23">
        <f>'Master data'!DO88</f>
        <v>0.32549748497016417</v>
      </c>
    </row>
    <row r="89" spans="1:10">
      <c r="A89" s="2" t="str">
        <f>'Master data'!A89</f>
        <v>Telecom. Services</v>
      </c>
      <c r="B89" s="6">
        <f>'Master data'!B89</f>
        <v>296</v>
      </c>
      <c r="C89" s="87">
        <f>-'Master data'!BD89</f>
        <v>64929.283960000001</v>
      </c>
      <c r="D89" s="23">
        <f>-'Master data'!ER89/-'Master data'!BD89</f>
        <v>3.6755372221110812E-2</v>
      </c>
      <c r="E89" s="7">
        <f>IF('Master data'!AM89&gt;0,IF(-'Master data'!BD89/'Master data'!AM89&gt;10,'Master data'!X89/100,-'Master data'!BD89/'Master data'!AM89),'Master data'!X89/100)</f>
        <v>0.57234395372017866</v>
      </c>
      <c r="F89" s="7">
        <f>IF(-'Master data'!BD89/'Master data'!C89&gt;0.1,'Master data'!Y89/100,-'Master data'!BD89/'Master data'!C89)</f>
        <v>4.0863502519271219E-2</v>
      </c>
      <c r="G89" s="84">
        <f>'Master data'!C89</f>
        <v>1588930.9519999996</v>
      </c>
      <c r="H89" s="23">
        <f>ROE!C89</f>
        <v>0.12857456387641686</v>
      </c>
      <c r="I89" s="23">
        <f>'Master data'!DR89/100</f>
        <v>0.17818263829787229</v>
      </c>
      <c r="J89" s="23">
        <f>'Master data'!DO89</f>
        <v>0.28128980563356337</v>
      </c>
    </row>
    <row r="90" spans="1:10">
      <c r="A90" s="2" t="str">
        <f>'Master data'!A90</f>
        <v>Tobacco</v>
      </c>
      <c r="B90" s="6">
        <f>'Master data'!B90</f>
        <v>55</v>
      </c>
      <c r="C90" s="87">
        <f>-'Master data'!BD90</f>
        <v>29835.320000000003</v>
      </c>
      <c r="D90" s="23">
        <f>-'Master data'!ER90/-'Master data'!BD90</f>
        <v>0</v>
      </c>
      <c r="E90" s="7">
        <f>IF('Master data'!AM90&gt;0,IF(-'Master data'!BD90/'Master data'!AM90&gt;10,'Master data'!X90/100,-'Master data'!BD90/'Master data'!AM90),'Master data'!X90/100)</f>
        <v>0.86301971684579082</v>
      </c>
      <c r="F90" s="7">
        <f>IF(-'Master data'!BD90/'Master data'!C90&gt;0.1,'Master data'!Y90/100,-'Master data'!BD90/'Master data'!C90)</f>
        <v>5.9764371451966683E-2</v>
      </c>
      <c r="G90" s="84">
        <f>'Master data'!C90</f>
        <v>499215.82500000013</v>
      </c>
      <c r="H90" s="23">
        <f>ROE!C90</f>
        <v>0.26171041088121882</v>
      </c>
      <c r="I90" s="23">
        <f>'Master data'!DR90/100</f>
        <v>0.21902065217391303</v>
      </c>
      <c r="J90" s="23">
        <f>'Master data'!DO90</f>
        <v>0.27244667748724533</v>
      </c>
    </row>
    <row r="91" spans="1:10">
      <c r="A91" s="2" t="str">
        <f>'Master data'!A91</f>
        <v>Transportation</v>
      </c>
      <c r="B91" s="6">
        <f>'Master data'!B91</f>
        <v>295</v>
      </c>
      <c r="C91" s="87">
        <f>-'Master data'!BD91</f>
        <v>14051.751222000003</v>
      </c>
      <c r="D91" s="23">
        <f>-'Master data'!ER91/-'Master data'!BD91</f>
        <v>1.9339511190215972E-2</v>
      </c>
      <c r="E91" s="7">
        <f>IF('Master data'!AM91&gt;0,IF(-'Master data'!BD91/'Master data'!AM91&gt;10,'Master data'!X91/100,-'Master data'!BD91/'Master data'!AM91),'Master data'!X91/100)</f>
        <v>0.37026126547486032</v>
      </c>
      <c r="F91" s="7">
        <f>IF(-'Master data'!BD91/'Master data'!C91&gt;0.1,'Master data'!Y91/100,-'Master data'!BD91/'Master data'!C91)</f>
        <v>1.7463542134277338E-2</v>
      </c>
      <c r="G91" s="84">
        <f>'Master data'!C91</f>
        <v>804633.51099999971</v>
      </c>
      <c r="H91" s="23">
        <f>ROE!C91</f>
        <v>0.17899732437239302</v>
      </c>
      <c r="I91" s="23">
        <f>'Master data'!DR91/100</f>
        <v>0.16463926086956518</v>
      </c>
      <c r="J91" s="23">
        <f>'Master data'!DO91</f>
        <v>0.28153691037221817</v>
      </c>
    </row>
    <row r="92" spans="1:10">
      <c r="A92" s="2" t="str">
        <f>'Master data'!A92</f>
        <v>Transportation (Railroads)</v>
      </c>
      <c r="B92" s="6">
        <f>'Master data'!B92</f>
        <v>51</v>
      </c>
      <c r="C92" s="87">
        <f>-'Master data'!BD92</f>
        <v>12665.753799999999</v>
      </c>
      <c r="D92" s="23">
        <f>-'Master data'!ER92/-'Master data'!BD92</f>
        <v>0</v>
      </c>
      <c r="E92" s="7">
        <f>IF('Master data'!AM92&gt;0,IF(-'Master data'!BD92/'Master data'!AM92&gt;10,'Master data'!X92/100,-'Master data'!BD92/'Master data'!AM92),'Master data'!X92/100)</f>
        <v>0.69453417954896512</v>
      </c>
      <c r="F92" s="7">
        <f>IF(-'Master data'!BD92/'Master data'!C92&gt;0.1,'Master data'!Y92/100,-'Master data'!BD92/'Master data'!C92)</f>
        <v>1.5709901272774805E-2</v>
      </c>
      <c r="G92" s="84">
        <f>'Master data'!C92</f>
        <v>806227.46</v>
      </c>
      <c r="H92" s="23">
        <f>ROE!C92</f>
        <v>6.2059002699599582E-2</v>
      </c>
      <c r="I92" s="23">
        <f>'Master data'!DR92/100</f>
        <v>0.30288979166666674</v>
      </c>
      <c r="J92" s="23">
        <f>'Master data'!DO92</f>
        <v>0.17870620242728813</v>
      </c>
    </row>
    <row r="93" spans="1:10">
      <c r="A93" s="2" t="str">
        <f>'Master data'!A93</f>
        <v>Trucking</v>
      </c>
      <c r="B93" s="6">
        <f>'Master data'!B93</f>
        <v>232</v>
      </c>
      <c r="C93" s="87">
        <f>-'Master data'!BD93</f>
        <v>1924.1241899999993</v>
      </c>
      <c r="D93" s="23">
        <f>-'Master data'!ER93/-'Master data'!BD93</f>
        <v>0.28262209000137362</v>
      </c>
      <c r="E93" s="7">
        <f>IF('Master data'!AM93&gt;0,IF(-'Master data'!BD93/'Master data'!AM93&gt;10,'Master data'!X93/100,-'Master data'!BD93/'Master data'!AM93),'Master data'!X93/100)</f>
        <v>0.22542757183194814</v>
      </c>
      <c r="F93" s="7">
        <f>IF(-'Master data'!BD93/'Master data'!C93&gt;0.1,'Master data'!Y93/100,-'Master data'!BD93/'Master data'!C93)</f>
        <v>5.1800996593308179E-3</v>
      </c>
      <c r="G93" s="84">
        <f>'Master data'!C93</f>
        <v>371445.39999999997</v>
      </c>
      <c r="H93" s="23">
        <f>ROE!C93</f>
        <v>8.2152365739250041E-2</v>
      </c>
      <c r="I93" s="23">
        <f>'Master data'!DR93/100</f>
        <v>0.22986112903225803</v>
      </c>
      <c r="J93" s="23">
        <f>'Master data'!DO93</f>
        <v>0.28263701614696507</v>
      </c>
    </row>
    <row r="94" spans="1:10">
      <c r="A94" s="2" t="str">
        <f>'Master data'!A94</f>
        <v>Utility (General)</v>
      </c>
      <c r="B94" s="6">
        <f>'Master data'!B94</f>
        <v>54</v>
      </c>
      <c r="C94" s="87">
        <f>-'Master data'!BD94</f>
        <v>19864.894600000003</v>
      </c>
      <c r="D94" s="23">
        <f>-'Master data'!ER94/-'Master data'!BD94</f>
        <v>4.0231776512924455E-3</v>
      </c>
      <c r="E94" s="7">
        <f>IF('Master data'!AM94&gt;0,IF(-'Master data'!BD94/'Master data'!AM94&gt;10,'Master data'!X94/100,-'Master data'!BD94/'Master data'!AM94),'Master data'!X94/100)</f>
        <v>0.67109303037221346</v>
      </c>
      <c r="F94" s="7">
        <f>IF(-'Master data'!BD94/'Master data'!C94&gt;0.1,'Master data'!Y94/100,-'Master data'!BD94/'Master data'!C94)</f>
        <v>3.0724086342177964E-2</v>
      </c>
      <c r="G94" s="84">
        <f>'Master data'!C94</f>
        <v>646557.70000000019</v>
      </c>
      <c r="H94" s="23">
        <f>ROE!C94</f>
        <v>9.5275107751281632E-2</v>
      </c>
      <c r="I94" s="23">
        <f>'Master data'!DR94/100</f>
        <v>0.44843829787234052</v>
      </c>
      <c r="J94" s="23">
        <f>'Master data'!DO94</f>
        <v>0.18542881310222778</v>
      </c>
    </row>
    <row r="95" spans="1:10">
      <c r="A95" s="2" t="str">
        <f>'Master data'!A95</f>
        <v>Utility (Water)</v>
      </c>
      <c r="B95" s="6">
        <f>'Master data'!B95</f>
        <v>104</v>
      </c>
      <c r="C95" s="87">
        <f>-'Master data'!BD95</f>
        <v>5049.4944000000005</v>
      </c>
      <c r="D95" s="23">
        <f>-'Master data'!ER95/-'Master data'!BD95</f>
        <v>0.40079458252295513</v>
      </c>
      <c r="E95" s="7">
        <f>IF('Master data'!AM95&gt;0,IF(-'Master data'!BD95/'Master data'!AM95&gt;10,'Master data'!X95/100,-'Master data'!BD95/'Master data'!AM95),'Master data'!X95/100)</f>
        <v>0.83928095175014172</v>
      </c>
      <c r="F95" s="7">
        <f>IF(-'Master data'!BD95/'Master data'!C95&gt;0.1,'Master data'!Y95/100,-'Master data'!BD95/'Master data'!C95)</f>
        <v>3.2610166752413093E-2</v>
      </c>
      <c r="G95" s="84">
        <f>'Master data'!C95</f>
        <v>154844.17599999998</v>
      </c>
      <c r="H95" s="23">
        <f>ROE!C96</f>
        <v>0.13217374847617697</v>
      </c>
      <c r="I95" s="23">
        <f>'Master data'!DR95/100</f>
        <v>0.19873121951219513</v>
      </c>
      <c r="J95" s="23">
        <f>'Master data'!DO95</f>
        <v>0.26178165004236142</v>
      </c>
    </row>
    <row r="96" spans="1:10">
      <c r="A96" s="2" t="str">
        <f>'Master data'!A96</f>
        <v>Total Market</v>
      </c>
      <c r="B96" s="6">
        <f>'Master data'!B96</f>
        <v>47606</v>
      </c>
      <c r="C96" s="87">
        <f>-'Master data'!BD96</f>
        <v>2150763.022924989</v>
      </c>
      <c r="D96" s="23">
        <f>-'Master data'!ER96/-'Master data'!BD96</f>
        <v>2.8508999525485391E-2</v>
      </c>
      <c r="E96" s="7">
        <f>IF('Master data'!AM96&gt;0,IF(-'Master data'!BD96/'Master data'!AM96&gt;10,'Master data'!X96/100,-'Master data'!BD96/'Master data'!AM96),'Master data'!X96/100)</f>
        <v>0.38600541619293643</v>
      </c>
      <c r="F96" s="7">
        <f>IF(-'Master data'!BD96/'Master data'!C96&gt;0.1,'Master data'!Y96/100,-'Master data'!BD96/'Master data'!C96)</f>
        <v>1.7688809370629308E-2</v>
      </c>
      <c r="G96" s="84">
        <f>'Master data'!C96</f>
        <v>121588908.43699968</v>
      </c>
      <c r="H96" s="23">
        <f>ROE!C96</f>
        <v>0.13217374847617697</v>
      </c>
      <c r="I96" s="23">
        <f>'Master data'!DR96/100</f>
        <v>0.19803024401101785</v>
      </c>
      <c r="J96" s="23">
        <f>'Master data'!DO96</f>
        <v>0.32546769015797089</v>
      </c>
    </row>
    <row r="97" spans="1:10">
      <c r="A97" s="2" t="str">
        <f>'Master data'!A97</f>
        <v>Total Market (without financials)</v>
      </c>
      <c r="B97" s="6">
        <f>'Master data'!B97</f>
        <v>42185</v>
      </c>
      <c r="C97" s="87">
        <f>-'Master data'!BD97</f>
        <v>1716477.1156809889</v>
      </c>
      <c r="D97" s="23">
        <f>-'Master data'!ER97/-'Master data'!BD97</f>
        <v>3.0853142471980691E-2</v>
      </c>
      <c r="E97" s="7">
        <f>IF('Master data'!AM97&gt;0,IF(-'Master data'!BD97/'Master data'!AM97&gt;10,'Master data'!X97/100,-'Master data'!BD97/'Master data'!AM97),'Master data'!X97/100)</f>
        <v>0.42946014250900988</v>
      </c>
      <c r="F97" s="7">
        <f>IF(-'Master data'!BD97/'Master data'!C97&gt;0.1,'Master data'!Y97/100,-'Master data'!BD97/'Master data'!C97)</f>
        <v>1.6257379544098029E-2</v>
      </c>
      <c r="G97" s="84">
        <f>'Master data'!C97</f>
        <v>105581413.72199969</v>
      </c>
      <c r="H97" s="23">
        <f>ROE!C97</f>
        <v>0.1346619489388699</v>
      </c>
      <c r="I97" s="23">
        <f>'Master data'!DR97/100</f>
        <v>0.18961736227278017</v>
      </c>
      <c r="J97" s="23">
        <f>'Master data'!DO97</f>
        <v>0.33238862547458892</v>
      </c>
    </row>
    <row r="102" spans="1:10">
      <c r="G102" s="92"/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2C76-078A-F44E-8C79-34FD4E4CA0CA}">
  <dimension ref="A1:L97"/>
  <sheetViews>
    <sheetView workbookViewId="0">
      <selection activeCell="M29" sqref="M29"/>
    </sheetView>
  </sheetViews>
  <sheetFormatPr defaultColWidth="11.07421875" defaultRowHeight="13.5"/>
  <cols>
    <col min="1" max="1" width="35.15234375" bestFit="1" customWidth="1"/>
    <col min="2" max="2" width="15" style="5" bestFit="1" customWidth="1"/>
    <col min="3" max="4" width="14.69140625" style="5" bestFit="1" customWidth="1"/>
    <col min="5" max="5" width="15.84375" style="5" bestFit="1" customWidth="1"/>
    <col min="6" max="9" width="14.69140625" style="5" bestFit="1" customWidth="1"/>
    <col min="10" max="12" width="13.4609375" style="5" bestFit="1" customWidth="1"/>
  </cols>
  <sheetData>
    <row r="1" spans="1:12" s="31" customFormat="1" ht="54">
      <c r="A1" s="101" t="str">
        <f>'[1]Master data'!A1</f>
        <v>Industry  Name</v>
      </c>
      <c r="B1" s="124" t="str">
        <f>'[1]Master data'!B1</f>
        <v>Number of firms</v>
      </c>
      <c r="C1" s="124" t="s">
        <v>538</v>
      </c>
      <c r="D1" s="124" t="s">
        <v>539</v>
      </c>
      <c r="E1" s="124" t="s">
        <v>540</v>
      </c>
      <c r="F1" s="124" t="s">
        <v>541</v>
      </c>
      <c r="G1" s="124" t="s">
        <v>542</v>
      </c>
      <c r="H1" s="124" t="s">
        <v>543</v>
      </c>
      <c r="I1" s="124" t="s">
        <v>544</v>
      </c>
      <c r="J1" s="124" t="s">
        <v>545</v>
      </c>
      <c r="K1" s="124" t="s">
        <v>546</v>
      </c>
      <c r="L1" s="124" t="s">
        <v>547</v>
      </c>
    </row>
    <row r="2" spans="1:12">
      <c r="A2" s="105" t="str">
        <f>'Master data'!A2</f>
        <v>Advertising</v>
      </c>
      <c r="B2" s="118">
        <f>'Master data'!B2</f>
        <v>348</v>
      </c>
      <c r="C2" s="121">
        <f>'Master data'!C2</f>
        <v>238593.38699999987</v>
      </c>
      <c r="D2" s="121">
        <f>'Master data'!CV2</f>
        <v>71815.498999999996</v>
      </c>
      <c r="E2" s="121">
        <f>'Master data'!G2</f>
        <v>278005.44426908082</v>
      </c>
      <c r="F2" s="121">
        <f>'Master data'!BC2</f>
        <v>55287.156269080609</v>
      </c>
      <c r="G2" s="121">
        <f>'Master data'!D2</f>
        <v>77655.577269080619</v>
      </c>
      <c r="H2" s="121">
        <f>'Master data'!AP2</f>
        <v>158726.25999999989</v>
      </c>
      <c r="I2" s="121">
        <f>'Master data'!CP2</f>
        <v>50406.364000000016</v>
      </c>
      <c r="J2" s="121">
        <f>'Master data'!AR2</f>
        <v>20772.600999999984</v>
      </c>
      <c r="K2" s="121">
        <f>'Master data'!AN2</f>
        <v>13867.238546183869</v>
      </c>
      <c r="L2" s="121">
        <f>'Master data'!AM2</f>
        <v>4045.6920000000009</v>
      </c>
    </row>
    <row r="3" spans="1:12">
      <c r="A3" s="105" t="str">
        <f>'Master data'!A3</f>
        <v>Aerospace/Defense</v>
      </c>
      <c r="B3" s="118">
        <f>'Master data'!B3</f>
        <v>272</v>
      </c>
      <c r="C3" s="121">
        <f>'Master data'!C3</f>
        <v>1214067.1410000005</v>
      </c>
      <c r="D3" s="121">
        <f>'Master data'!CV3</f>
        <v>224805.89200000002</v>
      </c>
      <c r="E3" s="121">
        <f>'Master data'!G3</f>
        <v>1411600.7571652627</v>
      </c>
      <c r="F3" s="121">
        <f>'Master data'!BC3</f>
        <v>281162.43016526365</v>
      </c>
      <c r="G3" s="121">
        <f>'Master data'!D3</f>
        <v>315149.48516526358</v>
      </c>
      <c r="H3" s="121">
        <f>'Master data'!AP3</f>
        <v>659685.63200000022</v>
      </c>
      <c r="I3" s="121">
        <f>'Master data'!CP3</f>
        <v>139077.62300000002</v>
      </c>
      <c r="J3" s="121">
        <f>'Master data'!AR3</f>
        <v>75870.254999999976</v>
      </c>
      <c r="K3" s="121">
        <f>'Master data'!AN3</f>
        <v>49665.312366947313</v>
      </c>
      <c r="L3" s="121">
        <f>'Master data'!AM3</f>
        <v>32422.167000000009</v>
      </c>
    </row>
    <row r="4" spans="1:12">
      <c r="A4" s="105" t="str">
        <f>'Master data'!A4</f>
        <v>Air Transport</v>
      </c>
      <c r="B4" s="118">
        <f>'Master data'!B4</f>
        <v>151</v>
      </c>
      <c r="C4" s="121">
        <f>'Master data'!C4</f>
        <v>506510.26999999961</v>
      </c>
      <c r="D4" s="121">
        <f>'Master data'!CV4</f>
        <v>194153.80400000006</v>
      </c>
      <c r="E4" s="121">
        <f>'Master data'!G4</f>
        <v>1004627.0790044504</v>
      </c>
      <c r="F4" s="121">
        <f>'Master data'!BC4</f>
        <v>652583.94400445058</v>
      </c>
      <c r="G4" s="121">
        <f>'Master data'!D4</f>
        <v>640029.90200445021</v>
      </c>
      <c r="H4" s="121">
        <f>'Master data'!AP4</f>
        <v>309085.38799999998</v>
      </c>
      <c r="I4" s="121">
        <f>'Master data'!CP4</f>
        <v>13863.857000000005</v>
      </c>
      <c r="J4" s="121">
        <f>'Master data'!AR4</f>
        <v>-17782.527000000013</v>
      </c>
      <c r="K4" s="121">
        <f>'Master data'!AN4</f>
        <v>-67443.545600890095</v>
      </c>
      <c r="L4" s="121">
        <f>'Master data'!AM4</f>
        <v>-71289.895000000004</v>
      </c>
    </row>
    <row r="5" spans="1:12">
      <c r="A5" s="105" t="str">
        <f>'Master data'!A5</f>
        <v>Apparel</v>
      </c>
      <c r="B5" s="118">
        <f>'Master data'!B5</f>
        <v>1170</v>
      </c>
      <c r="C5" s="121">
        <f>'Master data'!C5</f>
        <v>1704232.8940000015</v>
      </c>
      <c r="D5" s="121">
        <f>'Master data'!CV5</f>
        <v>317133.02499999921</v>
      </c>
      <c r="E5" s="121">
        <f>'Master data'!G5</f>
        <v>1868768.3678130261</v>
      </c>
      <c r="F5" s="121">
        <f>'Master data'!BC5</f>
        <v>449998.98881302529</v>
      </c>
      <c r="G5" s="121">
        <f>'Master data'!D5</f>
        <v>278120.9018130253</v>
      </c>
      <c r="H5" s="121">
        <f>'Master data'!AP5</f>
        <v>597423.1110000005</v>
      </c>
      <c r="I5" s="121">
        <f>'Master data'!CP5</f>
        <v>278846.23799999978</v>
      </c>
      <c r="J5" s="121">
        <f>'Master data'!AR5</f>
        <v>111008.51000000018</v>
      </c>
      <c r="K5" s="121">
        <f>'Master data'!AN5</f>
        <v>84460.768237395008</v>
      </c>
      <c r="L5" s="121">
        <f>'Master data'!AM5</f>
        <v>53058.15400000009</v>
      </c>
    </row>
    <row r="6" spans="1:12">
      <c r="A6" s="105" t="str">
        <f>'Master data'!A6</f>
        <v>Auto &amp; Truck</v>
      </c>
      <c r="B6" s="118">
        <f>'Master data'!B6</f>
        <v>152</v>
      </c>
      <c r="C6" s="121">
        <f>'Master data'!C6</f>
        <v>2661668.6549999989</v>
      </c>
      <c r="D6" s="121">
        <f>'Master data'!CV6</f>
        <v>917200.53900000011</v>
      </c>
      <c r="E6" s="121">
        <f>'Master data'!G6</f>
        <v>3544513.3852450498</v>
      </c>
      <c r="F6" s="121">
        <f>'Master data'!BC6</f>
        <v>2031650.6542450497</v>
      </c>
      <c r="G6" s="121">
        <f>'Master data'!D6</f>
        <v>1273941.7832450487</v>
      </c>
      <c r="H6" s="121">
        <f>'Master data'!AP6</f>
        <v>2138139.9760000012</v>
      </c>
      <c r="I6" s="121">
        <f>'Master data'!CP6</f>
        <v>396418.35099999997</v>
      </c>
      <c r="J6" s="121">
        <f>'Master data'!AR6</f>
        <v>226552.12599999996</v>
      </c>
      <c r="K6" s="121">
        <f>'Master data'!AN6</f>
        <v>142345.74155099023</v>
      </c>
      <c r="L6" s="121">
        <f>'Master data'!AM6</f>
        <v>117851.26600000006</v>
      </c>
    </row>
    <row r="7" spans="1:12">
      <c r="A7" s="105" t="str">
        <f>'Master data'!A7</f>
        <v>Auto Parts</v>
      </c>
      <c r="B7" s="118">
        <f>'Master data'!B7</f>
        <v>728</v>
      </c>
      <c r="C7" s="121">
        <f>'Master data'!C7</f>
        <v>790305.64899999963</v>
      </c>
      <c r="D7" s="121">
        <f>'Master data'!CV7</f>
        <v>367233.78500000044</v>
      </c>
      <c r="E7" s="121">
        <f>'Master data'!G7</f>
        <v>890513.6746108532</v>
      </c>
      <c r="F7" s="121">
        <f>'Master data'!BC7</f>
        <v>509183.9466108543</v>
      </c>
      <c r="G7" s="121">
        <f>'Master data'!D7</f>
        <v>220323.33761085375</v>
      </c>
      <c r="H7" s="121">
        <f>'Master data'!AP7</f>
        <v>922172.70299999882</v>
      </c>
      <c r="I7" s="121">
        <f>'Master data'!CP7</f>
        <v>163847.34699999983</v>
      </c>
      <c r="J7" s="121">
        <f>'Master data'!AR7</f>
        <v>95884.109000000055</v>
      </c>
      <c r="K7" s="121">
        <f>'Master data'!AN7</f>
        <v>52612.407677829171</v>
      </c>
      <c r="L7" s="121">
        <f>'Master data'!AM7</f>
        <v>33478.986999999979</v>
      </c>
    </row>
    <row r="8" spans="1:12">
      <c r="A8" s="105" t="str">
        <f>'Master data'!A8</f>
        <v>Bank (Money Center)</v>
      </c>
      <c r="B8" s="118">
        <f>'Master data'!B8</f>
        <v>610</v>
      </c>
      <c r="C8" s="121">
        <f>'Master data'!C8</f>
        <v>7100929.0000000019</v>
      </c>
      <c r="D8" s="121">
        <f>'Master data'!CV8</f>
        <v>7091914.3300000029</v>
      </c>
      <c r="E8" s="121">
        <f>'Master data'!G8</f>
        <v>15335184.956758587</v>
      </c>
      <c r="F8" s="121">
        <f>'Master data'!BC8</f>
        <v>16271250.582758561</v>
      </c>
      <c r="G8" s="121">
        <f>'Master data'!D8</f>
        <v>19288398.871758591</v>
      </c>
      <c r="H8" s="121">
        <f>'Master data'!AP8</f>
        <v>2413604.1850000019</v>
      </c>
      <c r="I8" s="121">
        <f>'Master data'!CP8</f>
        <v>2402804.3750000009</v>
      </c>
      <c r="J8" s="121">
        <f>'Master data'!AR8</f>
        <v>13144.636999999999</v>
      </c>
      <c r="K8" s="121">
        <f>'Master data'!AN8</f>
        <v>4039.6310482849185</v>
      </c>
      <c r="L8" s="121">
        <f>'Master data'!AM8</f>
        <v>797297.5829999994</v>
      </c>
    </row>
    <row r="9" spans="1:12">
      <c r="A9" s="105" t="str">
        <f>'Master data'!A9</f>
        <v>Banks (Regional)</v>
      </c>
      <c r="B9" s="118">
        <f>'Master data'!B9</f>
        <v>816</v>
      </c>
      <c r="C9" s="121">
        <f>'Master data'!C9</f>
        <v>1239036.2410000004</v>
      </c>
      <c r="D9" s="121">
        <f>'Master data'!CV9</f>
        <v>1138104.4199999985</v>
      </c>
      <c r="E9" s="121">
        <f>'Master data'!G9</f>
        <v>1643994.746750932</v>
      </c>
      <c r="F9" s="121">
        <f>'Master data'!BC9</f>
        <v>1589492.2737509303</v>
      </c>
      <c r="G9" s="121">
        <f>'Master data'!D9</f>
        <v>2198858.537750931</v>
      </c>
      <c r="H9" s="121">
        <f>'Master data'!AP9</f>
        <v>368575.41199999972</v>
      </c>
      <c r="I9" s="121">
        <f>'Master data'!CP9</f>
        <v>368061.80099999974</v>
      </c>
      <c r="J9" s="121">
        <f>'Master data'!AR9</f>
        <v>4049.2479999999955</v>
      </c>
      <c r="K9" s="121">
        <f>'Master data'!AN9</f>
        <v>-398.69335018622576</v>
      </c>
      <c r="L9" s="121">
        <f>'Master data'!AM9</f>
        <v>111321.53100000006</v>
      </c>
    </row>
    <row r="10" spans="1:12">
      <c r="A10" s="105" t="str">
        <f>'Master data'!A10</f>
        <v>Beverage (Alcoholic)</v>
      </c>
      <c r="B10" s="118">
        <f>'Master data'!B10</f>
        <v>219</v>
      </c>
      <c r="C10" s="121">
        <f>'Master data'!C10</f>
        <v>1645697.4309999994</v>
      </c>
      <c r="D10" s="121">
        <f>'Master data'!CV10</f>
        <v>293379.89699999994</v>
      </c>
      <c r="E10" s="121">
        <f>'Master data'!G10</f>
        <v>1823272.9750466284</v>
      </c>
      <c r="F10" s="121">
        <f>'Master data'!BC10</f>
        <v>500666.79904662858</v>
      </c>
      <c r="G10" s="121">
        <f>'Master data'!D10</f>
        <v>244258.49804662829</v>
      </c>
      <c r="H10" s="121">
        <f>'Master data'!AP10</f>
        <v>343950.28999999992</v>
      </c>
      <c r="I10" s="121">
        <f>'Master data'!CP10</f>
        <v>176360.29100000008</v>
      </c>
      <c r="J10" s="121">
        <f>'Master data'!AR10</f>
        <v>91642.691999999894</v>
      </c>
      <c r="K10" s="121">
        <f>'Master data'!AN10</f>
        <v>75009.352590674331</v>
      </c>
      <c r="L10" s="121">
        <f>'Master data'!AM10</f>
        <v>42733.719000000012</v>
      </c>
    </row>
    <row r="11" spans="1:12">
      <c r="A11" s="105" t="str">
        <f>'Master data'!A11</f>
        <v>Beverage (Soft)</v>
      </c>
      <c r="B11" s="118">
        <f>'Master data'!B11</f>
        <v>100</v>
      </c>
      <c r="C11" s="121">
        <f>'Master data'!C11</f>
        <v>809681.25699999998</v>
      </c>
      <c r="D11" s="121">
        <f>'Master data'!CV11</f>
        <v>102987.29100000001</v>
      </c>
      <c r="E11" s="121">
        <f>'Master data'!G11</f>
        <v>910985.89754408377</v>
      </c>
      <c r="F11" s="121">
        <f>'Master data'!BC11</f>
        <v>152184.56554408363</v>
      </c>
      <c r="G11" s="121">
        <f>'Master data'!D11</f>
        <v>134904.17754408362</v>
      </c>
      <c r="H11" s="121">
        <f>'Master data'!AP11</f>
        <v>217370.71699999998</v>
      </c>
      <c r="I11" s="121">
        <f>'Master data'!CP11</f>
        <v>109702.167</v>
      </c>
      <c r="J11" s="121">
        <f>'Master data'!AR11</f>
        <v>46698.285000000018</v>
      </c>
      <c r="K11" s="121">
        <f>'Master data'!AN11</f>
        <v>37477.689291183291</v>
      </c>
      <c r="L11" s="121">
        <f>'Master data'!AM11</f>
        <v>25470.803000000011</v>
      </c>
    </row>
    <row r="12" spans="1:12">
      <c r="A12" s="105" t="str">
        <f>'Master data'!A12</f>
        <v>Broadcasting</v>
      </c>
      <c r="B12" s="118">
        <f>'Master data'!B12</f>
        <v>139</v>
      </c>
      <c r="C12" s="121">
        <f>'Master data'!C12</f>
        <v>179168.70700000011</v>
      </c>
      <c r="D12" s="121">
        <f>'Master data'!CV12</f>
        <v>125269.15200000002</v>
      </c>
      <c r="E12" s="121">
        <f>'Master data'!G12</f>
        <v>269700.98218679777</v>
      </c>
      <c r="F12" s="121">
        <f>'Master data'!BC12</f>
        <v>169024.24018679772</v>
      </c>
      <c r="G12" s="121">
        <f>'Master data'!D12</f>
        <v>121226.44518679773</v>
      </c>
      <c r="H12" s="121">
        <f>'Master data'!AP12</f>
        <v>170115.24399999995</v>
      </c>
      <c r="I12" s="121">
        <f>'Master data'!CP12</f>
        <v>72404.426999999981</v>
      </c>
      <c r="J12" s="121">
        <f>'Master data'!AR12</f>
        <v>35998.380999999987</v>
      </c>
      <c r="K12" s="121">
        <f>'Master data'!AN12</f>
        <v>26649.106962640475</v>
      </c>
      <c r="L12" s="121">
        <f>'Master data'!AM12</f>
        <v>16718.827000000008</v>
      </c>
    </row>
    <row r="13" spans="1:12">
      <c r="A13" s="105" t="str">
        <f>'Master data'!A13</f>
        <v>Brokerage &amp; Investment Banking</v>
      </c>
      <c r="B13" s="118">
        <f>'Master data'!B13</f>
        <v>599</v>
      </c>
      <c r="C13" s="121">
        <f>'Master data'!C13</f>
        <v>1266966.6590000002</v>
      </c>
      <c r="D13" s="121">
        <f>'Master data'!CV13</f>
        <v>644483.96500000067</v>
      </c>
      <c r="E13" s="121">
        <f>'Master data'!G13</f>
        <v>3093349.2919543232</v>
      </c>
      <c r="F13" s="121">
        <f>'Master data'!BC13</f>
        <v>2628781.9999543284</v>
      </c>
      <c r="G13" s="121">
        <f>'Master data'!D13</f>
        <v>2498698.462954327</v>
      </c>
      <c r="H13" s="121">
        <f>'Master data'!AP13</f>
        <v>506123.34499999997</v>
      </c>
      <c r="I13" s="121">
        <f>'Master data'!CP13</f>
        <v>350866.02000000014</v>
      </c>
      <c r="J13" s="121">
        <f>'Master data'!AR13</f>
        <v>13304.176000000003</v>
      </c>
      <c r="K13" s="121">
        <f>'Master data'!AN13</f>
        <v>8882.4486091349936</v>
      </c>
      <c r="L13" s="121">
        <f>'Master data'!AM13</f>
        <v>94793.553999999931</v>
      </c>
    </row>
    <row r="14" spans="1:12">
      <c r="A14" s="105" t="str">
        <f>'Master data'!A14</f>
        <v>Building Materials</v>
      </c>
      <c r="B14" s="118">
        <f>'Master data'!B14</f>
        <v>449</v>
      </c>
      <c r="C14" s="121">
        <f>'Master data'!C14</f>
        <v>807928.42799999961</v>
      </c>
      <c r="D14" s="121">
        <f>'Master data'!CV14</f>
        <v>202604.41700000002</v>
      </c>
      <c r="E14" s="121">
        <f>'Master data'!G14</f>
        <v>893412.06059753522</v>
      </c>
      <c r="F14" s="121">
        <f>'Master data'!BC14</f>
        <v>240026.55659753503</v>
      </c>
      <c r="G14" s="121">
        <f>'Master data'!D14</f>
        <v>144217.38159753525</v>
      </c>
      <c r="H14" s="121">
        <f>'Master data'!AP14</f>
        <v>446337.08100000001</v>
      </c>
      <c r="I14" s="121">
        <f>'Master data'!CP14</f>
        <v>138821.79099999994</v>
      </c>
      <c r="J14" s="121">
        <f>'Master data'!AR14</f>
        <v>68445.689000000013</v>
      </c>
      <c r="K14" s="121">
        <f>'Master data'!AN14</f>
        <v>50897.079480492968</v>
      </c>
      <c r="L14" s="121">
        <f>'Master data'!AM14</f>
        <v>34413.154999999977</v>
      </c>
    </row>
    <row r="15" spans="1:12">
      <c r="A15" s="105" t="str">
        <f>'Master data'!A15</f>
        <v>Business &amp; Consumer Services</v>
      </c>
      <c r="B15" s="118">
        <f>'Master data'!B15</f>
        <v>948</v>
      </c>
      <c r="C15" s="121">
        <f>'Master data'!C15</f>
        <v>1311444.0450000004</v>
      </c>
      <c r="D15" s="121">
        <f>'Master data'!CV15</f>
        <v>233782.07099999994</v>
      </c>
      <c r="E15" s="121">
        <f>'Master data'!G15</f>
        <v>1457928.9359634116</v>
      </c>
      <c r="F15" s="121">
        <f>'Master data'!BC15</f>
        <v>238761.3569634122</v>
      </c>
      <c r="G15" s="121">
        <f>'Master data'!D15</f>
        <v>240593.90796341235</v>
      </c>
      <c r="H15" s="121">
        <f>'Master data'!AP15</f>
        <v>620872.69799999997</v>
      </c>
      <c r="I15" s="121">
        <f>'Master data'!CP15</f>
        <v>193326.28999999989</v>
      </c>
      <c r="J15" s="121">
        <f>'Master data'!AR15</f>
        <v>78132.790999999983</v>
      </c>
      <c r="K15" s="121">
        <f>'Master data'!AN15</f>
        <v>52595.189607317538</v>
      </c>
      <c r="L15" s="121">
        <f>'Master data'!AM15</f>
        <v>36004.963000000003</v>
      </c>
    </row>
    <row r="16" spans="1:12">
      <c r="A16" s="105" t="str">
        <f>'Master data'!A16</f>
        <v>Cable TV</v>
      </c>
      <c r="B16" s="118">
        <f>'Master data'!B16</f>
        <v>54</v>
      </c>
      <c r="C16" s="121">
        <f>'Master data'!C16</f>
        <v>537733.21799999988</v>
      </c>
      <c r="D16" s="121">
        <f>'Master data'!CV16</f>
        <v>183277.87499999997</v>
      </c>
      <c r="E16" s="121">
        <f>'Master data'!G16</f>
        <v>825009.91575766052</v>
      </c>
      <c r="F16" s="121">
        <f>'Master data'!BC16</f>
        <v>345084.16975766036</v>
      </c>
      <c r="G16" s="121">
        <f>'Master data'!D16</f>
        <v>314073.31575766037</v>
      </c>
      <c r="H16" s="121">
        <f>'Master data'!AP16</f>
        <v>254087.76599999997</v>
      </c>
      <c r="I16" s="121">
        <f>'Master data'!CP16</f>
        <v>141690.25400000002</v>
      </c>
      <c r="J16" s="121">
        <f>'Master data'!AR16</f>
        <v>84206.15300000002</v>
      </c>
      <c r="K16" s="121">
        <f>'Master data'!AN16</f>
        <v>48302.58944846793</v>
      </c>
      <c r="L16" s="121">
        <f>'Master data'!AM16</f>
        <v>27893.721000000001</v>
      </c>
    </row>
    <row r="17" spans="1:12">
      <c r="A17" s="105" t="str">
        <f>'Master data'!A17</f>
        <v>Chemical (Basic)</v>
      </c>
      <c r="B17" s="118">
        <f>'Master data'!B17</f>
        <v>854</v>
      </c>
      <c r="C17" s="121">
        <f>'Master data'!C17</f>
        <v>1188242.3209999988</v>
      </c>
      <c r="D17" s="121">
        <f>'Master data'!CV17</f>
        <v>468059.80899999989</v>
      </c>
      <c r="E17" s="121">
        <f>'Master data'!G17</f>
        <v>1402630.8452337021</v>
      </c>
      <c r="F17" s="121">
        <f>'Master data'!BC17</f>
        <v>798369.25223370246</v>
      </c>
      <c r="G17" s="121">
        <f>'Master data'!D17</f>
        <v>341968.20523370261</v>
      </c>
      <c r="H17" s="121">
        <f>'Master data'!AP17</f>
        <v>877929.92300000158</v>
      </c>
      <c r="I17" s="121">
        <f>'Master data'!CP17</f>
        <v>200543.66299999991</v>
      </c>
      <c r="J17" s="121">
        <f>'Master data'!AR17</f>
        <v>153794.19500000015</v>
      </c>
      <c r="K17" s="121">
        <f>'Master data'!AN17</f>
        <v>110374.71795325958</v>
      </c>
      <c r="L17" s="121">
        <f>'Master data'!AM17</f>
        <v>83802.445999999982</v>
      </c>
    </row>
    <row r="18" spans="1:12">
      <c r="A18" s="105" t="str">
        <f>'Master data'!A18</f>
        <v>Chemical (Diversified)</v>
      </c>
      <c r="B18" s="118">
        <f>'Master data'!B18</f>
        <v>71</v>
      </c>
      <c r="C18" s="121">
        <f>'Master data'!C18</f>
        <v>253721.55599999995</v>
      </c>
      <c r="D18" s="121">
        <f>'Master data'!CV18</f>
        <v>144387.27999999994</v>
      </c>
      <c r="E18" s="121">
        <f>'Master data'!G18</f>
        <v>337113.63604712125</v>
      </c>
      <c r="F18" s="121">
        <f>'Master data'!BC18</f>
        <v>237048.30704712126</v>
      </c>
      <c r="G18" s="121">
        <f>'Master data'!D18</f>
        <v>111974.06504712116</v>
      </c>
      <c r="H18" s="121">
        <f>'Master data'!AP18</f>
        <v>280304.48000000016</v>
      </c>
      <c r="I18" s="121">
        <f>'Master data'!CP18</f>
        <v>78579.81</v>
      </c>
      <c r="J18" s="121">
        <f>'Master data'!AR18</f>
        <v>48204.701000000001</v>
      </c>
      <c r="K18" s="121">
        <f>'Master data'!AN18</f>
        <v>32256.503990575766</v>
      </c>
      <c r="L18" s="121">
        <f>'Master data'!AM18</f>
        <v>19346.789999999997</v>
      </c>
    </row>
    <row r="19" spans="1:12">
      <c r="A19" s="105" t="str">
        <f>'Master data'!A19</f>
        <v>Chemical (Specialty)</v>
      </c>
      <c r="B19" s="118">
        <f>'Master data'!B19</f>
        <v>898</v>
      </c>
      <c r="C19" s="121">
        <f>'Master data'!C19</f>
        <v>2224441.3660000009</v>
      </c>
      <c r="D19" s="121">
        <f>'Master data'!CV19</f>
        <v>551520.22099999979</v>
      </c>
      <c r="E19" s="121">
        <f>'Master data'!G19</f>
        <v>2456616.7063325662</v>
      </c>
      <c r="F19" s="121">
        <f>'Master data'!BC19</f>
        <v>716088.2763325678</v>
      </c>
      <c r="G19" s="121">
        <f>'Master data'!D19</f>
        <v>353661.9783325679</v>
      </c>
      <c r="H19" s="121">
        <f>'Master data'!AP19</f>
        <v>845847.06000000017</v>
      </c>
      <c r="I19" s="121">
        <f>'Master data'!CP19</f>
        <v>269275.67900000018</v>
      </c>
      <c r="J19" s="121">
        <f>'Master data'!AR19</f>
        <v>165705.41400000011</v>
      </c>
      <c r="K19" s="121">
        <f>'Master data'!AN19</f>
        <v>115590.92673348647</v>
      </c>
      <c r="L19" s="121">
        <f>'Master data'!AM19</f>
        <v>85262.681000000084</v>
      </c>
    </row>
    <row r="20" spans="1:12">
      <c r="A20" s="105" t="str">
        <f>'Master data'!A20</f>
        <v>Coal &amp; Related Energy</v>
      </c>
      <c r="B20" s="118">
        <f>'Master data'!B20</f>
        <v>206</v>
      </c>
      <c r="C20" s="121">
        <f>'Master data'!C20</f>
        <v>278608.81999999989</v>
      </c>
      <c r="D20" s="121">
        <f>'Master data'!CV20</f>
        <v>176550.93000000002</v>
      </c>
      <c r="E20" s="121">
        <f>'Master data'!G20</f>
        <v>311447.13891101175</v>
      </c>
      <c r="F20" s="121">
        <f>'Master data'!BC20</f>
        <v>266316.70691101177</v>
      </c>
      <c r="G20" s="121">
        <f>'Master data'!D20</f>
        <v>114703.78691101191</v>
      </c>
      <c r="H20" s="121">
        <f>'Master data'!AP20</f>
        <v>251741.035</v>
      </c>
      <c r="I20" s="121">
        <f>'Master data'!CP20</f>
        <v>78788.186000000016</v>
      </c>
      <c r="J20" s="121">
        <f>'Master data'!AR20</f>
        <v>61970.170000000027</v>
      </c>
      <c r="K20" s="121">
        <f>'Master data'!AN20</f>
        <v>43235.841617797618</v>
      </c>
      <c r="L20" s="121">
        <f>'Master data'!AM20</f>
        <v>23767.171000000002</v>
      </c>
    </row>
    <row r="21" spans="1:12">
      <c r="A21" s="105" t="str">
        <f>'Master data'!A21</f>
        <v>Computer Services</v>
      </c>
      <c r="B21" s="118">
        <f>'Master data'!B21</f>
        <v>1040</v>
      </c>
      <c r="C21" s="121">
        <f>'Master data'!C21</f>
        <v>1665638.8210000019</v>
      </c>
      <c r="D21" s="121">
        <f>'Master data'!CV21</f>
        <v>307076.65799999965</v>
      </c>
      <c r="E21" s="121">
        <f>'Master data'!G21</f>
        <v>1765959.7512835078</v>
      </c>
      <c r="F21" s="121">
        <f>'Master data'!BC21</f>
        <v>289875.31328350893</v>
      </c>
      <c r="G21" s="121">
        <f>'Master data'!D21</f>
        <v>207371.61328350916</v>
      </c>
      <c r="H21" s="121">
        <f>'Master data'!AP21</f>
        <v>1057872.1590000005</v>
      </c>
      <c r="I21" s="121">
        <f>'Master data'!CP21</f>
        <v>223214.63400000008</v>
      </c>
      <c r="J21" s="121">
        <f>'Master data'!AR21</f>
        <v>108006.31499999992</v>
      </c>
      <c r="K21" s="121">
        <f>'Master data'!AN21</f>
        <v>77563.438143298205</v>
      </c>
      <c r="L21" s="121">
        <f>'Master data'!AM21</f>
        <v>49757.741000000045</v>
      </c>
    </row>
    <row r="22" spans="1:12">
      <c r="A22" s="105" t="str">
        <f>'Master data'!A22</f>
        <v>Computers/Peripherals</v>
      </c>
      <c r="B22" s="118">
        <f>'Master data'!B22</f>
        <v>336</v>
      </c>
      <c r="C22" s="121">
        <f>'Master data'!C22</f>
        <v>3961573.9329999993</v>
      </c>
      <c r="D22" s="121">
        <f>'Master data'!CV22</f>
        <v>505763.22099999938</v>
      </c>
      <c r="E22" s="121">
        <f>'Master data'!G22</f>
        <v>4134028.1946688541</v>
      </c>
      <c r="F22" s="121">
        <f>'Master data'!BC22</f>
        <v>640668.03666885279</v>
      </c>
      <c r="G22" s="121">
        <f>'Master data'!D22</f>
        <v>367158.97066885274</v>
      </c>
      <c r="H22" s="121">
        <f>'Master data'!AP22</f>
        <v>1479478.402</v>
      </c>
      <c r="I22" s="121">
        <f>'Master data'!CP22</f>
        <v>435007.23200000025</v>
      </c>
      <c r="J22" s="121">
        <f>'Master data'!AR22</f>
        <v>262401.76300000004</v>
      </c>
      <c r="K22" s="121">
        <f>'Master data'!AN22</f>
        <v>198656.5576662294</v>
      </c>
      <c r="L22" s="121">
        <f>'Master data'!AM22</f>
        <v>172338.66200000001</v>
      </c>
    </row>
    <row r="23" spans="1:12">
      <c r="A23" s="105" t="str">
        <f>'Master data'!A23</f>
        <v>Construction Supplies</v>
      </c>
      <c r="B23" s="118">
        <f>'Master data'!B23</f>
        <v>784</v>
      </c>
      <c r="C23" s="121">
        <f>'Master data'!C23</f>
        <v>1436982.4920000012</v>
      </c>
      <c r="D23" s="121">
        <f>'Master data'!CV23</f>
        <v>678363.56400000071</v>
      </c>
      <c r="E23" s="121">
        <f>'Master data'!G23</f>
        <v>1748141.4974365437</v>
      </c>
      <c r="F23" s="121">
        <f>'Master data'!BC23</f>
        <v>1050091.4054365433</v>
      </c>
      <c r="G23" s="121">
        <f>'Master data'!D23</f>
        <v>519541.42343654338</v>
      </c>
      <c r="H23" s="121">
        <f>'Master data'!AP23</f>
        <v>1138119.4960000019</v>
      </c>
      <c r="I23" s="121">
        <f>'Master data'!CP23</f>
        <v>290747.88400000008</v>
      </c>
      <c r="J23" s="121">
        <f>'Master data'!AR23</f>
        <v>162855.19099999982</v>
      </c>
      <c r="K23" s="121">
        <f>'Master data'!AN23</f>
        <v>113447.08111269135</v>
      </c>
      <c r="L23" s="121">
        <f>'Master data'!AM23</f>
        <v>76393.515999999858</v>
      </c>
    </row>
    <row r="24" spans="1:12">
      <c r="A24" s="105" t="str">
        <f>'Master data'!A24</f>
        <v>Diversified</v>
      </c>
      <c r="B24" s="118">
        <f>'Master data'!B24</f>
        <v>318</v>
      </c>
      <c r="C24" s="121">
        <f>'Master data'!C24</f>
        <v>2111107.8209999991</v>
      </c>
      <c r="D24" s="121">
        <f>'Master data'!CV24</f>
        <v>1265112.7169999997</v>
      </c>
      <c r="E24" s="121">
        <f>'Master data'!G24</f>
        <v>2998119.72709026</v>
      </c>
      <c r="F24" s="121">
        <f>'Master data'!BC24</f>
        <v>2349577.7810902591</v>
      </c>
      <c r="G24" s="121">
        <f>'Master data'!D24</f>
        <v>1199545.0380902591</v>
      </c>
      <c r="H24" s="121">
        <f>'Master data'!AP24</f>
        <v>1636622.7869999984</v>
      </c>
      <c r="I24" s="121">
        <f>'Master data'!CP24</f>
        <v>513409.03</v>
      </c>
      <c r="J24" s="121">
        <f>'Master data'!AR24</f>
        <v>345523.40200000006</v>
      </c>
      <c r="K24" s="121">
        <f>'Master data'!AN24</f>
        <v>280440.08238194848</v>
      </c>
      <c r="L24" s="121">
        <f>'Master data'!AM24</f>
        <v>193702.40400000007</v>
      </c>
    </row>
    <row r="25" spans="1:12">
      <c r="A25" s="105" t="str">
        <f>'Master data'!A25</f>
        <v>Drugs (Biotechnology)</v>
      </c>
      <c r="B25" s="118">
        <f>'Master data'!B25</f>
        <v>1223</v>
      </c>
      <c r="C25" s="121">
        <f>'Master data'!C25</f>
        <v>1981015.4450000015</v>
      </c>
      <c r="D25" s="121">
        <f>'Master data'!CV25</f>
        <v>242995.43200000029</v>
      </c>
      <c r="E25" s="121">
        <f>'Master data'!G25</f>
        <v>2043468.735213015</v>
      </c>
      <c r="F25" s="121">
        <f>'Master data'!BC25</f>
        <v>311227.34721301339</v>
      </c>
      <c r="G25" s="121">
        <f>'Master data'!D25</f>
        <v>231984.72721301424</v>
      </c>
      <c r="H25" s="121">
        <f>'Master data'!AP25</f>
        <v>259634.15299999982</v>
      </c>
      <c r="I25" s="121">
        <f>'Master data'!CP25</f>
        <v>158026.34899999993</v>
      </c>
      <c r="J25" s="121">
        <f>'Master data'!AR25</f>
        <v>52477.673000000097</v>
      </c>
      <c r="K25" s="121">
        <f>'Master data'!AN25</f>
        <v>27747.387357397201</v>
      </c>
      <c r="L25" s="121">
        <f>'Master data'!AM25</f>
        <v>-3074.4599999999969</v>
      </c>
    </row>
    <row r="26" spans="1:12">
      <c r="A26" s="105" t="str">
        <f>'Master data'!A26</f>
        <v>Drugs (Pharmaceutical)</v>
      </c>
      <c r="B26" s="118">
        <f>'Master data'!B26</f>
        <v>1371</v>
      </c>
      <c r="C26" s="121">
        <f>'Master data'!C26</f>
        <v>4387489.578999998</v>
      </c>
      <c r="D26" s="121">
        <f>'Master data'!CV26</f>
        <v>954104.6479999976</v>
      </c>
      <c r="E26" s="121">
        <f>'Master data'!G26</f>
        <v>4798409.6423189864</v>
      </c>
      <c r="F26" s="121">
        <f>'Master data'!BC26</f>
        <v>1128286.4593189836</v>
      </c>
      <c r="G26" s="121">
        <f>'Master data'!D26</f>
        <v>648828.48731898272</v>
      </c>
      <c r="H26" s="121">
        <f>'Master data'!AP26</f>
        <v>1114038.5760000004</v>
      </c>
      <c r="I26" s="121">
        <f>'Master data'!CP26</f>
        <v>699946.76100000076</v>
      </c>
      <c r="J26" s="121">
        <f>'Master data'!AR26</f>
        <v>315242.71700000041</v>
      </c>
      <c r="K26" s="121">
        <f>'Master data'!AN26</f>
        <v>238888.41933620369</v>
      </c>
      <c r="L26" s="121">
        <f>'Master data'!AM26</f>
        <v>120177.795</v>
      </c>
    </row>
    <row r="27" spans="1:12">
      <c r="A27" s="105" t="str">
        <f>'Master data'!A27</f>
        <v>Education</v>
      </c>
      <c r="B27" s="118">
        <f>'Master data'!B27</f>
        <v>244</v>
      </c>
      <c r="C27" s="121">
        <f>'Master data'!C27</f>
        <v>108931.67599999998</v>
      </c>
      <c r="D27" s="121">
        <f>'Master data'!CV27</f>
        <v>42606.302999999993</v>
      </c>
      <c r="E27" s="121">
        <f>'Master data'!G27</f>
        <v>123714.37155731604</v>
      </c>
      <c r="F27" s="121">
        <f>'Master data'!BC27</f>
        <v>48057.819557316056</v>
      </c>
      <c r="G27" s="121">
        <f>'Master data'!D27</f>
        <v>33527.120557316121</v>
      </c>
      <c r="H27" s="121">
        <f>'Master data'!AP27</f>
        <v>45180.816999999995</v>
      </c>
      <c r="I27" s="121">
        <f>'Master data'!CP27</f>
        <v>20838.897000000001</v>
      </c>
      <c r="J27" s="121">
        <f>'Master data'!AR27</f>
        <v>7802.2519999999959</v>
      </c>
      <c r="K27" s="121">
        <f>'Master data'!AN27</f>
        <v>4311.9050885367778</v>
      </c>
      <c r="L27" s="121">
        <f>'Master data'!AM27</f>
        <v>1494.9199999999998</v>
      </c>
    </row>
    <row r="28" spans="1:12">
      <c r="A28" s="105" t="str">
        <f>'Master data'!A28</f>
        <v>Electrical Equipment</v>
      </c>
      <c r="B28" s="118">
        <f>'Master data'!B28</f>
        <v>999</v>
      </c>
      <c r="C28" s="121">
        <f>'Master data'!C28</f>
        <v>1915621.0100000019</v>
      </c>
      <c r="D28" s="121">
        <f>'Master data'!CV28</f>
        <v>397335.52099999995</v>
      </c>
      <c r="E28" s="121">
        <f>'Master data'!G28</f>
        <v>2000280.3279578849</v>
      </c>
      <c r="F28" s="121">
        <f>'Master data'!BC28</f>
        <v>456348.65895788558</v>
      </c>
      <c r="G28" s="121">
        <f>'Master data'!D28</f>
        <v>234895.15895788581</v>
      </c>
      <c r="H28" s="121">
        <f>'Master data'!AP28</f>
        <v>763550.85000000219</v>
      </c>
      <c r="I28" s="121">
        <f>'Master data'!CP28</f>
        <v>182225.35700000011</v>
      </c>
      <c r="J28" s="121">
        <f>'Master data'!AR28</f>
        <v>80698.574999999997</v>
      </c>
      <c r="K28" s="121">
        <f>'Master data'!AN28</f>
        <v>54543.212408422762</v>
      </c>
      <c r="L28" s="121">
        <f>'Master data'!AM28</f>
        <v>38099.361999999986</v>
      </c>
    </row>
    <row r="29" spans="1:12">
      <c r="A29" s="105" t="str">
        <f>'Master data'!A29</f>
        <v>Electronics (Consumer &amp; Office)</v>
      </c>
      <c r="B29" s="118">
        <f>'Master data'!B29</f>
        <v>138</v>
      </c>
      <c r="C29" s="121">
        <f>'Master data'!C29</f>
        <v>331374.60200000007</v>
      </c>
      <c r="D29" s="121">
        <f>'Master data'!CV29</f>
        <v>126017.25200000001</v>
      </c>
      <c r="E29" s="121">
        <f>'Master data'!G29</f>
        <v>383618.47427512426</v>
      </c>
      <c r="F29" s="121">
        <f>'Master data'!BC29</f>
        <v>215680.11527512418</v>
      </c>
      <c r="G29" s="121">
        <f>'Master data'!D29</f>
        <v>100317.39327512424</v>
      </c>
      <c r="H29" s="121">
        <f>'Master data'!AP29</f>
        <v>363069.60200000013</v>
      </c>
      <c r="I29" s="121">
        <f>'Master data'!CP29</f>
        <v>88443.191999999995</v>
      </c>
      <c r="J29" s="121">
        <f>'Master data'!AR29</f>
        <v>37257.353000000017</v>
      </c>
      <c r="K29" s="121">
        <f>'Master data'!AN29</f>
        <v>23249.559744975148</v>
      </c>
      <c r="L29" s="121">
        <f>'Master data'!AM29</f>
        <v>18460.772999999994</v>
      </c>
    </row>
    <row r="30" spans="1:12">
      <c r="A30" s="105" t="str">
        <f>'Master data'!A30</f>
        <v>Electronics (General)</v>
      </c>
      <c r="B30" s="118">
        <f>'Master data'!B30</f>
        <v>1425</v>
      </c>
      <c r="C30" s="121">
        <f>'Master data'!C30</f>
        <v>2191637.3869999964</v>
      </c>
      <c r="D30" s="121">
        <f>'Master data'!CV30</f>
        <v>575604.03700000013</v>
      </c>
      <c r="E30" s="121">
        <f>'Master data'!G30</f>
        <v>2240274.0535506024</v>
      </c>
      <c r="F30" s="121">
        <f>'Master data'!BC30</f>
        <v>698627.51055060513</v>
      </c>
      <c r="G30" s="121">
        <f>'Master data'!D30</f>
        <v>286216.92955060588</v>
      </c>
      <c r="H30" s="121">
        <f>'Master data'!AP30</f>
        <v>1152943.5340000007</v>
      </c>
      <c r="I30" s="121">
        <f>'Master data'!CP30</f>
        <v>235783.59399999972</v>
      </c>
      <c r="J30" s="121">
        <f>'Master data'!AR30</f>
        <v>145356.94800000012</v>
      </c>
      <c r="K30" s="121">
        <f>'Master data'!AN30</f>
        <v>96500.074889878772</v>
      </c>
      <c r="L30" s="121">
        <f>'Master data'!AM30</f>
        <v>76555.980000000098</v>
      </c>
    </row>
    <row r="31" spans="1:12">
      <c r="A31" s="105" t="str">
        <f>'Master data'!A31</f>
        <v>Engineering/Construction</v>
      </c>
      <c r="B31" s="118">
        <f>'Master data'!B31</f>
        <v>1267</v>
      </c>
      <c r="C31" s="121">
        <f>'Master data'!C31</f>
        <v>898025.82299999974</v>
      </c>
      <c r="D31" s="121">
        <f>'Master data'!CV31</f>
        <v>617676.2449999993</v>
      </c>
      <c r="E31" s="121">
        <f>'Master data'!G31</f>
        <v>1359406.6879627011</v>
      </c>
      <c r="F31" s="121">
        <f>'Master data'!BC31</f>
        <v>1250241.5949626991</v>
      </c>
      <c r="G31" s="121">
        <f>'Master data'!D31</f>
        <v>784273.41896269703</v>
      </c>
      <c r="H31" s="121">
        <f>'Master data'!AP31</f>
        <v>2174228.5639999984</v>
      </c>
      <c r="I31" s="121">
        <f>'Master data'!CP31</f>
        <v>350428.44000000029</v>
      </c>
      <c r="J31" s="121">
        <f>'Master data'!AR31</f>
        <v>139895.85799999995</v>
      </c>
      <c r="K31" s="121">
        <f>'Master data'!AN31</f>
        <v>105148.12620746033</v>
      </c>
      <c r="L31" s="121">
        <f>'Master data'!AM31</f>
        <v>64523.417999999954</v>
      </c>
    </row>
    <row r="32" spans="1:12">
      <c r="A32" s="105" t="str">
        <f>'Master data'!A32</f>
        <v>Entertainment</v>
      </c>
      <c r="B32" s="118">
        <f>'Master data'!B32</f>
        <v>734</v>
      </c>
      <c r="C32" s="121">
        <f>'Master data'!C32</f>
        <v>1438120.3650000002</v>
      </c>
      <c r="D32" s="121">
        <f>'Master data'!CV32</f>
        <v>268811.14099999995</v>
      </c>
      <c r="E32" s="121">
        <f>'Master data'!G32</f>
        <v>1536739.5341962271</v>
      </c>
      <c r="F32" s="121">
        <f>'Master data'!BC32</f>
        <v>286214.66919622646</v>
      </c>
      <c r="G32" s="121">
        <f>'Master data'!D32</f>
        <v>220608.02719622635</v>
      </c>
      <c r="H32" s="121">
        <f>'Master data'!AP32</f>
        <v>312370.38600000012</v>
      </c>
      <c r="I32" s="121">
        <f>'Master data'!CP32</f>
        <v>140595.48899999986</v>
      </c>
      <c r="J32" s="121">
        <f>'Master data'!AR32</f>
        <v>51335.972999999976</v>
      </c>
      <c r="K32" s="121">
        <f>'Master data'!AN32</f>
        <v>29732.156360754696</v>
      </c>
      <c r="L32" s="121">
        <f>'Master data'!AM32</f>
        <v>12795.776000000003</v>
      </c>
    </row>
    <row r="33" spans="1:12">
      <c r="A33" s="105" t="str">
        <f>'Master data'!A33</f>
        <v>Environmental &amp; Waste Services</v>
      </c>
      <c r="B33" s="118">
        <f>'Master data'!B33</f>
        <v>353</v>
      </c>
      <c r="C33" s="121">
        <f>'Master data'!C33</f>
        <v>382419.91900000029</v>
      </c>
      <c r="D33" s="121">
        <f>'Master data'!CV33</f>
        <v>91346.351999999999</v>
      </c>
      <c r="E33" s="121">
        <f>'Master data'!G33</f>
        <v>474708.42333995266</v>
      </c>
      <c r="F33" s="121">
        <f>'Master data'!BC33</f>
        <v>149235.83333995263</v>
      </c>
      <c r="G33" s="121">
        <f>'Master data'!D33</f>
        <v>116659.54433995245</v>
      </c>
      <c r="H33" s="121">
        <f>'Master data'!AP33</f>
        <v>157131.46200000003</v>
      </c>
      <c r="I33" s="121">
        <f>'Master data'!CP33</f>
        <v>44677.138000000021</v>
      </c>
      <c r="J33" s="121">
        <f>'Master data'!AR33</f>
        <v>28839.748000000007</v>
      </c>
      <c r="K33" s="121">
        <f>'Master data'!AN33</f>
        <v>17482.920132009498</v>
      </c>
      <c r="L33" s="121">
        <f>'Master data'!AM33</f>
        <v>8657.0010000000002</v>
      </c>
    </row>
    <row r="34" spans="1:12">
      <c r="A34" s="105" t="str">
        <f>'Master data'!A34</f>
        <v>Farming/Agriculture</v>
      </c>
      <c r="B34" s="118">
        <f>'Master data'!B34</f>
        <v>417</v>
      </c>
      <c r="C34" s="121">
        <f>'Master data'!C34</f>
        <v>475077.64599999983</v>
      </c>
      <c r="D34" s="121">
        <f>'Master data'!CV34</f>
        <v>168505.93299999984</v>
      </c>
      <c r="E34" s="121">
        <f>'Master data'!G34</f>
        <v>637250.57723919291</v>
      </c>
      <c r="F34" s="121">
        <f>'Master data'!BC34</f>
        <v>357222.55123919342</v>
      </c>
      <c r="G34" s="121">
        <f>'Master data'!D34</f>
        <v>204156.95423919338</v>
      </c>
      <c r="H34" s="121">
        <f>'Master data'!AP34</f>
        <v>497156.94600000005</v>
      </c>
      <c r="I34" s="121">
        <f>'Master data'!CP34</f>
        <v>81394.750999999946</v>
      </c>
      <c r="J34" s="121">
        <f>'Master data'!AR34</f>
        <v>49425.398000000016</v>
      </c>
      <c r="K34" s="121">
        <f>'Master data'!AN34</f>
        <v>36387.85355216133</v>
      </c>
      <c r="L34" s="121">
        <f>'Master data'!AM34</f>
        <v>23718.846999999998</v>
      </c>
    </row>
    <row r="35" spans="1:12">
      <c r="A35" s="105" t="str">
        <f>'Master data'!A35</f>
        <v>Financial Svcs. (Non-bank &amp; Insurance)</v>
      </c>
      <c r="B35" s="118">
        <f>'Master data'!B35</f>
        <v>1102</v>
      </c>
      <c r="C35" s="121">
        <f>'Master data'!C35</f>
        <v>2154444.0140000004</v>
      </c>
      <c r="D35" s="121">
        <f>'Master data'!CV35</f>
        <v>921844.0500000004</v>
      </c>
      <c r="E35" s="121">
        <f>'Master data'!G35</f>
        <v>12505198.497392569</v>
      </c>
      <c r="F35" s="121">
        <f>'Master data'!BC35</f>
        <v>11622566.633392593</v>
      </c>
      <c r="G35" s="121">
        <f>'Master data'!D35</f>
        <v>11468784.676392579</v>
      </c>
      <c r="H35" s="121">
        <f>'Master data'!AP35</f>
        <v>805455.51099999994</v>
      </c>
      <c r="I35" s="121">
        <f>'Master data'!CP35</f>
        <v>646774.47499999905</v>
      </c>
      <c r="J35" s="121">
        <f>'Master data'!AR35</f>
        <v>95826.144000000015</v>
      </c>
      <c r="K35" s="121">
        <f>'Master data'!AN35</f>
        <v>80995.399521483763</v>
      </c>
      <c r="L35" s="121">
        <f>'Master data'!AM35</f>
        <v>232994.92700000017</v>
      </c>
    </row>
    <row r="36" spans="1:12">
      <c r="A36" s="105" t="str">
        <f>'Master data'!A36</f>
        <v>Food Processing</v>
      </c>
      <c r="B36" s="118">
        <f>'Master data'!B36</f>
        <v>1377</v>
      </c>
      <c r="C36" s="121">
        <f>'Master data'!C36</f>
        <v>2251200.0260000052</v>
      </c>
      <c r="D36" s="121">
        <f>'Master data'!CV36</f>
        <v>673958.37699999986</v>
      </c>
      <c r="E36" s="121">
        <f>'Master data'!G36</f>
        <v>2652764.7272592671</v>
      </c>
      <c r="F36" s="121">
        <f>'Master data'!BC36</f>
        <v>963071.04425927007</v>
      </c>
      <c r="G36" s="121">
        <f>'Master data'!D36</f>
        <v>554231.74325927068</v>
      </c>
      <c r="H36" s="121">
        <f>'Master data'!AP36</f>
        <v>1480170.4760000019</v>
      </c>
      <c r="I36" s="121">
        <f>'Master data'!CP36</f>
        <v>404058.6719999995</v>
      </c>
      <c r="J36" s="121">
        <f>'Master data'!AR36</f>
        <v>187425.74800000002</v>
      </c>
      <c r="K36" s="121">
        <f>'Master data'!AN36</f>
        <v>136810.20094814597</v>
      </c>
      <c r="L36" s="121">
        <f>'Master data'!AM36</f>
        <v>91505.073000000048</v>
      </c>
    </row>
    <row r="37" spans="1:12">
      <c r="A37" s="105" t="str">
        <f>'Master data'!A37</f>
        <v>Food Wholesalers</v>
      </c>
      <c r="B37" s="118">
        <f>'Master data'!B37</f>
        <v>160</v>
      </c>
      <c r="C37" s="121">
        <f>'Master data'!C37</f>
        <v>106452.783</v>
      </c>
      <c r="D37" s="121">
        <f>'Master data'!CV37</f>
        <v>39044.946999999986</v>
      </c>
      <c r="E37" s="121">
        <f>'Master data'!G37</f>
        <v>171368.37197572281</v>
      </c>
      <c r="F37" s="121">
        <f>'Master data'!BC37</f>
        <v>88132.013975722832</v>
      </c>
      <c r="G37" s="121">
        <f>'Master data'!D37</f>
        <v>80268.907975722803</v>
      </c>
      <c r="H37" s="121">
        <f>'Master data'!AP37</f>
        <v>379686.89199999999</v>
      </c>
      <c r="I37" s="121">
        <f>'Master data'!CP37</f>
        <v>55731.310999999994</v>
      </c>
      <c r="J37" s="121">
        <f>'Master data'!AR37</f>
        <v>14001.882000000001</v>
      </c>
      <c r="K37" s="121">
        <f>'Master data'!AN37</f>
        <v>8352.5480048554418</v>
      </c>
      <c r="L37" s="121">
        <f>'Master data'!AM37</f>
        <v>2534.9479999999994</v>
      </c>
    </row>
    <row r="38" spans="1:12">
      <c r="A38" s="105" t="str">
        <f>'Master data'!A38</f>
        <v>Furn/Home Furnishings</v>
      </c>
      <c r="B38" s="118">
        <f>'Master data'!B38</f>
        <v>359</v>
      </c>
      <c r="C38" s="121">
        <f>'Master data'!C38</f>
        <v>469198.77000000014</v>
      </c>
      <c r="D38" s="121">
        <f>'Master data'!CV38</f>
        <v>119828.38499999992</v>
      </c>
      <c r="E38" s="121">
        <f>'Master data'!G38</f>
        <v>486484.62210472813</v>
      </c>
      <c r="F38" s="121">
        <f>'Master data'!BC38</f>
        <v>129887.28110472801</v>
      </c>
      <c r="G38" s="121">
        <f>'Master data'!D38</f>
        <v>87003.18210472801</v>
      </c>
      <c r="H38" s="121">
        <f>'Master data'!AP38</f>
        <v>350039.0959999995</v>
      </c>
      <c r="I38" s="121">
        <f>'Master data'!CP38</f>
        <v>101534.91199999995</v>
      </c>
      <c r="J38" s="121">
        <f>'Master data'!AR38</f>
        <v>40775.740000000005</v>
      </c>
      <c r="K38" s="121">
        <f>'Master data'!AN38</f>
        <v>31564.11117905442</v>
      </c>
      <c r="L38" s="121">
        <f>'Master data'!AM38</f>
        <v>24719.822</v>
      </c>
    </row>
    <row r="39" spans="1:12">
      <c r="A39" s="105" t="str">
        <f>'Master data'!A39</f>
        <v>Green &amp; Renewable Energy</v>
      </c>
      <c r="B39" s="118">
        <f>'Master data'!B39</f>
        <v>239</v>
      </c>
      <c r="C39" s="121">
        <f>'Master data'!C39</f>
        <v>428986.53000000009</v>
      </c>
      <c r="D39" s="121">
        <f>'Master data'!CV39</f>
        <v>112876.48800000003</v>
      </c>
      <c r="E39" s="121">
        <f>'Master data'!G39</f>
        <v>624296.65135456913</v>
      </c>
      <c r="F39" s="121">
        <f>'Master data'!BC39</f>
        <v>374021.78435456927</v>
      </c>
      <c r="G39" s="121">
        <f>'Master data'!D39</f>
        <v>222180.14035456951</v>
      </c>
      <c r="H39" s="121">
        <f>'Master data'!AP39</f>
        <v>70868.741999999984</v>
      </c>
      <c r="I39" s="121">
        <f>'Master data'!CP39</f>
        <v>37986.667999999983</v>
      </c>
      <c r="J39" s="121">
        <f>'Master data'!AR39</f>
        <v>38222.452000000048</v>
      </c>
      <c r="K39" s="121">
        <f>'Master data'!AN39</f>
        <v>23659.945329086124</v>
      </c>
      <c r="L39" s="121">
        <f>'Master data'!AM39</f>
        <v>11584.22</v>
      </c>
    </row>
    <row r="40" spans="1:12">
      <c r="A40" s="105" t="str">
        <f>'Master data'!A40</f>
        <v>Healthcare Products</v>
      </c>
      <c r="B40" s="118">
        <f>'Master data'!B40</f>
        <v>852</v>
      </c>
      <c r="C40" s="121">
        <f>'Master data'!C40</f>
        <v>2428544.1850000015</v>
      </c>
      <c r="D40" s="121">
        <f>'Master data'!CV40</f>
        <v>382816.97900000034</v>
      </c>
      <c r="E40" s="121">
        <f>'Master data'!G40</f>
        <v>2543185.7994561181</v>
      </c>
      <c r="F40" s="121">
        <f>'Master data'!BC40</f>
        <v>359909.54845612025</v>
      </c>
      <c r="G40" s="121">
        <f>'Master data'!D40</f>
        <v>216646.74345612049</v>
      </c>
      <c r="H40" s="121">
        <f>'Master data'!AP40</f>
        <v>431976.44799999963</v>
      </c>
      <c r="I40" s="121">
        <f>'Master data'!CP40</f>
        <v>244857.93600000002</v>
      </c>
      <c r="J40" s="121">
        <f>'Master data'!AR40</f>
        <v>111106.92199999998</v>
      </c>
      <c r="K40" s="121">
        <f>'Master data'!AN40</f>
        <v>82657.127308775947</v>
      </c>
      <c r="L40" s="121">
        <f>'Master data'!AM40</f>
        <v>62585.05599999999</v>
      </c>
    </row>
    <row r="41" spans="1:12">
      <c r="A41" s="105" t="str">
        <f>'Master data'!A41</f>
        <v>Healthcare Support Services</v>
      </c>
      <c r="B41" s="118">
        <f>'Master data'!B41</f>
        <v>445</v>
      </c>
      <c r="C41" s="121">
        <f>'Master data'!C41</f>
        <v>1531985.1909999992</v>
      </c>
      <c r="D41" s="121">
        <f>'Master data'!CV41</f>
        <v>428774.48299999995</v>
      </c>
      <c r="E41" s="121">
        <f>'Master data'!G41</f>
        <v>1825814.4419610493</v>
      </c>
      <c r="F41" s="121">
        <f>'Master data'!BC41</f>
        <v>392020.61596104939</v>
      </c>
      <c r="G41" s="121">
        <f>'Master data'!D41</f>
        <v>421251.56496104924</v>
      </c>
      <c r="H41" s="121">
        <f>'Master data'!AP41</f>
        <v>2327696.3270000014</v>
      </c>
      <c r="I41" s="121">
        <f>'Master data'!CP41</f>
        <v>350643.07299999992</v>
      </c>
      <c r="J41" s="121">
        <f>'Master data'!AR41</f>
        <v>134928.09500000006</v>
      </c>
      <c r="K41" s="121">
        <f>'Master data'!AN41</f>
        <v>101471.72180779012</v>
      </c>
      <c r="L41" s="121">
        <f>'Master data'!AM41</f>
        <v>57207.986999999994</v>
      </c>
    </row>
    <row r="42" spans="1:12">
      <c r="A42" s="105" t="str">
        <f>'Master data'!A42</f>
        <v>Heathcare Information and Technology</v>
      </c>
      <c r="B42" s="118">
        <f>'Master data'!B42</f>
        <v>455</v>
      </c>
      <c r="C42" s="121">
        <f>'Master data'!C42</f>
        <v>1767892.3269999989</v>
      </c>
      <c r="D42" s="121">
        <f>'Master data'!CV42</f>
        <v>186078.28600000002</v>
      </c>
      <c r="E42" s="121">
        <f>'Master data'!G42</f>
        <v>1846278.3188977607</v>
      </c>
      <c r="F42" s="121">
        <f>'Master data'!BC42</f>
        <v>185813.91989776061</v>
      </c>
      <c r="G42" s="121">
        <f>'Master data'!D42</f>
        <v>141585.89289776073</v>
      </c>
      <c r="H42" s="121">
        <f>'Master data'!AP42</f>
        <v>219805.08599999995</v>
      </c>
      <c r="I42" s="121">
        <f>'Master data'!CP42</f>
        <v>107480.27499999999</v>
      </c>
      <c r="J42" s="121">
        <f>'Master data'!AR42</f>
        <v>53655.697000000029</v>
      </c>
      <c r="K42" s="121">
        <f>'Master data'!AN42</f>
        <v>38311.236220447878</v>
      </c>
      <c r="L42" s="121">
        <f>'Master data'!AM42</f>
        <v>33492.629000000008</v>
      </c>
    </row>
    <row r="43" spans="1:12">
      <c r="A43" s="105" t="str">
        <f>'Master data'!A43</f>
        <v>Homebuilding</v>
      </c>
      <c r="B43" s="118">
        <f>'Master data'!B43</f>
        <v>168</v>
      </c>
      <c r="C43" s="121">
        <f>'Master data'!C43</f>
        <v>321137.31400000013</v>
      </c>
      <c r="D43" s="121">
        <f>'Master data'!CV43</f>
        <v>157912.95199999999</v>
      </c>
      <c r="E43" s="121">
        <f>'Master data'!G43</f>
        <v>370369.03180248354</v>
      </c>
      <c r="F43" s="121">
        <f>'Master data'!BC43</f>
        <v>221331.39080248354</v>
      </c>
      <c r="G43" s="121">
        <f>'Master data'!D43</f>
        <v>105407.67480248345</v>
      </c>
      <c r="H43" s="121">
        <f>'Master data'!AP43</f>
        <v>302130.43200000003</v>
      </c>
      <c r="I43" s="121">
        <f>'Master data'!CP43</f>
        <v>70725.350999999995</v>
      </c>
      <c r="J43" s="121">
        <f>'Master data'!AR43</f>
        <v>45430.131999999991</v>
      </c>
      <c r="K43" s="121">
        <f>'Master data'!AN43</f>
        <v>38798.06523950331</v>
      </c>
      <c r="L43" s="121">
        <f>'Master data'!AM43</f>
        <v>31291.151999999991</v>
      </c>
    </row>
    <row r="44" spans="1:12">
      <c r="A44" s="105" t="str">
        <f>'Master data'!A44</f>
        <v>Hospitals/Healthcare Facilities</v>
      </c>
      <c r="B44" s="118">
        <f>'Master data'!B44</f>
        <v>223</v>
      </c>
      <c r="C44" s="121">
        <f>'Master data'!C44</f>
        <v>374882.63699999999</v>
      </c>
      <c r="D44" s="121">
        <f>'Master data'!CV44</f>
        <v>64825.875999999989</v>
      </c>
      <c r="E44" s="121">
        <f>'Master data'!G44</f>
        <v>535333.58994732169</v>
      </c>
      <c r="F44" s="121">
        <f>'Master data'!BC44</f>
        <v>198062.0379473216</v>
      </c>
      <c r="G44" s="121">
        <f>'Master data'!D44</f>
        <v>182689.7649473217</v>
      </c>
      <c r="H44" s="121">
        <f>'Master data'!AP44</f>
        <v>219714.12099999998</v>
      </c>
      <c r="I44" s="121">
        <f>'Master data'!CP44</f>
        <v>73584.157000000021</v>
      </c>
      <c r="J44" s="121">
        <f>'Master data'!AR44</f>
        <v>37605.227999999988</v>
      </c>
      <c r="K44" s="121">
        <f>'Master data'!AN44</f>
        <v>24157.32961053566</v>
      </c>
      <c r="L44" s="121">
        <f>'Master data'!AM44</f>
        <v>13685.232000000004</v>
      </c>
    </row>
    <row r="45" spans="1:12">
      <c r="A45" s="105" t="str">
        <f>'Master data'!A45</f>
        <v>Hotel/Gaming</v>
      </c>
      <c r="B45" s="118">
        <f>'Master data'!B45</f>
        <v>654</v>
      </c>
      <c r="C45" s="121">
        <f>'Master data'!C45</f>
        <v>970376.37699999951</v>
      </c>
      <c r="D45" s="121">
        <f>'Master data'!CV45</f>
        <v>254352.11500000014</v>
      </c>
      <c r="E45" s="121">
        <f>'Master data'!G45</f>
        <v>1335023.6196947887</v>
      </c>
      <c r="F45" s="121">
        <f>'Master data'!BC45</f>
        <v>549088.66569478915</v>
      </c>
      <c r="G45" s="121">
        <f>'Master data'!D45</f>
        <v>475661.50169478887</v>
      </c>
      <c r="H45" s="121">
        <f>'Master data'!AP45</f>
        <v>202918.75699999995</v>
      </c>
      <c r="I45" s="121">
        <f>'Master data'!CP45</f>
        <v>95023.354000000007</v>
      </c>
      <c r="J45" s="121">
        <f>'Master data'!AR45</f>
        <v>13377.362999999996</v>
      </c>
      <c r="K45" s="121">
        <f>'Master data'!AN45</f>
        <v>-20963.184538957765</v>
      </c>
      <c r="L45" s="121">
        <f>'Master data'!AM45</f>
        <v>-41648.822</v>
      </c>
    </row>
    <row r="46" spans="1:12">
      <c r="A46" s="105" t="str">
        <f>'Master data'!A46</f>
        <v>Household Products</v>
      </c>
      <c r="B46" s="118">
        <f>'Master data'!B46</f>
        <v>575</v>
      </c>
      <c r="C46" s="121">
        <f>'Master data'!C46</f>
        <v>1721762.7850000008</v>
      </c>
      <c r="D46" s="121">
        <f>'Master data'!CV46</f>
        <v>239273.08499999996</v>
      </c>
      <c r="E46" s="121">
        <f>'Master data'!G46</f>
        <v>1844379.4986822016</v>
      </c>
      <c r="F46" s="121">
        <f>'Master data'!BC46</f>
        <v>263669.19768220343</v>
      </c>
      <c r="G46" s="121">
        <f>'Master data'!D46</f>
        <v>190264.98268220335</v>
      </c>
      <c r="H46" s="121">
        <f>'Master data'!AP46</f>
        <v>482664.3499999998</v>
      </c>
      <c r="I46" s="121">
        <f>'Master data'!CP46</f>
        <v>245126.98300000015</v>
      </c>
      <c r="J46" s="121">
        <f>'Master data'!AR46</f>
        <v>95469.390000000029</v>
      </c>
      <c r="K46" s="121">
        <f>'Master data'!AN46</f>
        <v>76076.130263559346</v>
      </c>
      <c r="L46" s="121">
        <f>'Master data'!AM46</f>
        <v>45594.093000000044</v>
      </c>
    </row>
    <row r="47" spans="1:12">
      <c r="A47" s="105" t="str">
        <f>'Master data'!A47</f>
        <v>Information Services</v>
      </c>
      <c r="B47" s="118">
        <f>'Master data'!B47</f>
        <v>266</v>
      </c>
      <c r="C47" s="121">
        <f>'Master data'!C47</f>
        <v>1991573.3439999991</v>
      </c>
      <c r="D47" s="121">
        <f>'Master data'!CV47</f>
        <v>232707.66399999999</v>
      </c>
      <c r="E47" s="121">
        <f>'Master data'!G47</f>
        <v>2111017.6092117666</v>
      </c>
      <c r="F47" s="121">
        <f>'Master data'!BC47</f>
        <v>171135.71221176747</v>
      </c>
      <c r="G47" s="121">
        <f>'Master data'!D47</f>
        <v>214115.85021176739</v>
      </c>
      <c r="H47" s="121">
        <f>'Master data'!AP47</f>
        <v>266461.08799999993</v>
      </c>
      <c r="I47" s="121">
        <f>'Master data'!CP47</f>
        <v>129257.80099999999</v>
      </c>
      <c r="J47" s="121">
        <f>'Master data'!AR47</f>
        <v>73577.245999999985</v>
      </c>
      <c r="K47" s="121">
        <f>'Master data'!AN47</f>
        <v>54216.14855764652</v>
      </c>
      <c r="L47" s="121">
        <f>'Master data'!AM47</f>
        <v>37054.525999999998</v>
      </c>
    </row>
    <row r="48" spans="1:12">
      <c r="A48" s="105" t="str">
        <f>'Master data'!A48</f>
        <v>Insurance (General)</v>
      </c>
      <c r="B48" s="118">
        <f>'Master data'!B48</f>
        <v>215</v>
      </c>
      <c r="C48" s="121">
        <f>'Master data'!C48</f>
        <v>885326.64400000032</v>
      </c>
      <c r="D48" s="121">
        <f>'Master data'!CV48</f>
        <v>574816.82200000028</v>
      </c>
      <c r="E48" s="121">
        <f>'Master data'!G48</f>
        <v>1043777.2190128919</v>
      </c>
      <c r="F48" s="121">
        <f>'Master data'!BC48</f>
        <v>740938.88001289102</v>
      </c>
      <c r="G48" s="121">
        <f>'Master data'!D48</f>
        <v>346328.65501289128</v>
      </c>
      <c r="H48" s="121">
        <f>'Master data'!AP48</f>
        <v>1068958.6480000005</v>
      </c>
      <c r="I48" s="121">
        <f>'Master data'!CP48</f>
        <v>242361.83700000009</v>
      </c>
      <c r="J48" s="121">
        <f>'Master data'!AR48</f>
        <v>127503.88200000004</v>
      </c>
      <c r="K48" s="121">
        <f>'Master data'!AN48</f>
        <v>110392.01219742166</v>
      </c>
      <c r="L48" s="121">
        <f>'Master data'!AM48</f>
        <v>70078.57699999999</v>
      </c>
    </row>
    <row r="49" spans="1:12">
      <c r="A49" s="105" t="str">
        <f>'Master data'!A49</f>
        <v>Insurance (Life)</v>
      </c>
      <c r="B49" s="118">
        <f>'Master data'!B49</f>
        <v>142</v>
      </c>
      <c r="C49" s="121">
        <f>'Master data'!C49</f>
        <v>1198127.8100000005</v>
      </c>
      <c r="D49" s="121">
        <f>'Master data'!CV49</f>
        <v>1171002.2189999996</v>
      </c>
      <c r="E49" s="121">
        <f>'Master data'!G49</f>
        <v>1497107.2738421988</v>
      </c>
      <c r="F49" s="121">
        <f>'Master data'!BC49</f>
        <v>1622646.9148421974</v>
      </c>
      <c r="G49" s="121">
        <f>'Master data'!D49</f>
        <v>1292932.8598421977</v>
      </c>
      <c r="H49" s="121">
        <f>'Master data'!AP49</f>
        <v>1812400.1700000006</v>
      </c>
      <c r="I49" s="121">
        <f>'Master data'!CP49</f>
        <v>502025.06599999982</v>
      </c>
      <c r="J49" s="121">
        <f>'Master data'!AR49</f>
        <v>197234.07300000003</v>
      </c>
      <c r="K49" s="121">
        <f>'Master data'!AN49</f>
        <v>188909.34483156048</v>
      </c>
      <c r="L49" s="121">
        <f>'Master data'!AM49</f>
        <v>117650.30999999997</v>
      </c>
    </row>
    <row r="50" spans="1:12">
      <c r="A50" s="105" t="str">
        <f>'Master data'!A50</f>
        <v>Insurance (Prop/Cas.)</v>
      </c>
      <c r="B50" s="118">
        <f>'Master data'!B50</f>
        <v>231</v>
      </c>
      <c r="C50" s="121">
        <f>'Master data'!C50</f>
        <v>691535.70200000005</v>
      </c>
      <c r="D50" s="121">
        <f>'Master data'!CV50</f>
        <v>482415.47000000009</v>
      </c>
      <c r="E50" s="121">
        <f>'Master data'!G50</f>
        <v>792034.96042135858</v>
      </c>
      <c r="F50" s="121">
        <f>'Master data'!BC50</f>
        <v>616219.15642135881</v>
      </c>
      <c r="G50" s="121">
        <f>'Master data'!D50</f>
        <v>193939.48942135862</v>
      </c>
      <c r="H50" s="121">
        <f>'Master data'!AP50</f>
        <v>758232.57900000038</v>
      </c>
      <c r="I50" s="121">
        <f>'Master data'!CP50</f>
        <v>187333.51699999991</v>
      </c>
      <c r="J50" s="121">
        <f>'Master data'!AR50</f>
        <v>99991.615000000034</v>
      </c>
      <c r="K50" s="121">
        <f>'Master data'!AN50</f>
        <v>87573.894715728224</v>
      </c>
      <c r="L50" s="121">
        <f>'Master data'!AM50</f>
        <v>62283.265999999996</v>
      </c>
    </row>
    <row r="51" spans="1:12">
      <c r="A51" s="105" t="str">
        <f>'Master data'!A51</f>
        <v>Investments &amp; Asset Management</v>
      </c>
      <c r="B51" s="118">
        <f>'Master data'!B51</f>
        <v>1706</v>
      </c>
      <c r="C51" s="121">
        <f>'Master data'!C51</f>
        <v>1471128.6449999986</v>
      </c>
      <c r="D51" s="121">
        <f>'Master data'!CV51</f>
        <v>450455.92699999997</v>
      </c>
      <c r="E51" s="121">
        <f>'Master data'!G51</f>
        <v>1918407.7340297231</v>
      </c>
      <c r="F51" s="121">
        <f>'Master data'!BC51</f>
        <v>1058349.8240297262</v>
      </c>
      <c r="G51" s="121">
        <f>'Master data'!D51</f>
        <v>666006.75202972593</v>
      </c>
      <c r="H51" s="121">
        <f>'Master data'!AP51</f>
        <v>419833.54900000012</v>
      </c>
      <c r="I51" s="121">
        <f>'Master data'!CP51</f>
        <v>234156.2779999999</v>
      </c>
      <c r="J51" s="121">
        <f>'Master data'!AR51</f>
        <v>88585.81399999994</v>
      </c>
      <c r="K51" s="121">
        <f>'Master data'!AN51</f>
        <v>84673.738394054904</v>
      </c>
      <c r="L51" s="121">
        <f>'Master data'!AM51</f>
        <v>88601.810000000085</v>
      </c>
    </row>
    <row r="52" spans="1:12">
      <c r="A52" s="105" t="str">
        <f>'Master data'!A52</f>
        <v>Machinery</v>
      </c>
      <c r="B52" s="118">
        <f>'Master data'!B52</f>
        <v>1421</v>
      </c>
      <c r="C52" s="121">
        <f>'Master data'!C52</f>
        <v>1868907.6589999977</v>
      </c>
      <c r="D52" s="121">
        <f>'Master data'!CV52</f>
        <v>471063.48800000024</v>
      </c>
      <c r="E52" s="121">
        <f>'Master data'!G52</f>
        <v>1959911.2336355627</v>
      </c>
      <c r="F52" s="121">
        <f>'Master data'!BC52</f>
        <v>529717.72163556423</v>
      </c>
      <c r="G52" s="121">
        <f>'Master data'!D52</f>
        <v>249155.61563556496</v>
      </c>
      <c r="H52" s="121">
        <f>'Master data'!AP52</f>
        <v>822189.98299999943</v>
      </c>
      <c r="I52" s="121">
        <f>'Master data'!CP52</f>
        <v>252518.04099999985</v>
      </c>
      <c r="J52" s="121">
        <f>'Master data'!AR52</f>
        <v>113708.6240000001</v>
      </c>
      <c r="K52" s="121">
        <f>'Master data'!AN52</f>
        <v>82241.563072887075</v>
      </c>
      <c r="L52" s="121">
        <f>'Master data'!AM52</f>
        <v>58921.150999999991</v>
      </c>
    </row>
    <row r="53" spans="1:12">
      <c r="A53" s="105" t="str">
        <f>'Master data'!A53</f>
        <v>Metals &amp; Mining</v>
      </c>
      <c r="B53" s="118">
        <f>'Master data'!B53</f>
        <v>1706</v>
      </c>
      <c r="C53" s="121">
        <f>'Master data'!C53</f>
        <v>1408878.9319999977</v>
      </c>
      <c r="D53" s="121">
        <f>'Master data'!CV53</f>
        <v>513656.8839999995</v>
      </c>
      <c r="E53" s="121">
        <f>'Master data'!G53</f>
        <v>1614682.5637586191</v>
      </c>
      <c r="F53" s="121">
        <f>'Master data'!BC53</f>
        <v>867670.70075861842</v>
      </c>
      <c r="G53" s="121">
        <f>'Master data'!D53</f>
        <v>366043.4257586188</v>
      </c>
      <c r="H53" s="121">
        <f>'Master data'!AP53</f>
        <v>1083602.6520000016</v>
      </c>
      <c r="I53" s="121">
        <f>'Master data'!CP53</f>
        <v>281611.94699999975</v>
      </c>
      <c r="J53" s="121">
        <f>'Master data'!AR53</f>
        <v>234590.81100000022</v>
      </c>
      <c r="K53" s="121">
        <f>'Master data'!AN53</f>
        <v>173263.99004827597</v>
      </c>
      <c r="L53" s="121">
        <f>'Master data'!AM53</f>
        <v>97075.575000000157</v>
      </c>
    </row>
    <row r="54" spans="1:12">
      <c r="A54" s="105" t="str">
        <f>'Master data'!A54</f>
        <v>Office Equipment &amp; Services</v>
      </c>
      <c r="B54" s="118">
        <f>'Master data'!B54</f>
        <v>145</v>
      </c>
      <c r="C54" s="121">
        <f>'Master data'!C54</f>
        <v>48902.208000000021</v>
      </c>
      <c r="D54" s="121">
        <f>'Master data'!CV54</f>
        <v>21762.949000000001</v>
      </c>
      <c r="E54" s="121">
        <f>'Master data'!G54</f>
        <v>54155.538985095292</v>
      </c>
      <c r="F54" s="121">
        <f>'Master data'!BC54</f>
        <v>23510.352985095255</v>
      </c>
      <c r="G54" s="121">
        <f>'Master data'!D54</f>
        <v>13065.469985095269</v>
      </c>
      <c r="H54" s="121">
        <f>'Master data'!AP54</f>
        <v>46143.478999999992</v>
      </c>
      <c r="I54" s="121">
        <f>'Master data'!CP54</f>
        <v>15696.023999999999</v>
      </c>
      <c r="J54" s="121">
        <f>'Master data'!AR54</f>
        <v>5072.0369999999994</v>
      </c>
      <c r="K54" s="121">
        <f>'Master data'!AN54</f>
        <v>3347.5882029809477</v>
      </c>
      <c r="L54" s="121">
        <f>'Master data'!AM54</f>
        <v>1804.2239999999995</v>
      </c>
    </row>
    <row r="55" spans="1:12">
      <c r="A55" s="105" t="str">
        <f>'Master data'!A55</f>
        <v>Oil/Gas (Integrated)</v>
      </c>
      <c r="B55" s="118">
        <f>'Master data'!B55</f>
        <v>46</v>
      </c>
      <c r="C55" s="121">
        <f>'Master data'!C55</f>
        <v>3618577.5100000002</v>
      </c>
      <c r="D55" s="121">
        <f>'Master data'!CV55</f>
        <v>1819725.94</v>
      </c>
      <c r="E55" s="121">
        <f>'Master data'!G55</f>
        <v>4262448.0387006924</v>
      </c>
      <c r="F55" s="121">
        <f>'Master data'!BC55</f>
        <v>2711513.9787006937</v>
      </c>
      <c r="G55" s="121">
        <f>'Master data'!D55</f>
        <v>970120.52370069374</v>
      </c>
      <c r="H55" s="121">
        <f>'Master data'!AP55</f>
        <v>2896559.5</v>
      </c>
      <c r="I55" s="121">
        <f>'Master data'!CP55</f>
        <v>1032938.7349999998</v>
      </c>
      <c r="J55" s="121">
        <f>'Master data'!AR55</f>
        <v>605838.85899999994</v>
      </c>
      <c r="K55" s="121">
        <f>'Master data'!AN55</f>
        <v>346216.91645986121</v>
      </c>
      <c r="L55" s="121">
        <f>'Master data'!AM55</f>
        <v>211877.60000000003</v>
      </c>
    </row>
    <row r="56" spans="1:12">
      <c r="A56" s="105" t="str">
        <f>'Master data'!A56</f>
        <v>Oil/Gas (Production and Exploration)</v>
      </c>
      <c r="B56" s="118">
        <f>'Master data'!B56</f>
        <v>642</v>
      </c>
      <c r="C56" s="121">
        <f>'Master data'!C56</f>
        <v>810905.49799999991</v>
      </c>
      <c r="D56" s="121">
        <f>'Master data'!CV56</f>
        <v>427033.11199999996</v>
      </c>
      <c r="E56" s="121">
        <f>'Master data'!G56</f>
        <v>1055841.6985327629</v>
      </c>
      <c r="F56" s="121">
        <f>'Master data'!BC56</f>
        <v>750021.85753276327</v>
      </c>
      <c r="G56" s="121">
        <f>'Master data'!D56</f>
        <v>314326.47653276363</v>
      </c>
      <c r="H56" s="121">
        <f>'Master data'!AP56</f>
        <v>371090.7899999998</v>
      </c>
      <c r="I56" s="121">
        <f>'Master data'!CP56</f>
        <v>215884.97099999993</v>
      </c>
      <c r="J56" s="121">
        <f>'Master data'!AR56</f>
        <v>155226.19499999992</v>
      </c>
      <c r="K56" s="121">
        <f>'Master data'!AN56</f>
        <v>46712.266093447288</v>
      </c>
      <c r="L56" s="121">
        <f>'Master data'!AM56</f>
        <v>26094.542000000009</v>
      </c>
    </row>
    <row r="57" spans="1:12">
      <c r="A57" s="105" t="str">
        <f>'Master data'!A57</f>
        <v>Oil/Gas Distribution</v>
      </c>
      <c r="B57" s="118">
        <f>'Master data'!B57</f>
        <v>165</v>
      </c>
      <c r="C57" s="121">
        <f>'Master data'!C57</f>
        <v>401976.7620000001</v>
      </c>
      <c r="D57" s="121">
        <f>'Master data'!CV57</f>
        <v>213848.0450000001</v>
      </c>
      <c r="E57" s="121">
        <f>'Master data'!G57</f>
        <v>712050.29671667435</v>
      </c>
      <c r="F57" s="121">
        <f>'Master data'!BC57</f>
        <v>507583.33871667471</v>
      </c>
      <c r="G57" s="121">
        <f>'Master data'!D57</f>
        <v>331412.09571667446</v>
      </c>
      <c r="H57" s="121">
        <f>'Master data'!AP57</f>
        <v>265793.75900000008</v>
      </c>
      <c r="I57" s="121">
        <f>'Master data'!CP57</f>
        <v>72462.891999999978</v>
      </c>
      <c r="J57" s="121">
        <f>'Master data'!AR57</f>
        <v>54521.762999999992</v>
      </c>
      <c r="K57" s="121">
        <f>'Master data'!AN57</f>
        <v>33047.061056665123</v>
      </c>
      <c r="L57" s="121">
        <f>'Master data'!AM57</f>
        <v>14778.314</v>
      </c>
    </row>
    <row r="58" spans="1:12">
      <c r="A58" s="105" t="str">
        <f>'Master data'!A58</f>
        <v>Oilfield Svcs/Equip.</v>
      </c>
      <c r="B58" s="118">
        <f>'Master data'!B58</f>
        <v>457</v>
      </c>
      <c r="C58" s="121">
        <f>'Master data'!C58</f>
        <v>805170.00000000047</v>
      </c>
      <c r="D58" s="121">
        <f>'Master data'!CV58</f>
        <v>469549.96899999992</v>
      </c>
      <c r="E58" s="121">
        <f>'Master data'!G58</f>
        <v>1135845.2825554048</v>
      </c>
      <c r="F58" s="121">
        <f>'Master data'!BC58</f>
        <v>837413.61355540459</v>
      </c>
      <c r="G58" s="121">
        <f>'Master data'!D58</f>
        <v>430949.51855540462</v>
      </c>
      <c r="H58" s="121">
        <f>'Master data'!AP58</f>
        <v>1403180.567999999</v>
      </c>
      <c r="I58" s="121">
        <f>'Master data'!CP58</f>
        <v>182488.27299999996</v>
      </c>
      <c r="J58" s="121">
        <f>'Master data'!AR58</f>
        <v>110962.96100000001</v>
      </c>
      <c r="K58" s="121">
        <f>'Master data'!AN58</f>
        <v>62402.19548891898</v>
      </c>
      <c r="L58" s="121">
        <f>'Master data'!AM58</f>
        <v>41384.573999999964</v>
      </c>
    </row>
    <row r="59" spans="1:12">
      <c r="A59" s="105" t="str">
        <f>'Master data'!A59</f>
        <v>Packaging &amp; Container</v>
      </c>
      <c r="B59" s="118">
        <f>'Master data'!B59</f>
        <v>414</v>
      </c>
      <c r="C59" s="121">
        <f>'Master data'!C59</f>
        <v>378307.76499999984</v>
      </c>
      <c r="D59" s="121">
        <f>'Master data'!CV59</f>
        <v>118675.247</v>
      </c>
      <c r="E59" s="121">
        <f>'Master data'!G59</f>
        <v>486552.69304848957</v>
      </c>
      <c r="F59" s="121">
        <f>'Master data'!BC59</f>
        <v>204703.4700484896</v>
      </c>
      <c r="G59" s="121">
        <f>'Master data'!D59</f>
        <v>137169.68504848966</v>
      </c>
      <c r="H59" s="121">
        <f>'Master data'!AP59</f>
        <v>295182.66400000011</v>
      </c>
      <c r="I59" s="121">
        <f>'Master data'!CP59</f>
        <v>67174.148000000016</v>
      </c>
      <c r="J59" s="121">
        <f>'Master data'!AR59</f>
        <v>43905.580000000009</v>
      </c>
      <c r="K59" s="121">
        <f>'Master data'!AN59</f>
        <v>27271.473990302096</v>
      </c>
      <c r="L59" s="121">
        <f>'Master data'!AM59</f>
        <v>17120.482999999997</v>
      </c>
    </row>
    <row r="60" spans="1:12">
      <c r="A60" s="105" t="str">
        <f>'Master data'!A60</f>
        <v>Paper/Forest Products</v>
      </c>
      <c r="B60" s="118">
        <f>'Master data'!B60</f>
        <v>272</v>
      </c>
      <c r="C60" s="121">
        <f>'Master data'!C60</f>
        <v>228446.61399999991</v>
      </c>
      <c r="D60" s="121">
        <f>'Master data'!CV60</f>
        <v>134538.93699999992</v>
      </c>
      <c r="E60" s="121">
        <f>'Master data'!G60</f>
        <v>313676.76717582892</v>
      </c>
      <c r="F60" s="121">
        <f>'Master data'!BC60</f>
        <v>245112.74917582842</v>
      </c>
      <c r="G60" s="121">
        <f>'Master data'!D60</f>
        <v>115949.35417582859</v>
      </c>
      <c r="H60" s="121">
        <f>'Master data'!AP60</f>
        <v>222388.65999999997</v>
      </c>
      <c r="I60" s="121">
        <f>'Master data'!CP60</f>
        <v>66941.651000000027</v>
      </c>
      <c r="J60" s="121">
        <f>'Master data'!AR60</f>
        <v>44160.068000000028</v>
      </c>
      <c r="K60" s="121">
        <f>'Master data'!AN60</f>
        <v>31522.347164834286</v>
      </c>
      <c r="L60" s="121">
        <f>'Master data'!AM60</f>
        <v>22659.003000000004</v>
      </c>
    </row>
    <row r="61" spans="1:12">
      <c r="A61" s="105" t="str">
        <f>'Master data'!A61</f>
        <v>Power</v>
      </c>
      <c r="B61" s="118">
        <f>'Master data'!B61</f>
        <v>541</v>
      </c>
      <c r="C61" s="121">
        <f>'Master data'!C61</f>
        <v>2437099.3049999992</v>
      </c>
      <c r="D61" s="121">
        <f>'Master data'!CV61</f>
        <v>1440596.1269999985</v>
      </c>
      <c r="E61" s="121">
        <f>'Master data'!G61</f>
        <v>4382342.1450244961</v>
      </c>
      <c r="F61" s="121">
        <f>'Master data'!BC61</f>
        <v>3576880.8700244995</v>
      </c>
      <c r="G61" s="121">
        <f>'Master data'!D61</f>
        <v>2172136.2540245</v>
      </c>
      <c r="H61" s="121">
        <f>'Master data'!AP61</f>
        <v>1936144.3949999982</v>
      </c>
      <c r="I61" s="121">
        <f>'Master data'!CP61</f>
        <v>492619.53199999977</v>
      </c>
      <c r="J61" s="121">
        <f>'Master data'!AR61</f>
        <v>406999.91200000019</v>
      </c>
      <c r="K61" s="121">
        <f>'Master data'!AN61</f>
        <v>218025.2337951001</v>
      </c>
      <c r="L61" s="121">
        <f>'Master data'!AM61</f>
        <v>113236.03899999995</v>
      </c>
    </row>
    <row r="62" spans="1:12">
      <c r="A62" s="105" t="str">
        <f>'Master data'!A62</f>
        <v>Precious Metals</v>
      </c>
      <c r="B62" s="118">
        <f>'Master data'!B62</f>
        <v>947</v>
      </c>
      <c r="C62" s="121">
        <f>'Master data'!C62</f>
        <v>552173.20599999954</v>
      </c>
      <c r="D62" s="121">
        <f>'Master data'!CV62</f>
        <v>212085.7270000001</v>
      </c>
      <c r="E62" s="121">
        <f>'Master data'!G62</f>
        <v>576966.25917268358</v>
      </c>
      <c r="F62" s="121">
        <f>'Master data'!BC62</f>
        <v>294072.22017268417</v>
      </c>
      <c r="G62" s="121">
        <f>'Master data'!D62</f>
        <v>81058.918172684062</v>
      </c>
      <c r="H62" s="121">
        <f>'Master data'!AP62</f>
        <v>230592.59300000005</v>
      </c>
      <c r="I62" s="121">
        <f>'Master data'!CP62</f>
        <v>83900.016000000018</v>
      </c>
      <c r="J62" s="121">
        <f>'Master data'!AR62</f>
        <v>81463.363000000012</v>
      </c>
      <c r="K62" s="121">
        <f>'Master data'!AN62</f>
        <v>57603.782165463119</v>
      </c>
      <c r="L62" s="121">
        <f>'Master data'!AM62</f>
        <v>36133.900999999983</v>
      </c>
    </row>
    <row r="63" spans="1:12">
      <c r="A63" s="105" t="str">
        <f>'Master data'!A63</f>
        <v>Publishing &amp; Newspapers</v>
      </c>
      <c r="B63" s="118">
        <f>'Master data'!B63</f>
        <v>337</v>
      </c>
      <c r="C63" s="121">
        <f>'Master data'!C63</f>
        <v>166241.53800000006</v>
      </c>
      <c r="D63" s="121">
        <f>'Master data'!CV63</f>
        <v>90573.641000000018</v>
      </c>
      <c r="E63" s="121">
        <f>'Master data'!G63</f>
        <v>174265.0393678995</v>
      </c>
      <c r="F63" s="121">
        <f>'Master data'!BC63</f>
        <v>101921.01836789944</v>
      </c>
      <c r="G63" s="121">
        <f>'Master data'!D63</f>
        <v>43239.292367899478</v>
      </c>
      <c r="H63" s="121">
        <f>'Master data'!AP63</f>
        <v>129737.492</v>
      </c>
      <c r="I63" s="121">
        <f>'Master data'!CP63</f>
        <v>46681.366999999977</v>
      </c>
      <c r="J63" s="121">
        <f>'Master data'!AR63</f>
        <v>14330.716999999995</v>
      </c>
      <c r="K63" s="121">
        <f>'Master data'!AN63</f>
        <v>8566.2229264201032</v>
      </c>
      <c r="L63" s="121">
        <f>'Master data'!AM63</f>
        <v>14723.946999999995</v>
      </c>
    </row>
    <row r="64" spans="1:12">
      <c r="A64" s="105" t="str">
        <f>'Master data'!A64</f>
        <v>R.E.I.T.</v>
      </c>
      <c r="B64" s="118">
        <f>'Master data'!B64</f>
        <v>812</v>
      </c>
      <c r="C64" s="121">
        <f>'Master data'!C64</f>
        <v>2467775.492999997</v>
      </c>
      <c r="D64" s="121">
        <f>'Master data'!CV64</f>
        <v>1077872.7479999999</v>
      </c>
      <c r="E64" s="121">
        <f>'Master data'!G64</f>
        <v>3788308.1864687945</v>
      </c>
      <c r="F64" s="121">
        <f>'Master data'!BC64</f>
        <v>2535826.0364687988</v>
      </c>
      <c r="G64" s="121">
        <f>'Master data'!D64</f>
        <v>1409681.7904687962</v>
      </c>
      <c r="H64" s="121">
        <f>'Master data'!AP64</f>
        <v>281019.31099999987</v>
      </c>
      <c r="I64" s="121">
        <f>'Master data'!CP64</f>
        <v>172185.74599999987</v>
      </c>
      <c r="J64" s="121">
        <f>'Master data'!AR64</f>
        <v>127173.935</v>
      </c>
      <c r="K64" s="121">
        <f>'Master data'!AN64</f>
        <v>81264.846906240578</v>
      </c>
      <c r="L64" s="121">
        <f>'Master data'!AM64</f>
        <v>73503.453000000052</v>
      </c>
    </row>
    <row r="65" spans="1:12">
      <c r="A65" s="105" t="str">
        <f>'Master data'!A65</f>
        <v>Real Estate (Development)</v>
      </c>
      <c r="B65" s="118">
        <f>'Master data'!B65</f>
        <v>893</v>
      </c>
      <c r="C65" s="121">
        <f>'Master data'!C65</f>
        <v>728199.75900000159</v>
      </c>
      <c r="D65" s="121">
        <f>'Master data'!CV65</f>
        <v>861094.90399999858</v>
      </c>
      <c r="E65" s="121">
        <f>'Master data'!G65</f>
        <v>1709725.836372179</v>
      </c>
      <c r="F65" s="121">
        <f>'Master data'!BC65</f>
        <v>2373266.8503721827</v>
      </c>
      <c r="G65" s="121">
        <f>'Master data'!D65</f>
        <v>1494043.1013721791</v>
      </c>
      <c r="H65" s="121">
        <f>'Master data'!AP65</f>
        <v>1185754.5110000006</v>
      </c>
      <c r="I65" s="121">
        <f>'Master data'!CP65</f>
        <v>281025.5410000002</v>
      </c>
      <c r="J65" s="121">
        <f>'Master data'!AR65</f>
        <v>176307.12000000043</v>
      </c>
      <c r="K65" s="121">
        <f>'Master data'!AN65</f>
        <v>166167.73332556401</v>
      </c>
      <c r="L65" s="121">
        <f>'Master data'!AM65</f>
        <v>102050.70499999999</v>
      </c>
    </row>
    <row r="66" spans="1:12">
      <c r="A66" s="105" t="str">
        <f>'Master data'!A66</f>
        <v>Real Estate (General/Diversified)</v>
      </c>
      <c r="B66" s="118">
        <f>'Master data'!B66</f>
        <v>344</v>
      </c>
      <c r="C66" s="121">
        <f>'Master data'!C66</f>
        <v>395305.28899999999</v>
      </c>
      <c r="D66" s="121">
        <f>'Master data'!CV66</f>
        <v>461297.84400000004</v>
      </c>
      <c r="E66" s="121">
        <f>'Master data'!G66</f>
        <v>770086.66649411002</v>
      </c>
      <c r="F66" s="121">
        <f>'Master data'!BC66</f>
        <v>925570.53149410989</v>
      </c>
      <c r="G66" s="121">
        <f>'Master data'!D66</f>
        <v>450747.09949410945</v>
      </c>
      <c r="H66" s="121">
        <f>'Master data'!AP66</f>
        <v>237720.72099999999</v>
      </c>
      <c r="I66" s="121">
        <f>'Master data'!CP66</f>
        <v>70079.054999999949</v>
      </c>
      <c r="J66" s="121">
        <f>'Master data'!AR66</f>
        <v>52479.280000000006</v>
      </c>
      <c r="K66" s="121">
        <f>'Master data'!AN66</f>
        <v>36151.761101178061</v>
      </c>
      <c r="L66" s="121">
        <f>'Master data'!AM66</f>
        <v>17666.873999999982</v>
      </c>
    </row>
    <row r="67" spans="1:12">
      <c r="A67" s="105" t="str">
        <f>'Master data'!A67</f>
        <v>Real Estate (Operations &amp; Services)</v>
      </c>
      <c r="B67" s="118">
        <f>'Master data'!B67</f>
        <v>739</v>
      </c>
      <c r="C67" s="121">
        <f>'Master data'!C67</f>
        <v>804569.43199999945</v>
      </c>
      <c r="D67" s="121">
        <f>'Master data'!CV67</f>
        <v>555127.79499999934</v>
      </c>
      <c r="E67" s="121">
        <f>'Master data'!G67</f>
        <v>1297856.179031356</v>
      </c>
      <c r="F67" s="121">
        <f>'Master data'!BC67</f>
        <v>1136303.2460313586</v>
      </c>
      <c r="G67" s="121">
        <f>'Master data'!D67</f>
        <v>587529.33303135808</v>
      </c>
      <c r="H67" s="121">
        <f>'Master data'!AP67</f>
        <v>228809.27799999996</v>
      </c>
      <c r="I67" s="121">
        <f>'Master data'!CP67</f>
        <v>101386.67000000001</v>
      </c>
      <c r="J67" s="121">
        <f>'Master data'!AR67</f>
        <v>55642.589999999975</v>
      </c>
      <c r="K67" s="121">
        <f>'Master data'!AN67</f>
        <v>40824.556993728307</v>
      </c>
      <c r="L67" s="121">
        <f>'Master data'!AM67</f>
        <v>40677.104000000079</v>
      </c>
    </row>
    <row r="68" spans="1:12">
      <c r="A68" s="105" t="str">
        <f>'Master data'!A68</f>
        <v>Recreation</v>
      </c>
      <c r="B68" s="118">
        <f>'Master data'!B68</f>
        <v>324</v>
      </c>
      <c r="C68" s="121">
        <f>'Master data'!C68</f>
        <v>374910.24</v>
      </c>
      <c r="D68" s="121">
        <f>'Master data'!CV68</f>
        <v>87208.67</v>
      </c>
      <c r="E68" s="121">
        <f>'Master data'!G68</f>
        <v>425783.64721348177</v>
      </c>
      <c r="F68" s="121">
        <f>'Master data'!BC68</f>
        <v>142645.68121348182</v>
      </c>
      <c r="G68" s="121">
        <f>'Master data'!D68</f>
        <v>92475.282213481798</v>
      </c>
      <c r="H68" s="121">
        <f>'Master data'!AP68</f>
        <v>148034.27200000003</v>
      </c>
      <c r="I68" s="121">
        <f>'Master data'!CP68</f>
        <v>54041.261000000006</v>
      </c>
      <c r="J68" s="121">
        <f>'Master data'!AR68</f>
        <v>23626.643000000011</v>
      </c>
      <c r="K68" s="121">
        <f>'Master data'!AN68</f>
        <v>14919.469357303635</v>
      </c>
      <c r="L68" s="121">
        <f>'Master data'!AM68</f>
        <v>8381.7699999999986</v>
      </c>
    </row>
    <row r="69" spans="1:12">
      <c r="A69" s="105" t="str">
        <f>'Master data'!A69</f>
        <v>Reinsurance</v>
      </c>
      <c r="B69" s="118">
        <f>'Master data'!B69</f>
        <v>38</v>
      </c>
      <c r="C69" s="121">
        <f>'Master data'!C69</f>
        <v>154395.166</v>
      </c>
      <c r="D69" s="121">
        <f>'Master data'!CV69</f>
        <v>152931.34000000003</v>
      </c>
      <c r="E69" s="121">
        <f>'Master data'!G69</f>
        <v>169380.47630698039</v>
      </c>
      <c r="F69" s="121">
        <f>'Master data'!BC69</f>
        <v>170396.72030698045</v>
      </c>
      <c r="G69" s="121">
        <f>'Master data'!D69</f>
        <v>49858.945306980415</v>
      </c>
      <c r="H69" s="121">
        <f>'Master data'!AP69</f>
        <v>260363.15000000008</v>
      </c>
      <c r="I69" s="121">
        <f>'Master data'!CP69</f>
        <v>44371.979999999996</v>
      </c>
      <c r="J69" s="121">
        <f>'Master data'!AR69</f>
        <v>15552.823000000002</v>
      </c>
      <c r="K69" s="121">
        <f>'Master data'!AN69</f>
        <v>15664.130938603914</v>
      </c>
      <c r="L69" s="121">
        <f>'Master data'!AM69</f>
        <v>11194.657999999999</v>
      </c>
    </row>
    <row r="70" spans="1:12">
      <c r="A70" s="105" t="str">
        <f>'Master data'!A70</f>
        <v>Restaurant/Dining</v>
      </c>
      <c r="B70" s="118">
        <f>'Master data'!B70</f>
        <v>385</v>
      </c>
      <c r="C70" s="121">
        <f>'Master data'!C70</f>
        <v>796636.88400000019</v>
      </c>
      <c r="D70" s="121">
        <f>'Master data'!CV70</f>
        <v>40888.314000000071</v>
      </c>
      <c r="E70" s="121">
        <f>'Master data'!G70</f>
        <v>1003067.7286239347</v>
      </c>
      <c r="F70" s="121">
        <f>'Master data'!BC70</f>
        <v>211403.26462393531</v>
      </c>
      <c r="G70" s="121">
        <f>'Master data'!D70</f>
        <v>253196.41362393534</v>
      </c>
      <c r="H70" s="121">
        <f>'Master data'!AP70</f>
        <v>291847.90299999987</v>
      </c>
      <c r="I70" s="121">
        <f>'Master data'!CP70</f>
        <v>91600.319000000061</v>
      </c>
      <c r="J70" s="121">
        <f>'Master data'!AR70</f>
        <v>49770.079999999994</v>
      </c>
      <c r="K70" s="121">
        <f>'Master data'!AN70</f>
        <v>22721.827275212931</v>
      </c>
      <c r="L70" s="121">
        <f>'Master data'!AM70</f>
        <v>18765.783000000003</v>
      </c>
    </row>
    <row r="71" spans="1:12">
      <c r="A71" s="105" t="str">
        <f>'Master data'!A71</f>
        <v>Retail (Automotive)</v>
      </c>
      <c r="B71" s="118">
        <f>'Master data'!B71</f>
        <v>196</v>
      </c>
      <c r="C71" s="121">
        <f>'Master data'!C71</f>
        <v>327597.022</v>
      </c>
      <c r="D71" s="121">
        <f>'Master data'!CV71</f>
        <v>71834.873999999967</v>
      </c>
      <c r="E71" s="121">
        <f>'Master data'!G71</f>
        <v>438626.73287323228</v>
      </c>
      <c r="F71" s="121">
        <f>'Master data'!BC71</f>
        <v>182925.68887323231</v>
      </c>
      <c r="G71" s="121">
        <f>'Master data'!D71</f>
        <v>136896.54287323233</v>
      </c>
      <c r="H71" s="121">
        <f>'Master data'!AP71</f>
        <v>508429.33799999987</v>
      </c>
      <c r="I71" s="121">
        <f>'Master data'!CP71</f>
        <v>83548.936999999991</v>
      </c>
      <c r="J71" s="121">
        <f>'Master data'!AR71</f>
        <v>36114.310000000012</v>
      </c>
      <c r="K71" s="121">
        <f>'Master data'!AN71</f>
        <v>25493.025425353517</v>
      </c>
      <c r="L71" s="121">
        <f>'Master data'!AM71</f>
        <v>17595.757000000005</v>
      </c>
    </row>
    <row r="72" spans="1:12">
      <c r="A72" s="105" t="str">
        <f>'Master data'!A72</f>
        <v>Retail (Building Supply)</v>
      </c>
      <c r="B72" s="118">
        <f>'Master data'!B72</f>
        <v>98</v>
      </c>
      <c r="C72" s="121">
        <f>'Master data'!C72</f>
        <v>734105.53000000026</v>
      </c>
      <c r="D72" s="121">
        <f>'Master data'!CV72</f>
        <v>49085.624000000003</v>
      </c>
      <c r="E72" s="121">
        <f>'Master data'!G72</f>
        <v>826523.97648968466</v>
      </c>
      <c r="F72" s="121">
        <f>'Master data'!BC72</f>
        <v>125366.99748968449</v>
      </c>
      <c r="G72" s="121">
        <f>'Master data'!D72</f>
        <v>118195.73148968446</v>
      </c>
      <c r="H72" s="121">
        <f>'Master data'!AP72</f>
        <v>369968.60600000003</v>
      </c>
      <c r="I72" s="121">
        <f>'Master data'!CP72</f>
        <v>132356.80599999998</v>
      </c>
      <c r="J72" s="121">
        <f>'Master data'!AR72</f>
        <v>58842.186000000002</v>
      </c>
      <c r="K72" s="121">
        <f>'Master data'!AN72</f>
        <v>46812.257902063095</v>
      </c>
      <c r="L72" s="121">
        <f>'Master data'!AM72</f>
        <v>31892.960000000006</v>
      </c>
    </row>
    <row r="73" spans="1:12">
      <c r="A73" s="105" t="str">
        <f>'Master data'!A73</f>
        <v>Retail (Distributors)</v>
      </c>
      <c r="B73" s="118">
        <f>'Master data'!B73</f>
        <v>1002</v>
      </c>
      <c r="C73" s="121">
        <f>'Master data'!C73</f>
        <v>913911.92399999942</v>
      </c>
      <c r="D73" s="121">
        <f>'Master data'!CV73</f>
        <v>428278.90899999969</v>
      </c>
      <c r="E73" s="121">
        <f>'Master data'!G73</f>
        <v>1370754.4133644942</v>
      </c>
      <c r="F73" s="121">
        <f>'Master data'!BC73</f>
        <v>934485.7263644943</v>
      </c>
      <c r="G73" s="121">
        <f>'Master data'!D73</f>
        <v>589195.49536449369</v>
      </c>
      <c r="H73" s="121">
        <f>'Master data'!AP73</f>
        <v>1691756.5050000001</v>
      </c>
      <c r="I73" s="121">
        <f>'Master data'!CP73</f>
        <v>239276.17100000015</v>
      </c>
      <c r="J73" s="121">
        <f>'Master data'!AR73</f>
        <v>101332.30300000017</v>
      </c>
      <c r="K73" s="121">
        <f>'Master data'!AN73</f>
        <v>73066.243527101338</v>
      </c>
      <c r="L73" s="121">
        <f>'Master data'!AM73</f>
        <v>54155.141000000003</v>
      </c>
    </row>
    <row r="74" spans="1:12">
      <c r="A74" s="105" t="str">
        <f>'Master data'!A74</f>
        <v>Retail (General)</v>
      </c>
      <c r="B74" s="118">
        <f>'Master data'!B74</f>
        <v>204</v>
      </c>
      <c r="C74" s="121">
        <f>'Master data'!C74</f>
        <v>1340224.4820000001</v>
      </c>
      <c r="D74" s="121">
        <f>'Master data'!CV74</f>
        <v>334370.57</v>
      </c>
      <c r="E74" s="121">
        <f>'Master data'!G74</f>
        <v>1682462.123057341</v>
      </c>
      <c r="F74" s="121">
        <f>'Master data'!BC74</f>
        <v>642964.19105734094</v>
      </c>
      <c r="G74" s="121">
        <f>'Master data'!D74</f>
        <v>448193.21305734041</v>
      </c>
      <c r="H74" s="121">
        <f>'Master data'!AP74</f>
        <v>1714880.6800000002</v>
      </c>
      <c r="I74" s="121">
        <f>'Master data'!CP74</f>
        <v>452134.36000000004</v>
      </c>
      <c r="J74" s="121">
        <f>'Master data'!AR74</f>
        <v>142688.04899999991</v>
      </c>
      <c r="K74" s="121">
        <f>'Master data'!AN74</f>
        <v>86109.609988531854</v>
      </c>
      <c r="L74" s="121">
        <f>'Master data'!AM74</f>
        <v>43133.141000000003</v>
      </c>
    </row>
    <row r="75" spans="1:12">
      <c r="A75" s="105" t="str">
        <f>'Master data'!A75</f>
        <v>Retail (Grocery and Food)</v>
      </c>
      <c r="B75" s="118">
        <f>'Master data'!B75</f>
        <v>184</v>
      </c>
      <c r="C75" s="121">
        <f>'Master data'!C75</f>
        <v>599370.42999999947</v>
      </c>
      <c r="D75" s="121">
        <f>'Master data'!CV75</f>
        <v>199111.35799999998</v>
      </c>
      <c r="E75" s="121">
        <f>'Master data'!G75</f>
        <v>849380.97661607724</v>
      </c>
      <c r="F75" s="121">
        <f>'Master data'!BC75</f>
        <v>400079.96761607786</v>
      </c>
      <c r="G75" s="121">
        <f>'Master data'!D75</f>
        <v>320746.02861607756</v>
      </c>
      <c r="H75" s="121">
        <f>'Master data'!AP75</f>
        <v>1171571.0730000001</v>
      </c>
      <c r="I75" s="121">
        <f>'Master data'!CP75</f>
        <v>278924.54599999991</v>
      </c>
      <c r="J75" s="121">
        <f>'Master data'!AR75</f>
        <v>80265.093999999997</v>
      </c>
      <c r="K75" s="121">
        <f>'Master data'!AN75</f>
        <v>48667.571876784452</v>
      </c>
      <c r="L75" s="121">
        <f>'Master data'!AM75</f>
        <v>31992.692999999974</v>
      </c>
    </row>
    <row r="76" spans="1:12">
      <c r="A76" s="105" t="str">
        <f>'Master data'!A76</f>
        <v>Retail (Online)</v>
      </c>
      <c r="B76" s="118">
        <f>'Master data'!B76</f>
        <v>353</v>
      </c>
      <c r="C76" s="121">
        <f>'Master data'!C76</f>
        <v>2811512.0439999988</v>
      </c>
      <c r="D76" s="121">
        <f>'Master data'!CV76</f>
        <v>221103.01200000016</v>
      </c>
      <c r="E76" s="121">
        <f>'Master data'!G76</f>
        <v>2930015.6684191059</v>
      </c>
      <c r="F76" s="121">
        <f>'Master data'!BC76</f>
        <v>426388.68641910719</v>
      </c>
      <c r="G76" s="121">
        <f>'Master data'!D76</f>
        <v>261603.20541910699</v>
      </c>
      <c r="H76" s="121">
        <f>'Master data'!AP76</f>
        <v>739844.60499999998</v>
      </c>
      <c r="I76" s="121">
        <f>'Master data'!CP76</f>
        <v>279001.33799999981</v>
      </c>
      <c r="J76" s="121">
        <f>'Master data'!AR76</f>
        <v>70260.50599999995</v>
      </c>
      <c r="K76" s="121">
        <f>'Master data'!AN76</f>
        <v>20521.039516178593</v>
      </c>
      <c r="L76" s="121">
        <f>'Master data'!AM76</f>
        <v>58982.722000000023</v>
      </c>
    </row>
    <row r="77" spans="1:12">
      <c r="A77" s="105" t="str">
        <f>'Master data'!A77</f>
        <v>Retail (Special Lines)</v>
      </c>
      <c r="B77" s="118">
        <f>'Master data'!B77</f>
        <v>479</v>
      </c>
      <c r="C77" s="121">
        <f>'Master data'!C77</f>
        <v>997742.25199999986</v>
      </c>
      <c r="D77" s="121">
        <f>'Master data'!CV77</f>
        <v>233085.13700000002</v>
      </c>
      <c r="E77" s="121">
        <f>'Master data'!G77</f>
        <v>1179622.7116075205</v>
      </c>
      <c r="F77" s="121">
        <f>'Master data'!BC77</f>
        <v>395497.08060751937</v>
      </c>
      <c r="G77" s="121">
        <f>'Master data'!D77</f>
        <v>294571.88260751963</v>
      </c>
      <c r="H77" s="121">
        <f>'Master data'!AP77</f>
        <v>981870.58899999992</v>
      </c>
      <c r="I77" s="121">
        <f>'Master data'!CP77</f>
        <v>315194.36700000026</v>
      </c>
      <c r="J77" s="121">
        <f>'Master data'!AR77</f>
        <v>102444.00900000006</v>
      </c>
      <c r="K77" s="121">
        <f>'Master data'!AN77</f>
        <v>60288.077678496054</v>
      </c>
      <c r="L77" s="121">
        <f>'Master data'!AM77</f>
        <v>36814.780999999995</v>
      </c>
    </row>
    <row r="78" spans="1:12">
      <c r="A78" s="105" t="str">
        <f>'Master data'!A78</f>
        <v>Rubber&amp; Tires</v>
      </c>
      <c r="B78" s="118">
        <f>'Master data'!B78</f>
        <v>90</v>
      </c>
      <c r="C78" s="121">
        <f>'Master data'!C78</f>
        <v>152147.84899999996</v>
      </c>
      <c r="D78" s="121">
        <f>'Master data'!CV78</f>
        <v>88204.38900000001</v>
      </c>
      <c r="E78" s="121">
        <f>'Master data'!G78</f>
        <v>188263.07345886598</v>
      </c>
      <c r="F78" s="121">
        <f>'Master data'!BC78</f>
        <v>133974.74245886583</v>
      </c>
      <c r="G78" s="121">
        <f>'Master data'!D78</f>
        <v>59517.057458865806</v>
      </c>
      <c r="H78" s="121">
        <f>'Master data'!AP78</f>
        <v>154806.83300000004</v>
      </c>
      <c r="I78" s="121">
        <f>'Master data'!CP78</f>
        <v>48519.994000000013</v>
      </c>
      <c r="J78" s="121">
        <f>'Master data'!AR78</f>
        <v>26215.079000000002</v>
      </c>
      <c r="K78" s="121">
        <f>'Master data'!AN78</f>
        <v>15911.482908226835</v>
      </c>
      <c r="L78" s="121">
        <f>'Master data'!AM78</f>
        <v>11682.853000000003</v>
      </c>
    </row>
    <row r="79" spans="1:12">
      <c r="A79" s="105" t="str">
        <f>'Master data'!A79</f>
        <v>Semiconductor</v>
      </c>
      <c r="B79" s="118">
        <f>'Master data'!B79</f>
        <v>581</v>
      </c>
      <c r="C79" s="121">
        <f>'Master data'!C79</f>
        <v>4258929.7350000013</v>
      </c>
      <c r="D79" s="121">
        <f>'Master data'!CV79</f>
        <v>541018.89299999992</v>
      </c>
      <c r="E79" s="121">
        <f>'Master data'!G79</f>
        <v>4371948.6042174315</v>
      </c>
      <c r="F79" s="121">
        <f>'Master data'!BC79</f>
        <v>643711.34121742996</v>
      </c>
      <c r="G79" s="121">
        <f>'Master data'!D79</f>
        <v>303876.69521742972</v>
      </c>
      <c r="H79" s="121">
        <f>'Master data'!AP79</f>
        <v>664081.30700000026</v>
      </c>
      <c r="I79" s="121">
        <f>'Master data'!CP79</f>
        <v>285629.66900000005</v>
      </c>
      <c r="J79" s="121">
        <f>'Master data'!AR79</f>
        <v>229267.09600000011</v>
      </c>
      <c r="K79" s="121">
        <f>'Master data'!AN79</f>
        <v>146313.204156514</v>
      </c>
      <c r="L79" s="121">
        <f>'Master data'!AM79</f>
        <v>133882.26599999995</v>
      </c>
    </row>
    <row r="80" spans="1:12">
      <c r="A80" s="105" t="str">
        <f>'Master data'!A80</f>
        <v>Semiconductor Equip</v>
      </c>
      <c r="B80" s="118">
        <f>'Master data'!B80</f>
        <v>324</v>
      </c>
      <c r="C80" s="121">
        <f>'Master data'!C80</f>
        <v>1331838.6100000013</v>
      </c>
      <c r="D80" s="121">
        <f>'Master data'!CV80</f>
        <v>123551.03999999995</v>
      </c>
      <c r="E80" s="121">
        <f>'Master data'!G80</f>
        <v>1331799.3874619387</v>
      </c>
      <c r="F80" s="121">
        <f>'Master data'!BC80</f>
        <v>136722.45546193901</v>
      </c>
      <c r="G80" s="121">
        <f>'Master data'!D80</f>
        <v>54440.631461938996</v>
      </c>
      <c r="H80" s="121">
        <f>'Master data'!AP80</f>
        <v>195547.02500000002</v>
      </c>
      <c r="I80" s="121">
        <f>'Master data'!CP80</f>
        <v>78863.014000000025</v>
      </c>
      <c r="J80" s="121">
        <f>'Master data'!AR80</f>
        <v>53895.232999999971</v>
      </c>
      <c r="K80" s="121">
        <f>'Master data'!AN80</f>
        <v>45621.594107612189</v>
      </c>
      <c r="L80" s="121">
        <f>'Master data'!AM80</f>
        <v>37491.205999999998</v>
      </c>
    </row>
    <row r="81" spans="1:12">
      <c r="A81" s="105" t="str">
        <f>'Master data'!A81</f>
        <v>Shipbuilding &amp; Marine</v>
      </c>
      <c r="B81" s="118">
        <f>'Master data'!B81</f>
        <v>348</v>
      </c>
      <c r="C81" s="121">
        <f>'Master data'!C81</f>
        <v>583805.68300000008</v>
      </c>
      <c r="D81" s="121">
        <f>'Master data'!CV81</f>
        <v>243657.67399999982</v>
      </c>
      <c r="E81" s="121">
        <f>'Master data'!G81</f>
        <v>719867.75538006332</v>
      </c>
      <c r="F81" s="121">
        <f>'Master data'!BC81</f>
        <v>502115.24938006251</v>
      </c>
      <c r="G81" s="121">
        <f>'Master data'!D81</f>
        <v>239882.71938006277</v>
      </c>
      <c r="H81" s="121">
        <f>'Master data'!AP81</f>
        <v>388423.01999999979</v>
      </c>
      <c r="I81" s="121">
        <f>'Master data'!CP81</f>
        <v>135048.39699999994</v>
      </c>
      <c r="J81" s="121">
        <f>'Master data'!AR81</f>
        <v>114833.98299999992</v>
      </c>
      <c r="K81" s="121">
        <f>'Master data'!AN81</f>
        <v>92064.039923987555</v>
      </c>
      <c r="L81" s="121">
        <f>'Master data'!AM81</f>
        <v>86200.894000000058</v>
      </c>
    </row>
    <row r="82" spans="1:12">
      <c r="A82" s="105" t="str">
        <f>'Master data'!A82</f>
        <v>Shoe</v>
      </c>
      <c r="B82" s="118">
        <f>'Master data'!B82</f>
        <v>84</v>
      </c>
      <c r="C82" s="121">
        <f>'Master data'!C82</f>
        <v>439514.87</v>
      </c>
      <c r="D82" s="121">
        <f>'Master data'!CV82</f>
        <v>43127.938000000009</v>
      </c>
      <c r="E82" s="121">
        <f>'Master data'!G82</f>
        <v>451532.03735856776</v>
      </c>
      <c r="F82" s="121">
        <f>'Master data'!BC82</f>
        <v>67695.654358567772</v>
      </c>
      <c r="G82" s="121">
        <f>'Master data'!D82</f>
        <v>36186.321358567773</v>
      </c>
      <c r="H82" s="121">
        <f>'Master data'!AP82</f>
        <v>119723.06000000003</v>
      </c>
      <c r="I82" s="121">
        <f>'Master data'!CP82</f>
        <v>50661.651999999995</v>
      </c>
      <c r="J82" s="121">
        <f>'Master data'!AR82</f>
        <v>17928.714</v>
      </c>
      <c r="K82" s="121">
        <f>'Master data'!AN82</f>
        <v>14101.983528286444</v>
      </c>
      <c r="L82" s="121">
        <f>'Master data'!AM82</f>
        <v>10568.514000000001</v>
      </c>
    </row>
    <row r="83" spans="1:12">
      <c r="A83" s="105" t="str">
        <f>'Master data'!A83</f>
        <v>Software (Entertainment)</v>
      </c>
      <c r="B83" s="118">
        <f>'Master data'!B83</f>
        <v>317</v>
      </c>
      <c r="C83" s="121">
        <f>'Master data'!C83</f>
        <v>4007907.1859999993</v>
      </c>
      <c r="D83" s="121">
        <f>'Master data'!CV83</f>
        <v>460966.77099999995</v>
      </c>
      <c r="E83" s="121">
        <f>'Master data'!G83</f>
        <v>4040391.0913491719</v>
      </c>
      <c r="F83" s="121">
        <f>'Master data'!BC83</f>
        <v>614244.75734917307</v>
      </c>
      <c r="G83" s="121">
        <f>'Master data'!D83</f>
        <v>146138.3423491728</v>
      </c>
      <c r="H83" s="121">
        <f>'Master data'!AP83</f>
        <v>527080.33299999987</v>
      </c>
      <c r="I83" s="121">
        <f>'Master data'!CP83</f>
        <v>322646.20699999994</v>
      </c>
      <c r="J83" s="121">
        <f>'Master data'!AR83</f>
        <v>179871.58800000005</v>
      </c>
      <c r="K83" s="121">
        <f>'Master data'!AN83</f>
        <v>140218.70073016561</v>
      </c>
      <c r="L83" s="121">
        <f>'Master data'!AM83</f>
        <v>147385.68700000001</v>
      </c>
    </row>
    <row r="84" spans="1:12">
      <c r="A84" s="105" t="str">
        <f>'Master data'!A84</f>
        <v>Software (Internet)</v>
      </c>
      <c r="B84" s="118">
        <f>'Master data'!B84</f>
        <v>151</v>
      </c>
      <c r="C84" s="121">
        <f>'Master data'!C84</f>
        <v>597666.56999999983</v>
      </c>
      <c r="D84" s="121">
        <f>'Master data'!CV84</f>
        <v>37508.570999999989</v>
      </c>
      <c r="E84" s="121">
        <f>'Master data'!G84</f>
        <v>619236.6419000061</v>
      </c>
      <c r="F84" s="121">
        <f>'Master data'!BC84</f>
        <v>54767.95390000628</v>
      </c>
      <c r="G84" s="121">
        <f>'Master data'!D84</f>
        <v>40464.551900006278</v>
      </c>
      <c r="H84" s="121">
        <f>'Master data'!AP84</f>
        <v>58158.116000000009</v>
      </c>
      <c r="I84" s="121">
        <f>'Master data'!CP84</f>
        <v>21856.916000000005</v>
      </c>
      <c r="J84" s="121">
        <f>'Master data'!AR84</f>
        <v>4769.266999999998</v>
      </c>
      <c r="K84" s="121">
        <f>'Master data'!AN84</f>
        <v>640.75941999874635</v>
      </c>
      <c r="L84" s="121">
        <f>'Master data'!AM84</f>
        <v>1595.7050000000002</v>
      </c>
    </row>
    <row r="85" spans="1:12">
      <c r="A85" s="105" t="str">
        <f>'Master data'!A85</f>
        <v>Software (System &amp; Application)</v>
      </c>
      <c r="B85" s="118">
        <f>'Master data'!B85</f>
        <v>1603</v>
      </c>
      <c r="C85" s="121">
        <f>'Master data'!C85</f>
        <v>6613089.5799999945</v>
      </c>
      <c r="D85" s="121">
        <f>'Master data'!CV85</f>
        <v>435444.23100000044</v>
      </c>
      <c r="E85" s="121">
        <f>'Master data'!G85</f>
        <v>6783323.6890930142</v>
      </c>
      <c r="F85" s="121">
        <f>'Master data'!BC85</f>
        <v>383334.77709301916</v>
      </c>
      <c r="G85" s="121">
        <f>'Master data'!D85</f>
        <v>380106.36809301883</v>
      </c>
      <c r="H85" s="121">
        <f>'Master data'!AP85</f>
        <v>611368.85300000035</v>
      </c>
      <c r="I85" s="121">
        <f>'Master data'!CP85</f>
        <v>404698.33199999994</v>
      </c>
      <c r="J85" s="121">
        <f>'Master data'!AR85</f>
        <v>164497.83299999981</v>
      </c>
      <c r="K85" s="121">
        <f>'Master data'!AN85</f>
        <v>124376.00178139626</v>
      </c>
      <c r="L85" s="121">
        <f>'Master data'!AM85</f>
        <v>89125.618000000017</v>
      </c>
    </row>
    <row r="86" spans="1:12">
      <c r="A86" s="105" t="str">
        <f>'Master data'!A86</f>
        <v>Steel</v>
      </c>
      <c r="B86" s="118">
        <f>'Master data'!B86</f>
        <v>709</v>
      </c>
      <c r="C86" s="121">
        <f>'Master data'!C86</f>
        <v>841969.00999999978</v>
      </c>
      <c r="D86" s="121">
        <f>'Master data'!CV86</f>
        <v>551658.84700000042</v>
      </c>
      <c r="E86" s="121">
        <f>'Master data'!G86</f>
        <v>1074800.4027699442</v>
      </c>
      <c r="F86" s="121">
        <f>'Master data'!BC86</f>
        <v>918525.70976994454</v>
      </c>
      <c r="G86" s="121">
        <f>'Master data'!D86</f>
        <v>375154.03976994299</v>
      </c>
      <c r="H86" s="121">
        <f>'Master data'!AP86</f>
        <v>1348240.8089999978</v>
      </c>
      <c r="I86" s="121">
        <f>'Master data'!CP86</f>
        <v>317041.25400000031</v>
      </c>
      <c r="J86" s="121">
        <f>'Master data'!AR86</f>
        <v>255913.39400000029</v>
      </c>
      <c r="K86" s="121">
        <f>'Master data'!AN86</f>
        <v>202154.5234460111</v>
      </c>
      <c r="L86" s="121">
        <f>'Master data'!AM86</f>
        <v>141084.50600000008</v>
      </c>
    </row>
    <row r="87" spans="1:12">
      <c r="A87" s="105" t="str">
        <f>'Master data'!A87</f>
        <v>Telecom (Wireless)</v>
      </c>
      <c r="B87" s="118">
        <f>'Master data'!B87</f>
        <v>101</v>
      </c>
      <c r="C87" s="121">
        <f>'Master data'!C87</f>
        <v>946922.12699999986</v>
      </c>
      <c r="D87" s="121">
        <f>'Master data'!CV87</f>
        <v>580100.32999999996</v>
      </c>
      <c r="E87" s="121">
        <f>'Master data'!G87</f>
        <v>1488170.3605030447</v>
      </c>
      <c r="F87" s="121">
        <f>'Master data'!BC87</f>
        <v>1102388.525503044</v>
      </c>
      <c r="G87" s="121">
        <f>'Master data'!D87</f>
        <v>703470.04250304401</v>
      </c>
      <c r="H87" s="121">
        <f>'Master data'!AP87</f>
        <v>706179.68099999987</v>
      </c>
      <c r="I87" s="121">
        <f>'Master data'!CP87</f>
        <v>319001.03400000004</v>
      </c>
      <c r="J87" s="121">
        <f>'Master data'!AR87</f>
        <v>224082.03599999996</v>
      </c>
      <c r="K87" s="121">
        <f>'Master data'!AN87</f>
        <v>97508.276099391151</v>
      </c>
      <c r="L87" s="121">
        <f>'Master data'!AM87</f>
        <v>81163.092000000004</v>
      </c>
    </row>
    <row r="88" spans="1:12">
      <c r="A88" s="105" t="str">
        <f>'Master data'!A88</f>
        <v>Telecom. Equipment</v>
      </c>
      <c r="B88" s="118">
        <f>'Master data'!B88</f>
        <v>465</v>
      </c>
      <c r="C88" s="121">
        <f>'Master data'!C88</f>
        <v>762870.60099999956</v>
      </c>
      <c r="D88" s="121">
        <f>'Master data'!CV88</f>
        <v>153726.93299999999</v>
      </c>
      <c r="E88" s="121">
        <f>'Master data'!G88</f>
        <v>785024.62679380353</v>
      </c>
      <c r="F88" s="121">
        <f>'Master data'!BC88</f>
        <v>125489.69179380326</v>
      </c>
      <c r="G88" s="121">
        <f>'Master data'!D88</f>
        <v>80708.874793803436</v>
      </c>
      <c r="H88" s="121">
        <f>'Master data'!AP88</f>
        <v>268706.18499999971</v>
      </c>
      <c r="I88" s="121">
        <f>'Master data'!CP88</f>
        <v>106612.43099999994</v>
      </c>
      <c r="J88" s="121">
        <f>'Master data'!AR88</f>
        <v>40553.373000000007</v>
      </c>
      <c r="K88" s="121">
        <f>'Master data'!AN88</f>
        <v>30396.612241239305</v>
      </c>
      <c r="L88" s="121">
        <f>'Master data'!AM88</f>
        <v>17484.355000000003</v>
      </c>
    </row>
    <row r="89" spans="1:12">
      <c r="A89" s="105" t="str">
        <f>'Master data'!A89</f>
        <v>Telecom. Services</v>
      </c>
      <c r="B89" s="118">
        <f>'Master data'!B89</f>
        <v>296</v>
      </c>
      <c r="C89" s="121">
        <f>'Master data'!C89</f>
        <v>1588930.9519999996</v>
      </c>
      <c r="D89" s="121">
        <f>'Master data'!CV89</f>
        <v>882324.73499999987</v>
      </c>
      <c r="E89" s="121">
        <f>'Master data'!G89</f>
        <v>2661394.2778786239</v>
      </c>
      <c r="F89" s="121">
        <f>'Master data'!BC89</f>
        <v>1774701.7918786209</v>
      </c>
      <c r="G89" s="121">
        <f>'Master data'!D89</f>
        <v>1227370.7408786227</v>
      </c>
      <c r="H89" s="121">
        <f>'Master data'!AP89</f>
        <v>1221913.675000001</v>
      </c>
      <c r="I89" s="121">
        <f>'Master data'!CP89</f>
        <v>599720.2929999996</v>
      </c>
      <c r="J89" s="121">
        <f>'Master data'!AR89</f>
        <v>385656.82200000028</v>
      </c>
      <c r="K89" s="121">
        <f>'Master data'!AN89</f>
        <v>192152.76522427573</v>
      </c>
      <c r="L89" s="121">
        <f>'Master data'!AM89</f>
        <v>113444.51800000005</v>
      </c>
    </row>
    <row r="90" spans="1:12">
      <c r="A90" s="105" t="str">
        <f>'Master data'!A90</f>
        <v>Tobacco</v>
      </c>
      <c r="B90" s="118">
        <f>'Master data'!B90</f>
        <v>55</v>
      </c>
      <c r="C90" s="121">
        <f>'Master data'!C90</f>
        <v>499215.82500000013</v>
      </c>
      <c r="D90" s="121">
        <f>'Master data'!CV90</f>
        <v>132095.79199999993</v>
      </c>
      <c r="E90" s="121">
        <f>'Master data'!G90</f>
        <v>622873.25675663247</v>
      </c>
      <c r="F90" s="121">
        <f>'Master data'!BC90</f>
        <v>217460.28575663239</v>
      </c>
      <c r="G90" s="121">
        <f>'Master data'!D90</f>
        <v>149758.85375663248</v>
      </c>
      <c r="H90" s="121">
        <f>'Master data'!AP90</f>
        <v>169674.50399999999</v>
      </c>
      <c r="I90" s="121">
        <f>'Master data'!CP90</f>
        <v>100290.30700000003</v>
      </c>
      <c r="J90" s="121">
        <f>'Master data'!AR90</f>
        <v>73282.103000000003</v>
      </c>
      <c r="K90" s="121">
        <f>'Master data'!AN90</f>
        <v>58532.017248673495</v>
      </c>
      <c r="L90" s="121">
        <f>'Master data'!AM90</f>
        <v>34570.843999999997</v>
      </c>
    </row>
    <row r="91" spans="1:12">
      <c r="A91" s="105" t="str">
        <f>'Master data'!A91</f>
        <v>Transportation</v>
      </c>
      <c r="B91" s="118">
        <f>'Master data'!B91</f>
        <v>295</v>
      </c>
      <c r="C91" s="121">
        <f>'Master data'!C91</f>
        <v>804633.51099999971</v>
      </c>
      <c r="D91" s="121">
        <f>'Master data'!CV91</f>
        <v>212019.41499999995</v>
      </c>
      <c r="E91" s="121">
        <f>'Master data'!G91</f>
        <v>1033943.9534263787</v>
      </c>
      <c r="F91" s="121">
        <f>'Master data'!BC91</f>
        <v>496585.36842637713</v>
      </c>
      <c r="G91" s="121">
        <f>'Master data'!D91</f>
        <v>321737.13242637756</v>
      </c>
      <c r="H91" s="121">
        <f>'Master data'!AP91</f>
        <v>771549.63299999968</v>
      </c>
      <c r="I91" s="121">
        <f>'Master data'!CP91</f>
        <v>134508.24900000007</v>
      </c>
      <c r="J91" s="121">
        <f>'Master data'!AR91</f>
        <v>87423.380000000019</v>
      </c>
      <c r="K91" s="121">
        <f>'Master data'!AN91</f>
        <v>56242.407714724497</v>
      </c>
      <c r="L91" s="121">
        <f>'Master data'!AM91</f>
        <v>37950.908000000003</v>
      </c>
    </row>
    <row r="92" spans="1:12">
      <c r="A92" s="105" t="str">
        <f>'Master data'!A92</f>
        <v>Transportation (Railroads)</v>
      </c>
      <c r="B92" s="118">
        <f>'Master data'!B92</f>
        <v>51</v>
      </c>
      <c r="C92" s="121">
        <f>'Master data'!C92</f>
        <v>806227.46</v>
      </c>
      <c r="D92" s="121">
        <f>'Master data'!CV92</f>
        <v>293854.69</v>
      </c>
      <c r="E92" s="121">
        <f>'Master data'!G92</f>
        <v>1076147.1940897226</v>
      </c>
      <c r="F92" s="121">
        <f>'Master data'!BC92</f>
        <v>572880.15708972281</v>
      </c>
      <c r="G92" s="121">
        <f>'Master data'!D92</f>
        <v>315144.44308972277</v>
      </c>
      <c r="H92" s="121">
        <f>'Master data'!AP92</f>
        <v>204557.90999999995</v>
      </c>
      <c r="I92" s="121">
        <f>'Master data'!CP92</f>
        <v>62657.770000000011</v>
      </c>
      <c r="J92" s="121">
        <f>'Master data'!AR92</f>
        <v>58901.197999999982</v>
      </c>
      <c r="K92" s="121">
        <f>'Master data'!AN92</f>
        <v>32160.230382055426</v>
      </c>
      <c r="L92" s="121">
        <f>'Master data'!AM92</f>
        <v>18236.328999999998</v>
      </c>
    </row>
    <row r="93" spans="1:12">
      <c r="A93" s="105" t="str">
        <f>'Master data'!A93</f>
        <v>Trucking</v>
      </c>
      <c r="B93" s="118">
        <f>'Master data'!B93</f>
        <v>232</v>
      </c>
      <c r="C93" s="121">
        <f>'Master data'!C93</f>
        <v>371445.39999999997</v>
      </c>
      <c r="D93" s="121">
        <f>'Master data'!CV93</f>
        <v>103897.71400000002</v>
      </c>
      <c r="E93" s="121">
        <f>'Master data'!G93</f>
        <v>494998.31454865652</v>
      </c>
      <c r="F93" s="121">
        <f>'Master data'!BC93</f>
        <v>228968.1785486567</v>
      </c>
      <c r="G93" s="121">
        <f>'Master data'!D93</f>
        <v>161481.00054865671</v>
      </c>
      <c r="H93" s="121">
        <f>'Master data'!AP93</f>
        <v>268011.30300000001</v>
      </c>
      <c r="I93" s="121">
        <f>'Master data'!CP93</f>
        <v>60969.04099999999</v>
      </c>
      <c r="J93" s="121">
        <f>'Master data'!AR93</f>
        <v>34324.768999999986</v>
      </c>
      <c r="K93" s="121">
        <f>'Master data'!AN93</f>
        <v>15613.89909026866</v>
      </c>
      <c r="L93" s="121">
        <f>'Master data'!AM93</f>
        <v>8535.4430000000011</v>
      </c>
    </row>
    <row r="94" spans="1:12">
      <c r="A94" s="105" t="str">
        <f>'Master data'!A94</f>
        <v>Utility (General)</v>
      </c>
      <c r="B94" s="118">
        <f>'Master data'!B94</f>
        <v>54</v>
      </c>
      <c r="C94" s="121">
        <f>'Master data'!C94</f>
        <v>646557.70000000019</v>
      </c>
      <c r="D94" s="121">
        <f>'Master data'!CV94</f>
        <v>310687.71999999991</v>
      </c>
      <c r="E94" s="121">
        <f>'Master data'!G94</f>
        <v>1129539.2737527853</v>
      </c>
      <c r="F94" s="121">
        <f>'Master data'!BC94</f>
        <v>769049.28375278518</v>
      </c>
      <c r="G94" s="121">
        <f>'Master data'!D94</f>
        <v>536310.50575278536</v>
      </c>
      <c r="H94" s="121">
        <f>'Master data'!AP94</f>
        <v>464525.50000000012</v>
      </c>
      <c r="I94" s="121">
        <f>'Master data'!CP94</f>
        <v>146986.39999999994</v>
      </c>
      <c r="J94" s="121">
        <f>'Master data'!AR94</f>
        <v>99241.915000000008</v>
      </c>
      <c r="K94" s="121">
        <f>'Master data'!AN94</f>
        <v>57150.823649442922</v>
      </c>
      <c r="L94" s="121">
        <f>'Master data'!AM94</f>
        <v>29600.806000000008</v>
      </c>
    </row>
    <row r="95" spans="1:12">
      <c r="A95" s="105" t="str">
        <f>'Master data'!A95</f>
        <v>Utility (Water)</v>
      </c>
      <c r="B95" s="118">
        <f>'Master data'!B95</f>
        <v>104</v>
      </c>
      <c r="C95" s="121">
        <f>'Master data'!C95</f>
        <v>154844.17599999998</v>
      </c>
      <c r="D95" s="121">
        <f>'Master data'!CV95</f>
        <v>72257.763000000006</v>
      </c>
      <c r="E95" s="121">
        <f>'Master data'!G95</f>
        <v>245317.13062273184</v>
      </c>
      <c r="F95" s="121">
        <f>'Master data'!BC95</f>
        <v>171800.77062273183</v>
      </c>
      <c r="G95" s="121">
        <f>'Master data'!D95</f>
        <v>105553.05762273179</v>
      </c>
      <c r="H95" s="121">
        <f>'Master data'!AP95</f>
        <v>49649.893999999993</v>
      </c>
      <c r="I95" s="121">
        <f>'Master data'!CP95</f>
        <v>21591.507000000009</v>
      </c>
      <c r="J95" s="121">
        <f>'Master data'!AR95</f>
        <v>18147.659999999996</v>
      </c>
      <c r="K95" s="121">
        <f>'Master data'!AN95</f>
        <v>12411.381275453636</v>
      </c>
      <c r="L95" s="121">
        <f>'Master data'!AM95</f>
        <v>6016.4530000000059</v>
      </c>
    </row>
    <row r="96" spans="1:12">
      <c r="A96" s="116" t="str">
        <f>'Master data'!A96</f>
        <v>Total Market</v>
      </c>
      <c r="B96" s="125">
        <f>'Master data'!B96</f>
        <v>47606</v>
      </c>
      <c r="C96" s="126">
        <f>'Master data'!C96</f>
        <v>121588908.43699968</v>
      </c>
      <c r="D96" s="126">
        <f>'Master data'!CV96</f>
        <v>42155471.962000415</v>
      </c>
      <c r="E96" s="126">
        <f>'Master data'!G96</f>
        <v>164394542.71330252</v>
      </c>
      <c r="F96" s="126">
        <f>'Master data'!BC96</f>
        <v>87088841.179303259</v>
      </c>
      <c r="G96" s="126">
        <f>'Master data'!D96</f>
        <v>67896005.883302361</v>
      </c>
      <c r="H96" s="126">
        <f>'Master data'!AP96</f>
        <v>63839177.029999807</v>
      </c>
      <c r="I96" s="126">
        <f>'Master data'!CP96</f>
        <v>21440432.108999848</v>
      </c>
      <c r="J96" s="126">
        <f>'Master data'!AR96</f>
        <v>9651523.4559999779</v>
      </c>
      <c r="K96" s="126">
        <f>'Master data'!AN96</f>
        <v>6494638.3459394639</v>
      </c>
      <c r="L96" s="126">
        <f>'Master data'!AM96</f>
        <v>5571846.7479999727</v>
      </c>
    </row>
    <row r="97" spans="1:12">
      <c r="A97" s="116" t="str">
        <f>'Master data'!A97</f>
        <v>Total Market (without financials)</v>
      </c>
      <c r="B97" s="125">
        <f>'Master data'!B97</f>
        <v>42185</v>
      </c>
      <c r="C97" s="126">
        <f>'Master data'!C97</f>
        <v>105581413.72199969</v>
      </c>
      <c r="D97" s="126">
        <f>'Master data'!CV97</f>
        <v>29680434.759000413</v>
      </c>
      <c r="E97" s="126">
        <f>'Master data'!G97</f>
        <v>126565488.03313996</v>
      </c>
      <c r="F97" s="126">
        <f>'Master data'!BC97</f>
        <v>50938594.914140671</v>
      </c>
      <c r="G97" s="126">
        <f>'Master data'!D97</f>
        <v>29942057.578139763</v>
      </c>
      <c r="H97" s="126">
        <f>'Master data'!AP97</f>
        <v>55685993.630999804</v>
      </c>
      <c r="I97" s="126">
        <f>'Master data'!CP97</f>
        <v>16506048.739999853</v>
      </c>
      <c r="J97" s="126">
        <f>'Master data'!AR97</f>
        <v>9011883.8669999782</v>
      </c>
      <c r="K97" s="126">
        <f>'Master data'!AN97</f>
        <v>5929570.5699719815</v>
      </c>
      <c r="L97" s="126">
        <f>'Master data'!AM97</f>
        <v>3996825.1899999729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8"/>
  <sheetViews>
    <sheetView workbookViewId="0">
      <selection activeCell="E13" sqref="E13:E108"/>
    </sheetView>
  </sheetViews>
  <sheetFormatPr defaultColWidth="11.07421875" defaultRowHeight="13.5"/>
  <cols>
    <col min="1" max="1" width="24.3046875" customWidth="1"/>
    <col min="7" max="7" width="18.84375" customWidth="1"/>
    <col min="8" max="8" width="17.69140625" customWidth="1"/>
    <col min="12" max="12" width="18" customWidth="1"/>
    <col min="13" max="13" width="15.84375" customWidth="1"/>
  </cols>
  <sheetData>
    <row r="1" spans="1:19" s="24" customFormat="1" ht="17" customHeight="1">
      <c r="A1" s="46" t="s">
        <v>237</v>
      </c>
      <c r="K1" s="25" t="s">
        <v>238</v>
      </c>
      <c r="L1" s="25"/>
      <c r="M1" s="25"/>
    </row>
    <row r="2" spans="1:19">
      <c r="A2" t="s">
        <v>239</v>
      </c>
      <c r="E2" s="42">
        <v>1.5100000000000001E-2</v>
      </c>
      <c r="F2" s="26"/>
      <c r="G2" s="26"/>
      <c r="H2" s="26"/>
      <c r="K2" s="27" t="s">
        <v>240</v>
      </c>
      <c r="L2" s="27"/>
      <c r="M2" s="17" t="s">
        <v>241</v>
      </c>
    </row>
    <row r="3" spans="1:19" ht="15.5">
      <c r="A3" t="s">
        <v>242</v>
      </c>
      <c r="E3" s="42">
        <v>5.2600000000000001E-2</v>
      </c>
      <c r="F3" s="26" t="s">
        <v>307</v>
      </c>
      <c r="G3" s="26"/>
      <c r="H3" s="26"/>
      <c r="K3" s="76">
        <v>0</v>
      </c>
      <c r="L3" s="76">
        <v>0.25</v>
      </c>
      <c r="M3" s="117">
        <v>9.9000000000000008E-3</v>
      </c>
    </row>
    <row r="4" spans="1:19" ht="15.5">
      <c r="A4" t="s">
        <v>308</v>
      </c>
      <c r="E4" s="42">
        <v>8.8000000000000005E-3</v>
      </c>
      <c r="F4" s="26" t="s">
        <v>307</v>
      </c>
      <c r="K4" s="76">
        <v>0.25</v>
      </c>
      <c r="L4" s="76">
        <v>0.4</v>
      </c>
      <c r="M4" s="117">
        <v>1.6500000000000001E-2</v>
      </c>
    </row>
    <row r="5" spans="1:19" ht="15.5">
      <c r="K5" s="76">
        <v>0.4</v>
      </c>
      <c r="L5" s="76">
        <v>0.65</v>
      </c>
      <c r="M5" s="117">
        <v>2.0680000000000004E-2</v>
      </c>
    </row>
    <row r="6" spans="1:19" ht="15.5">
      <c r="A6" t="s">
        <v>433</v>
      </c>
      <c r="E6" s="69" t="s">
        <v>401</v>
      </c>
      <c r="K6" s="76">
        <v>0.65</v>
      </c>
      <c r="L6" s="76">
        <v>0.75</v>
      </c>
      <c r="M6" s="117">
        <v>3.1625E-2</v>
      </c>
    </row>
    <row r="7" spans="1:19" ht="15.5">
      <c r="A7" t="s">
        <v>322</v>
      </c>
      <c r="E7" s="44">
        <f>Beta!F2</f>
        <v>0.25</v>
      </c>
      <c r="K7" s="76">
        <v>0.75</v>
      </c>
      <c r="L7" s="76">
        <v>0.9</v>
      </c>
      <c r="M7" s="117">
        <v>6.6125000000000003E-2</v>
      </c>
    </row>
    <row r="8" spans="1:19" ht="15.5">
      <c r="K8" s="76">
        <v>0.9</v>
      </c>
      <c r="L8" s="76">
        <v>1</v>
      </c>
      <c r="M8" s="117">
        <v>8.3374999999999991E-2</v>
      </c>
    </row>
    <row r="9" spans="1:19" ht="15.5">
      <c r="K9" s="76">
        <v>1</v>
      </c>
      <c r="L9" s="76">
        <v>10</v>
      </c>
      <c r="M9" s="117">
        <v>0.10062499999999999</v>
      </c>
    </row>
    <row r="10" spans="1:19">
      <c r="K10" s="5"/>
    </row>
    <row r="11" spans="1:19">
      <c r="K11" s="5"/>
    </row>
    <row r="12" spans="1:19" s="89" customFormat="1" ht="24">
      <c r="A12" s="104" t="s">
        <v>193</v>
      </c>
      <c r="B12" s="104" t="s">
        <v>212</v>
      </c>
      <c r="C12" s="104" t="s">
        <v>243</v>
      </c>
      <c r="D12" s="104" t="s">
        <v>235</v>
      </c>
      <c r="E12" s="104" t="s">
        <v>244</v>
      </c>
      <c r="F12" s="104" t="s">
        <v>245</v>
      </c>
      <c r="G12" s="104" t="s">
        <v>246</v>
      </c>
      <c r="H12" s="104" t="s">
        <v>247</v>
      </c>
      <c r="I12" s="104" t="s">
        <v>248</v>
      </c>
      <c r="J12" s="104" t="s">
        <v>249</v>
      </c>
      <c r="K12" s="104" t="s">
        <v>250</v>
      </c>
      <c r="L12" s="104" t="s">
        <v>251</v>
      </c>
      <c r="M12" s="104" t="s">
        <v>252</v>
      </c>
      <c r="N12" s="104" t="s">
        <v>253</v>
      </c>
      <c r="O12" s="104" t="s">
        <v>254</v>
      </c>
      <c r="P12" s="104" t="s">
        <v>255</v>
      </c>
      <c r="Q12" s="104" t="s">
        <v>256</v>
      </c>
      <c r="R12" s="104" t="s">
        <v>257</v>
      </c>
      <c r="S12" s="104" t="s">
        <v>258</v>
      </c>
    </row>
    <row r="13" spans="1:19">
      <c r="A13" s="105" t="str">
        <f>'Master data'!A2</f>
        <v>Advertising</v>
      </c>
      <c r="B13" s="105">
        <f>'Master data'!B2</f>
        <v>348</v>
      </c>
      <c r="C13" s="106">
        <f>Beta!C5</f>
        <v>1.2920214899611719</v>
      </c>
      <c r="D13" s="107">
        <f>ROE!C2</f>
        <v>5.6334524668553806E-2</v>
      </c>
      <c r="E13" s="107">
        <f>$E$2+C13*$E$3</f>
        <v>8.3060330371957647E-2</v>
      </c>
      <c r="F13" s="107">
        <f t="shared" ref="F13:F76" si="0">IF(D13="NA","NA",D13-E13)</f>
        <v>-2.672580570340384E-2</v>
      </c>
      <c r="G13" s="108">
        <f>'Master data'!AZ2</f>
        <v>71815.498999999996</v>
      </c>
      <c r="H13" s="108">
        <f>G13*F13</f>
        <v>-1919.3270727669926</v>
      </c>
      <c r="I13" s="103">
        <f>'Return on capital'!H2</f>
        <v>0.21254792947849876</v>
      </c>
      <c r="J13" s="109">
        <f>E13*(1-S13)+R13*S13</f>
        <v>7.0104923794070073E-2</v>
      </c>
      <c r="K13" s="107">
        <f>IF(I13="NA","NA",I13-J13)</f>
        <v>0.14244300568442869</v>
      </c>
      <c r="L13" s="108">
        <f>'Master data'!BA2+'Master data'!EE2</f>
        <v>56783.218069080576</v>
      </c>
      <c r="M13" s="108">
        <f>IF(K13="NA","NA",K13*L13)</f>
        <v>8088.3722541941988</v>
      </c>
      <c r="N13" s="107">
        <f>1-S13</f>
        <v>0.75444796333622977</v>
      </c>
      <c r="O13" s="109">
        <f>'Master data'!DO2</f>
        <v>0.38279622822720849</v>
      </c>
      <c r="P13" s="107">
        <f>$E$2+$E$4+VLOOKUP(O13,$K$3:$M$9,3)</f>
        <v>4.0400000000000005E-2</v>
      </c>
      <c r="Q13" s="107">
        <f>'Debt fundamentals'!H2</f>
        <v>0.13907454682139589</v>
      </c>
      <c r="R13" s="109">
        <f>IF($E$6="Yes",P13*(1-$E$7),P13*(1-Q13))</f>
        <v>3.0300000000000004E-2</v>
      </c>
      <c r="S13" s="109">
        <f>'Debt fundamentals'!F2</f>
        <v>0.24555203666377023</v>
      </c>
    </row>
    <row r="14" spans="1:19">
      <c r="A14" s="105" t="str">
        <f>'Master data'!A3</f>
        <v>Aerospace/Defense</v>
      </c>
      <c r="B14" s="105">
        <f>'Master data'!B3</f>
        <v>272</v>
      </c>
      <c r="C14" s="106">
        <f>Beta!C6</f>
        <v>1.2231440544338203</v>
      </c>
      <c r="D14" s="107">
        <f>ROE!C3</f>
        <v>0.14422294145208617</v>
      </c>
      <c r="E14" s="107">
        <f>$E$2+C14*$E$3</f>
        <v>7.943737726321895E-2</v>
      </c>
      <c r="F14" s="107">
        <f t="shared" si="0"/>
        <v>6.4785564188867217E-2</v>
      </c>
      <c r="G14" s="108">
        <f>'Master data'!AZ3</f>
        <v>224805.89200000002</v>
      </c>
      <c r="H14" s="108">
        <f>G14*F14</f>
        <v>14564.176546201552</v>
      </c>
      <c r="I14" s="103">
        <f>'Return on capital'!H3</f>
        <v>0.12703004438534796</v>
      </c>
      <c r="J14" s="109">
        <f>E14*(1-S14)+R14*S14</f>
        <v>6.931087269747456E-2</v>
      </c>
      <c r="K14" s="107">
        <f>IF(I14="NA","NA",I14-J14)</f>
        <v>5.7719171687873397E-2</v>
      </c>
      <c r="L14" s="108">
        <f>'Master data'!BA3+'Master data'!EE3</f>
        <v>357904.18216526369</v>
      </c>
      <c r="M14" s="108">
        <f>IF(K14="NA","NA",K14*L14)</f>
        <v>20657.932938204769</v>
      </c>
      <c r="N14" s="107">
        <f>1-S14</f>
        <v>0.79391442665938872</v>
      </c>
      <c r="O14" s="109">
        <f>'Master data'!DO3</f>
        <v>0.33194361135732015</v>
      </c>
      <c r="P14" s="107">
        <f t="shared" ref="P14:P77" si="1">$E$2+$E$4+VLOOKUP(O14,$K$3:$M$9,3)</f>
        <v>4.0400000000000005E-2</v>
      </c>
      <c r="Q14" s="107">
        <f>'Debt fundamentals'!H3</f>
        <v>9.4326796662008439E-2</v>
      </c>
      <c r="R14" s="109">
        <f t="shared" ref="R14:R77" si="2">IF($E$6="Yes",P14*(1-$E$7),P14*(1-Q14))</f>
        <v>3.0300000000000004E-2</v>
      </c>
      <c r="S14" s="109">
        <f>'Debt fundamentals'!F3</f>
        <v>0.20608557334061123</v>
      </c>
    </row>
    <row r="15" spans="1:19">
      <c r="A15" s="105" t="str">
        <f>'Master data'!A4</f>
        <v>Air Transport</v>
      </c>
      <c r="B15" s="105">
        <f>'Master data'!B4</f>
        <v>151</v>
      </c>
      <c r="C15" s="106">
        <f>Beta!C7</f>
        <v>1.5924295331769072</v>
      </c>
      <c r="D15" s="107">
        <f>ROE!C4</f>
        <v>-0.36718258170208184</v>
      </c>
      <c r="E15" s="107">
        <f t="shared" ref="E15:E78" si="3">$E$2+C15*$E$3</f>
        <v>9.8861793445105317E-2</v>
      </c>
      <c r="F15" s="107">
        <f t="shared" si="0"/>
        <v>-0.46604437514718716</v>
      </c>
      <c r="G15" s="108">
        <f>'Master data'!AZ4</f>
        <v>194153.80400000006</v>
      </c>
      <c r="H15" s="108">
        <f t="shared" ref="H15:H78" si="4">G15*F15</f>
        <v>-90484.288267629483</v>
      </c>
      <c r="I15" s="103">
        <f>'Return on capital'!H4</f>
        <v>-0.10837641876215605</v>
      </c>
      <c r="J15" s="109">
        <f t="shared" ref="J15:J78" si="5">E15*(1-S15)+R15*S15</f>
        <v>6.0588735935743321E-2</v>
      </c>
      <c r="K15" s="107">
        <f t="shared" ref="K15:K78" si="6">IF(I15="NA","NA",I15-J15)</f>
        <v>-0.16896515469789936</v>
      </c>
      <c r="L15" s="108">
        <f>'Master data'!BA4+'Master data'!EE4</f>
        <v>593910.05440445035</v>
      </c>
      <c r="M15" s="108">
        <f t="shared" ref="M15:M78" si="7">IF(K15="NA","NA",K15*L15)</f>
        <v>-100350.10421908577</v>
      </c>
      <c r="N15" s="107">
        <f t="shared" ref="N15:N78" si="8">1-S15</f>
        <v>0.44177280689126508</v>
      </c>
      <c r="O15" s="109">
        <f>'Master data'!DO4</f>
        <v>0.30929768864093088</v>
      </c>
      <c r="P15" s="107">
        <f t="shared" si="1"/>
        <v>4.0400000000000005E-2</v>
      </c>
      <c r="Q15" s="107">
        <f>'Debt fundamentals'!H4</f>
        <v>4.4436825066013597E-2</v>
      </c>
      <c r="R15" s="109">
        <f t="shared" si="2"/>
        <v>3.0300000000000004E-2</v>
      </c>
      <c r="S15" s="109">
        <f>'Debt fundamentals'!F4</f>
        <v>0.55822719310873492</v>
      </c>
    </row>
    <row r="16" spans="1:19">
      <c r="A16" s="105" t="str">
        <f>'Master data'!A5</f>
        <v>Apparel</v>
      </c>
      <c r="B16" s="105">
        <f>'Master data'!B5</f>
        <v>1170</v>
      </c>
      <c r="C16" s="106">
        <f>Beta!C8</f>
        <v>0.95434110854960208</v>
      </c>
      <c r="D16" s="107">
        <f>ROE!C5</f>
        <v>0.16730567243824646</v>
      </c>
      <c r="E16" s="107">
        <f t="shared" si="3"/>
        <v>6.5298342309709073E-2</v>
      </c>
      <c r="F16" s="107">
        <f t="shared" si="0"/>
        <v>0.10200733012853738</v>
      </c>
      <c r="G16" s="108">
        <f>'Master data'!AZ5</f>
        <v>317133.02499999921</v>
      </c>
      <c r="H16" s="108">
        <f t="shared" si="4"/>
        <v>32349.89317583662</v>
      </c>
      <c r="I16" s="103">
        <f>'Return on capital'!H5</f>
        <v>0.17908039725328107</v>
      </c>
      <c r="J16" s="109">
        <f t="shared" si="5"/>
        <v>6.0388133775946755E-2</v>
      </c>
      <c r="K16" s="107">
        <f t="shared" si="6"/>
        <v>0.1186922634773343</v>
      </c>
      <c r="L16" s="108">
        <f>'Master data'!BA5+'Master data'!EE5</f>
        <v>408380.73041302548</v>
      </c>
      <c r="M16" s="108">
        <f t="shared" si="7"/>
        <v>48471.633253249049</v>
      </c>
      <c r="N16" s="107">
        <f t="shared" si="8"/>
        <v>0.85970168271655112</v>
      </c>
      <c r="O16" s="109">
        <f>'Master data'!DO5</f>
        <v>0.31364960971071709</v>
      </c>
      <c r="P16" s="107">
        <f t="shared" si="1"/>
        <v>4.0400000000000005E-2</v>
      </c>
      <c r="Q16" s="107">
        <f>'Debt fundamentals'!H5</f>
        <v>0.13830840813111833</v>
      </c>
      <c r="R16" s="109">
        <f t="shared" si="2"/>
        <v>3.0300000000000004E-2</v>
      </c>
      <c r="S16" s="109">
        <f>'Debt fundamentals'!F5</f>
        <v>0.14029831728344888</v>
      </c>
    </row>
    <row r="17" spans="1:19">
      <c r="A17" s="105" t="str">
        <f>'Master data'!A6</f>
        <v>Auto &amp; Truck</v>
      </c>
      <c r="B17" s="105">
        <f>'Master data'!B6</f>
        <v>152</v>
      </c>
      <c r="C17" s="106">
        <f>Beta!C9</f>
        <v>1.3542108327743885</v>
      </c>
      <c r="D17" s="107">
        <f>ROE!C6</f>
        <v>0.1284901839770943</v>
      </c>
      <c r="E17" s="107">
        <f t="shared" si="3"/>
        <v>8.6331489803932834E-2</v>
      </c>
      <c r="F17" s="107">
        <f t="shared" si="0"/>
        <v>4.2158694173161468E-2</v>
      </c>
      <c r="G17" s="108">
        <f>'Master data'!AZ6</f>
        <v>917200.53900000011</v>
      </c>
      <c r="H17" s="108">
        <f t="shared" si="4"/>
        <v>38667.977019159865</v>
      </c>
      <c r="I17" s="103">
        <f>'Return on capital'!H6</f>
        <v>6.3151279912088049E-2</v>
      </c>
      <c r="J17" s="109">
        <f t="shared" si="5"/>
        <v>6.819431460360259E-2</v>
      </c>
      <c r="K17" s="107">
        <f t="shared" si="6"/>
        <v>-5.0430346915145419E-3</v>
      </c>
      <c r="L17" s="108">
        <f>'Master data'!BA6+'Master data'!EE6</f>
        <v>2069905.0526450484</v>
      </c>
      <c r="M17" s="108">
        <f t="shared" si="7"/>
        <v>-10438.602988630213</v>
      </c>
      <c r="N17" s="107">
        <f t="shared" si="8"/>
        <v>0.6763038915474775</v>
      </c>
      <c r="O17" s="109">
        <f>'Master data'!DO6</f>
        <v>0.31485943066687894</v>
      </c>
      <c r="P17" s="107">
        <f t="shared" si="1"/>
        <v>4.0400000000000005E-2</v>
      </c>
      <c r="Q17" s="107">
        <f>'Debt fundamentals'!H6</f>
        <v>0.11019114733642207</v>
      </c>
      <c r="R17" s="109">
        <f t="shared" si="2"/>
        <v>3.0300000000000004E-2</v>
      </c>
      <c r="S17" s="109">
        <f>'Debt fundamentals'!F6</f>
        <v>0.3236961084525225</v>
      </c>
    </row>
    <row r="18" spans="1:19">
      <c r="A18" s="105" t="str">
        <f>'Master data'!A7</f>
        <v>Auto Parts</v>
      </c>
      <c r="B18" s="105">
        <f>'Master data'!B7</f>
        <v>728</v>
      </c>
      <c r="C18" s="106">
        <f>Beta!C10</f>
        <v>1.526205558396474</v>
      </c>
      <c r="D18" s="107">
        <f>ROE!C7</f>
        <v>9.1165324018322391E-2</v>
      </c>
      <c r="E18" s="107">
        <f t="shared" si="3"/>
        <v>9.5378412371654536E-2</v>
      </c>
      <c r="F18" s="107">
        <f t="shared" si="0"/>
        <v>-4.213088353332145E-3</v>
      </c>
      <c r="G18" s="108">
        <f>'Master data'!AZ7</f>
        <v>367233.78500000044</v>
      </c>
      <c r="H18" s="108">
        <f t="shared" si="4"/>
        <v>-1547.1883825335829</v>
      </c>
      <c r="I18" s="103">
        <f>'Return on capital'!H7</f>
        <v>7.9482915964166512E-2</v>
      </c>
      <c r="J18" s="109">
        <f t="shared" si="5"/>
        <v>8.1190918038821391E-2</v>
      </c>
      <c r="K18" s="107">
        <f t="shared" si="6"/>
        <v>-1.7080020746548796E-3</v>
      </c>
      <c r="L18" s="108">
        <f>'Master data'!BA7+'Master data'!EE7</f>
        <v>561471.53941085422</v>
      </c>
      <c r="M18" s="108">
        <f t="shared" si="7"/>
        <v>-958.99455417340801</v>
      </c>
      <c r="N18" s="107">
        <f t="shared" si="8"/>
        <v>0.78199384687182927</v>
      </c>
      <c r="O18" s="109">
        <f>'Master data'!DO7</f>
        <v>0.29799635626299609</v>
      </c>
      <c r="P18" s="107">
        <f t="shared" si="1"/>
        <v>4.0400000000000005E-2</v>
      </c>
      <c r="Q18" s="107">
        <f>'Debt fundamentals'!H7</f>
        <v>0.16795687338005691</v>
      </c>
      <c r="R18" s="109">
        <f t="shared" si="2"/>
        <v>3.0300000000000004E-2</v>
      </c>
      <c r="S18" s="109">
        <f>'Debt fundamentals'!F7</f>
        <v>0.21800615312817079</v>
      </c>
    </row>
    <row r="19" spans="1:19">
      <c r="A19" s="105" t="str">
        <f>'Master data'!A8</f>
        <v>Bank (Money Center)</v>
      </c>
      <c r="B19" s="105">
        <f>'Master data'!B8</f>
        <v>610</v>
      </c>
      <c r="C19" s="106">
        <f>Beta!C11</f>
        <v>1.0325221935011708</v>
      </c>
      <c r="D19" s="107">
        <f>ROE!C8</f>
        <v>0.11242346507589568</v>
      </c>
      <c r="E19" s="107">
        <f t="shared" si="3"/>
        <v>6.9410667378161581E-2</v>
      </c>
      <c r="F19" s="107">
        <f t="shared" si="0"/>
        <v>4.3012797697734098E-2</v>
      </c>
      <c r="G19" s="108">
        <f>'Master data'!AZ8</f>
        <v>7091914.3300000029</v>
      </c>
      <c r="H19" s="108">
        <f t="shared" si="4"/>
        <v>305043.07636595157</v>
      </c>
      <c r="I19" s="103">
        <f>'Return on capital'!H8</f>
        <v>1.9926716307348935E-4</v>
      </c>
      <c r="J19" s="109">
        <f t="shared" si="5"/>
        <v>3.7205992402132057E-2</v>
      </c>
      <c r="K19" s="107">
        <f t="shared" si="6"/>
        <v>-3.7006725239058569E-2</v>
      </c>
      <c r="L19" s="108">
        <f>'Master data'!BA8+'Master data'!EE8</f>
        <v>16118584.191758566</v>
      </c>
      <c r="M19" s="108">
        <f t="shared" si="7"/>
        <v>-596496.0164270422</v>
      </c>
      <c r="N19" s="107">
        <f t="shared" si="8"/>
        <v>0.26908335955002838</v>
      </c>
      <c r="O19" s="109">
        <f>'Master data'!DO8</f>
        <v>0.20423641425778655</v>
      </c>
      <c r="P19" s="107">
        <f t="shared" si="1"/>
        <v>3.3800000000000004E-2</v>
      </c>
      <c r="Q19" s="107">
        <f>'Debt fundamentals'!H8</f>
        <v>0.20490151049398916</v>
      </c>
      <c r="R19" s="109">
        <f t="shared" si="2"/>
        <v>2.5350000000000004E-2</v>
      </c>
      <c r="S19" s="109">
        <f>'Debt fundamentals'!F8</f>
        <v>0.73091664044997162</v>
      </c>
    </row>
    <row r="20" spans="1:19">
      <c r="A20" s="105" t="str">
        <f>'Master data'!A9</f>
        <v>Banks (Regional)</v>
      </c>
      <c r="B20" s="105">
        <f>'Master data'!B9</f>
        <v>816</v>
      </c>
      <c r="C20" s="106">
        <f>Beta!C12</f>
        <v>0.7372332048488982</v>
      </c>
      <c r="D20" s="107">
        <f>ROE!C9</f>
        <v>9.7813108396503909E-2</v>
      </c>
      <c r="E20" s="107">
        <f t="shared" si="3"/>
        <v>5.3878466575052048E-2</v>
      </c>
      <c r="F20" s="107">
        <f t="shared" si="0"/>
        <v>4.3934641821451861E-2</v>
      </c>
      <c r="G20" s="108">
        <f>'Master data'!AZ9</f>
        <v>1138104.4199999985</v>
      </c>
      <c r="H20" s="108">
        <f t="shared" si="4"/>
        <v>50002.210048111148</v>
      </c>
      <c r="I20" s="103">
        <f>'Return on capital'!H9</f>
        <v>-1.9878893258210381E-4</v>
      </c>
      <c r="J20" s="109">
        <f t="shared" si="5"/>
        <v>3.5631816710949296E-2</v>
      </c>
      <c r="K20" s="107">
        <f t="shared" si="6"/>
        <v>-3.5830605643531403E-2</v>
      </c>
      <c r="L20" s="108">
        <f>'Master data'!BA9+'Master data'!EE9</f>
        <v>1606766.0227509311</v>
      </c>
      <c r="M20" s="108">
        <f t="shared" si="7"/>
        <v>-57571.39972261402</v>
      </c>
      <c r="N20" s="107">
        <f t="shared" si="8"/>
        <v>0.36040551579946012</v>
      </c>
      <c r="O20" s="109">
        <f>'Master data'!DO9</f>
        <v>0.19215480409539265</v>
      </c>
      <c r="P20" s="107">
        <f t="shared" si="1"/>
        <v>3.3800000000000004E-2</v>
      </c>
      <c r="Q20" s="107">
        <f>'Debt fundamentals'!H9</f>
        <v>0.19886473545982666</v>
      </c>
      <c r="R20" s="109">
        <f t="shared" si="2"/>
        <v>2.5350000000000004E-2</v>
      </c>
      <c r="S20" s="109">
        <f>'Debt fundamentals'!F9</f>
        <v>0.63959448420053988</v>
      </c>
    </row>
    <row r="21" spans="1:19">
      <c r="A21" s="105" t="str">
        <f>'Master data'!A10</f>
        <v>Beverage (Alcoholic)</v>
      </c>
      <c r="B21" s="105">
        <f>'Master data'!B10</f>
        <v>219</v>
      </c>
      <c r="C21" s="106">
        <f>Beta!C13</f>
        <v>0.92090243003027572</v>
      </c>
      <c r="D21" s="107">
        <f>ROE!C10</f>
        <v>0.14566001091751701</v>
      </c>
      <c r="E21" s="107">
        <f t="shared" si="3"/>
        <v>6.3539467819592507E-2</v>
      </c>
      <c r="F21" s="107">
        <f t="shared" si="0"/>
        <v>8.2120543097924506E-2</v>
      </c>
      <c r="G21" s="108">
        <f>'Master data'!AZ10</f>
        <v>293379.89699999994</v>
      </c>
      <c r="H21" s="108">
        <f t="shared" si="4"/>
        <v>24092.516475653149</v>
      </c>
      <c r="I21" s="103">
        <f>'Return on capital'!H10</f>
        <v>0.1302382056431195</v>
      </c>
      <c r="J21" s="109">
        <f t="shared" si="5"/>
        <v>5.9243588555583176E-2</v>
      </c>
      <c r="K21" s="107">
        <f t="shared" si="6"/>
        <v>7.0994617087536321E-2</v>
      </c>
      <c r="L21" s="108">
        <f>'Master data'!BA10+'Master data'!EE10</f>
        <v>475611.21104662813</v>
      </c>
      <c r="M21" s="108">
        <f t="shared" si="7"/>
        <v>33765.835810794786</v>
      </c>
      <c r="N21" s="107">
        <f t="shared" si="8"/>
        <v>0.87075968582513852</v>
      </c>
      <c r="O21" s="109">
        <f>'Master data'!DO10</f>
        <v>0.25204820366049158</v>
      </c>
      <c r="P21" s="107">
        <f t="shared" si="1"/>
        <v>4.0400000000000005E-2</v>
      </c>
      <c r="Q21" s="107">
        <f>'Debt fundamentals'!H10</f>
        <v>0.1751283463529538</v>
      </c>
      <c r="R21" s="109">
        <f t="shared" si="2"/>
        <v>3.0300000000000004E-2</v>
      </c>
      <c r="S21" s="109">
        <f>'Debt fundamentals'!F10</f>
        <v>0.12924031417486145</v>
      </c>
    </row>
    <row r="22" spans="1:19">
      <c r="A22" s="105" t="str">
        <f>'Master data'!A11</f>
        <v>Beverage (Soft)</v>
      </c>
      <c r="B22" s="105">
        <f>'Master data'!B11</f>
        <v>100</v>
      </c>
      <c r="C22" s="106">
        <f>Beta!C14</f>
        <v>0.8838214934890084</v>
      </c>
      <c r="D22" s="107">
        <f>ROE!C11</f>
        <v>0.24731986590461932</v>
      </c>
      <c r="E22" s="107">
        <f t="shared" si="3"/>
        <v>6.1589010557521848E-2</v>
      </c>
      <c r="F22" s="107">
        <f t="shared" si="0"/>
        <v>0.18573085534709749</v>
      </c>
      <c r="G22" s="108">
        <f>'Master data'!AZ11</f>
        <v>102987.29100000001</v>
      </c>
      <c r="H22" s="108">
        <f t="shared" si="4"/>
        <v>19127.917647310438</v>
      </c>
      <c r="I22" s="103">
        <f>'Return on capital'!H11</f>
        <v>0.22203947756178474</v>
      </c>
      <c r="J22" s="109">
        <f t="shared" si="5"/>
        <v>5.7120364227539036E-2</v>
      </c>
      <c r="K22" s="107">
        <f t="shared" si="6"/>
        <v>0.16491911333424569</v>
      </c>
      <c r="L22" s="108">
        <f>'Master data'!BA11+'Master data'!EE11</f>
        <v>149422.50294408362</v>
      </c>
      <c r="M22" s="108">
        <f t="shared" si="7"/>
        <v>24642.626697721989</v>
      </c>
      <c r="N22" s="107">
        <f t="shared" si="8"/>
        <v>0.85718160304981106</v>
      </c>
      <c r="O22" s="109">
        <f>'Master data'!DO11</f>
        <v>0.30683803257362013</v>
      </c>
      <c r="P22" s="107">
        <f t="shared" si="1"/>
        <v>4.0400000000000005E-2</v>
      </c>
      <c r="Q22" s="107">
        <f>'Debt fundamentals'!H11</f>
        <v>0.11472802306721322</v>
      </c>
      <c r="R22" s="109">
        <f t="shared" si="2"/>
        <v>3.0300000000000004E-2</v>
      </c>
      <c r="S22" s="109">
        <f>'Debt fundamentals'!F11</f>
        <v>0.14281839695018891</v>
      </c>
    </row>
    <row r="23" spans="1:19">
      <c r="A23" s="105" t="str">
        <f>'Master data'!A12</f>
        <v>Broadcasting</v>
      </c>
      <c r="B23" s="105">
        <f>'Master data'!B12</f>
        <v>139</v>
      </c>
      <c r="C23" s="106">
        <f>Beta!C15</f>
        <v>1.0940244505371257</v>
      </c>
      <c r="D23" s="107">
        <f>ROE!C12</f>
        <v>0.13346324081446648</v>
      </c>
      <c r="E23" s="107">
        <f t="shared" si="3"/>
        <v>7.264568609825281E-2</v>
      </c>
      <c r="F23" s="107">
        <f t="shared" si="0"/>
        <v>6.0817554716213668E-2</v>
      </c>
      <c r="G23" s="108">
        <f>'Master data'!AZ12</f>
        <v>125269.15200000002</v>
      </c>
      <c r="H23" s="108">
        <f t="shared" si="4"/>
        <v>7618.5635060136874</v>
      </c>
      <c r="I23" s="103">
        <f>'Return on capital'!H12</f>
        <v>0.14843946881188957</v>
      </c>
      <c r="J23" s="109">
        <f t="shared" si="5"/>
        <v>5.5556805144891017E-2</v>
      </c>
      <c r="K23" s="107">
        <f t="shared" si="6"/>
        <v>9.2882663666998558E-2</v>
      </c>
      <c r="L23" s="108">
        <f>'Master data'!BA12+'Master data'!EE12</f>
        <v>149306.53358679774</v>
      </c>
      <c r="M23" s="108">
        <f t="shared" si="7"/>
        <v>13867.988542427958</v>
      </c>
      <c r="N23" s="107">
        <f t="shared" si="8"/>
        <v>0.59644340361586712</v>
      </c>
      <c r="O23" s="109">
        <f>'Master data'!DO12</f>
        <v>0.32837290457933188</v>
      </c>
      <c r="P23" s="107">
        <f t="shared" si="1"/>
        <v>4.0400000000000005E-2</v>
      </c>
      <c r="Q23" s="107">
        <f>'Debt fundamentals'!H12</f>
        <v>0.16814117760693964</v>
      </c>
      <c r="R23" s="109">
        <f t="shared" si="2"/>
        <v>3.0300000000000004E-2</v>
      </c>
      <c r="S23" s="109">
        <f>'Debt fundamentals'!F12</f>
        <v>0.40355659638413288</v>
      </c>
    </row>
    <row r="24" spans="1:19">
      <c r="A24" s="105" t="str">
        <f>'Master data'!A13</f>
        <v>Brokerage &amp; Investment Banking</v>
      </c>
      <c r="B24" s="105">
        <f>'Master data'!B13</f>
        <v>599</v>
      </c>
      <c r="C24" s="106">
        <f>Beta!C16</f>
        <v>0.91644923419476632</v>
      </c>
      <c r="D24" s="107">
        <f>ROE!C13</f>
        <v>0.14708442590964979</v>
      </c>
      <c r="E24" s="107">
        <f t="shared" si="3"/>
        <v>6.3305229718644704E-2</v>
      </c>
      <c r="F24" s="107">
        <f t="shared" si="0"/>
        <v>8.3779196191005087E-2</v>
      </c>
      <c r="G24" s="108">
        <f>'Master data'!AZ13</f>
        <v>644483.96500000067</v>
      </c>
      <c r="H24" s="108">
        <f t="shared" si="4"/>
        <v>53994.348545691915</v>
      </c>
      <c r="I24" s="103">
        <f>'Return on capital'!H13</f>
        <v>3.6598308950019842E-3</v>
      </c>
      <c r="J24" s="109">
        <f t="shared" si="5"/>
        <v>4.1404685167664781E-2</v>
      </c>
      <c r="K24" s="107">
        <f t="shared" si="6"/>
        <v>-3.7744854272662796E-2</v>
      </c>
      <c r="L24" s="108">
        <f>'Master data'!BA13+'Master data'!EE13</f>
        <v>2306257.1149543258</v>
      </c>
      <c r="M24" s="108">
        <f t="shared" si="7"/>
        <v>-87049.338719242762</v>
      </c>
      <c r="N24" s="107">
        <f t="shared" si="8"/>
        <v>0.33645229141949362</v>
      </c>
      <c r="O24" s="109">
        <f>'Master data'!DO13</f>
        <v>0.30270055107808447</v>
      </c>
      <c r="P24" s="107">
        <f t="shared" si="1"/>
        <v>4.0400000000000005E-2</v>
      </c>
      <c r="Q24" s="107">
        <f>'Debt fundamentals'!H13</f>
        <v>0.15257143921027227</v>
      </c>
      <c r="R24" s="109">
        <f t="shared" si="2"/>
        <v>3.0300000000000004E-2</v>
      </c>
      <c r="S24" s="109">
        <f>'Debt fundamentals'!F13</f>
        <v>0.66354770858050638</v>
      </c>
    </row>
    <row r="25" spans="1:19">
      <c r="A25" s="105" t="str">
        <f>'Master data'!A14</f>
        <v>Building Materials</v>
      </c>
      <c r="B25" s="105">
        <f>'Master data'!B14</f>
        <v>449</v>
      </c>
      <c r="C25" s="106">
        <f>Beta!C17</f>
        <v>1.118843607970198</v>
      </c>
      <c r="D25" s="107">
        <f>ROE!C14</f>
        <v>0.1698539227799756</v>
      </c>
      <c r="E25" s="107">
        <f t="shared" si="3"/>
        <v>7.395117377923241E-2</v>
      </c>
      <c r="F25" s="107">
        <f t="shared" si="0"/>
        <v>9.5902749000743193E-2</v>
      </c>
      <c r="G25" s="108">
        <f>'Master data'!AZ14</f>
        <v>202604.41700000002</v>
      </c>
      <c r="H25" s="108">
        <f t="shared" si="4"/>
        <v>19430.32054999291</v>
      </c>
      <c r="I25" s="103">
        <f>'Return on capital'!H14</f>
        <v>0.18207973069883476</v>
      </c>
      <c r="J25" s="109">
        <f t="shared" si="5"/>
        <v>6.7339520477139064E-2</v>
      </c>
      <c r="K25" s="107">
        <f t="shared" si="6"/>
        <v>0.1147402102216957</v>
      </c>
      <c r="L25" s="108">
        <f>'Master data'!BA14+'Master data'!EE14</f>
        <v>232379.33479753509</v>
      </c>
      <c r="M25" s="108">
        <f t="shared" si="7"/>
        <v>26663.253725846982</v>
      </c>
      <c r="N25" s="107">
        <f t="shared" si="8"/>
        <v>0.848534352465937</v>
      </c>
      <c r="O25" s="109">
        <f>'Master data'!DO14</f>
        <v>0.28033869784105359</v>
      </c>
      <c r="P25" s="107">
        <f t="shared" si="1"/>
        <v>4.0400000000000005E-2</v>
      </c>
      <c r="Q25" s="107">
        <f>'Debt fundamentals'!H14</f>
        <v>0.17450774526242838</v>
      </c>
      <c r="R25" s="109">
        <f t="shared" si="2"/>
        <v>3.0300000000000004E-2</v>
      </c>
      <c r="S25" s="109">
        <f>'Debt fundamentals'!F14</f>
        <v>0.15146564753406297</v>
      </c>
    </row>
    <row r="26" spans="1:19">
      <c r="A26" s="105" t="str">
        <f>'Master data'!A15</f>
        <v>Business &amp; Consumer Services</v>
      </c>
      <c r="B26" s="105">
        <f>'Master data'!B15</f>
        <v>948</v>
      </c>
      <c r="C26" s="106">
        <f>Beta!C18</f>
        <v>1.1058963659887098</v>
      </c>
      <c r="D26" s="107">
        <f>ROE!C15</f>
        <v>0.15401079666199044</v>
      </c>
      <c r="E26" s="107">
        <f t="shared" si="3"/>
        <v>7.3270148851006134E-2</v>
      </c>
      <c r="F26" s="107">
        <f t="shared" si="0"/>
        <v>8.0740647810984306E-2</v>
      </c>
      <c r="G26" s="108">
        <f>'Master data'!AZ15</f>
        <v>233782.07099999994</v>
      </c>
      <c r="H26" s="108">
        <f t="shared" si="4"/>
        <v>18875.715859133521</v>
      </c>
      <c r="I26" s="103">
        <f>'Return on capital'!H15</f>
        <v>0.195131567973233</v>
      </c>
      <c r="J26" s="109">
        <f t="shared" si="5"/>
        <v>6.660899986422178E-2</v>
      </c>
      <c r="K26" s="107">
        <f t="shared" si="6"/>
        <v>0.12852256810901122</v>
      </c>
      <c r="L26" s="108">
        <f>'Master data'!BA15+'Master data'!EE15</f>
        <v>228636.07636341237</v>
      </c>
      <c r="M26" s="108">
        <f t="shared" si="7"/>
        <v>29384.895696593758</v>
      </c>
      <c r="N26" s="107">
        <f t="shared" si="8"/>
        <v>0.84498194293249729</v>
      </c>
      <c r="O26" s="109">
        <f>'Master data'!DO15</f>
        <v>0.32342540173106121</v>
      </c>
      <c r="P26" s="107">
        <f t="shared" si="1"/>
        <v>4.0400000000000005E-2</v>
      </c>
      <c r="Q26" s="107">
        <f>'Debt fundamentals'!H15</f>
        <v>0.1670166681945929</v>
      </c>
      <c r="R26" s="109">
        <f t="shared" si="2"/>
        <v>3.0300000000000004E-2</v>
      </c>
      <c r="S26" s="109">
        <f>'Debt fundamentals'!F15</f>
        <v>0.15501805706750268</v>
      </c>
    </row>
    <row r="27" spans="1:19">
      <c r="A27" s="105" t="str">
        <f>'Master data'!A16</f>
        <v>Cable TV</v>
      </c>
      <c r="B27" s="105">
        <f>'Master data'!B16</f>
        <v>54</v>
      </c>
      <c r="C27" s="106">
        <f>Beta!C19</f>
        <v>0.99186346090864785</v>
      </c>
      <c r="D27" s="107">
        <f>ROE!C16</f>
        <v>0.15219360765722542</v>
      </c>
      <c r="E27" s="107">
        <f t="shared" si="3"/>
        <v>6.7272018043794873E-2</v>
      </c>
      <c r="F27" s="107">
        <f t="shared" si="0"/>
        <v>8.4921589613430548E-2</v>
      </c>
      <c r="G27" s="108">
        <f>'Master data'!AZ16</f>
        <v>183277.87499999997</v>
      </c>
      <c r="H27" s="108">
        <f t="shared" si="4"/>
        <v>15564.248485971621</v>
      </c>
      <c r="I27" s="103">
        <f>'Return on capital'!H16</f>
        <v>0.1300867452515298</v>
      </c>
      <c r="J27" s="109">
        <f t="shared" si="5"/>
        <v>5.3639903429644344E-2</v>
      </c>
      <c r="K27" s="107">
        <f t="shared" si="6"/>
        <v>7.6446841821885464E-2</v>
      </c>
      <c r="L27" s="108">
        <f>'Master data'!BA16+'Master data'!EE16</f>
        <v>315671.91655766044</v>
      </c>
      <c r="M27" s="108">
        <f t="shared" si="7"/>
        <v>24132.121072694896</v>
      </c>
      <c r="N27" s="107">
        <f t="shared" si="8"/>
        <v>0.63128562260240362</v>
      </c>
      <c r="O27" s="109">
        <f>'Master data'!DO16</f>
        <v>0.25394099714328017</v>
      </c>
      <c r="P27" s="107">
        <f t="shared" si="1"/>
        <v>4.0400000000000005E-2</v>
      </c>
      <c r="Q27" s="107">
        <f>'Debt fundamentals'!H16</f>
        <v>0.15049797824865793</v>
      </c>
      <c r="R27" s="109">
        <f t="shared" si="2"/>
        <v>3.0300000000000004E-2</v>
      </c>
      <c r="S27" s="109">
        <f>'Debt fundamentals'!F16</f>
        <v>0.36871437739759638</v>
      </c>
    </row>
    <row r="28" spans="1:19">
      <c r="A28" s="105" t="str">
        <f>'Master data'!A17</f>
        <v>Chemical (Basic)</v>
      </c>
      <c r="B28" s="105">
        <f>'Master data'!B17</f>
        <v>854</v>
      </c>
      <c r="C28" s="106">
        <f>Beta!C20</f>
        <v>1.1361222166300649</v>
      </c>
      <c r="D28" s="107">
        <f>ROE!C17</f>
        <v>0.17904217450125054</v>
      </c>
      <c r="E28" s="107">
        <f t="shared" si="3"/>
        <v>7.4860028594741418E-2</v>
      </c>
      <c r="F28" s="107">
        <f t="shared" si="0"/>
        <v>0.10418214590650912</v>
      </c>
      <c r="G28" s="108">
        <f>'Master data'!AZ17</f>
        <v>468059.80899999989</v>
      </c>
      <c r="H28" s="108">
        <f t="shared" si="4"/>
        <v>48763.47531421078</v>
      </c>
      <c r="I28" s="103">
        <f>'Return on capital'!H17</f>
        <v>0.13693265275656669</v>
      </c>
      <c r="J28" s="109">
        <f t="shared" si="5"/>
        <v>6.4901847846101771E-2</v>
      </c>
      <c r="K28" s="107">
        <f t="shared" si="6"/>
        <v>7.2030804910464916E-2</v>
      </c>
      <c r="L28" s="108">
        <f>'Master data'!BA17+'Master data'!EE17</f>
        <v>687559.9436337013</v>
      </c>
      <c r="M28" s="108">
        <f t="shared" si="7"/>
        <v>49525.496164129392</v>
      </c>
      <c r="N28" s="107">
        <f t="shared" si="8"/>
        <v>0.77652211942667326</v>
      </c>
      <c r="O28" s="109">
        <f>'Master data'!DO17</f>
        <v>0.29518907722389626</v>
      </c>
      <c r="P28" s="107">
        <f t="shared" si="1"/>
        <v>4.0400000000000005E-2</v>
      </c>
      <c r="Q28" s="107">
        <f>'Debt fundamentals'!H17</f>
        <v>0.16002239162976686</v>
      </c>
      <c r="R28" s="109">
        <f t="shared" si="2"/>
        <v>3.0300000000000004E-2</v>
      </c>
      <c r="S28" s="109">
        <f>'Debt fundamentals'!F17</f>
        <v>0.22347788057332674</v>
      </c>
    </row>
    <row r="29" spans="1:19">
      <c r="A29" s="105" t="str">
        <f>'Master data'!A18</f>
        <v>Chemical (Diversified)</v>
      </c>
      <c r="B29" s="105">
        <f>'Master data'!B18</f>
        <v>71</v>
      </c>
      <c r="C29" s="106">
        <f>Beta!C21</f>
        <v>1.4031540999878529</v>
      </c>
      <c r="D29" s="107">
        <f>ROE!C18</f>
        <v>0.13399234336985921</v>
      </c>
      <c r="E29" s="107">
        <f t="shared" si="3"/>
        <v>8.8905905659361059E-2</v>
      </c>
      <c r="F29" s="107">
        <f t="shared" si="0"/>
        <v>4.5086437710498153E-2</v>
      </c>
      <c r="G29" s="108">
        <f>'Master data'!AZ18</f>
        <v>144387.27999999994</v>
      </c>
      <c r="H29" s="108">
        <f t="shared" si="4"/>
        <v>6509.9081059082528</v>
      </c>
      <c r="I29" s="103">
        <f>'Return on capital'!H18</f>
        <v>0.11000865238866055</v>
      </c>
      <c r="J29" s="109">
        <f t="shared" si="5"/>
        <v>6.9445423485545277E-2</v>
      </c>
      <c r="K29" s="107">
        <f t="shared" si="6"/>
        <v>4.056322890311527E-2</v>
      </c>
      <c r="L29" s="108">
        <f>'Master data'!BA18+'Master data'!EE18</f>
        <v>234989.79624712112</v>
      </c>
      <c r="M29" s="108">
        <f t="shared" si="7"/>
        <v>9531.9448950683909</v>
      </c>
      <c r="N29" s="107">
        <f t="shared" si="8"/>
        <v>0.69380528887248305</v>
      </c>
      <c r="O29" s="109">
        <f>'Master data'!DO18</f>
        <v>0.24802826424181612</v>
      </c>
      <c r="P29" s="107">
        <f t="shared" si="1"/>
        <v>3.3800000000000004E-2</v>
      </c>
      <c r="Q29" s="107">
        <f>'Debt fundamentals'!H18</f>
        <v>0.19766771322170917</v>
      </c>
      <c r="R29" s="109">
        <f t="shared" si="2"/>
        <v>2.5350000000000004E-2</v>
      </c>
      <c r="S29" s="109">
        <f>'Debt fundamentals'!F18</f>
        <v>0.30619471112751695</v>
      </c>
    </row>
    <row r="30" spans="1:19">
      <c r="A30" s="105" t="str">
        <f>'Master data'!A19</f>
        <v>Chemical (Specialty)</v>
      </c>
      <c r="B30" s="105">
        <f>'Master data'!B19</f>
        <v>898</v>
      </c>
      <c r="C30" s="106">
        <f>Beta!C22</f>
        <v>1.106939031227731</v>
      </c>
      <c r="D30" s="107">
        <f>ROE!C19</f>
        <v>0.15459574781393212</v>
      </c>
      <c r="E30" s="107">
        <f t="shared" si="3"/>
        <v>7.3324993042578654E-2</v>
      </c>
      <c r="F30" s="107">
        <f t="shared" si="0"/>
        <v>8.1270754771353468E-2</v>
      </c>
      <c r="G30" s="108">
        <f>'Master data'!AZ19</f>
        <v>551520.22099999979</v>
      </c>
      <c r="H30" s="108">
        <f t="shared" si="4"/>
        <v>44822.464632333649</v>
      </c>
      <c r="I30" s="103">
        <f>'Return on capital'!H19</f>
        <v>0.14707006878043802</v>
      </c>
      <c r="J30" s="109">
        <f t="shared" si="5"/>
        <v>6.7422861853527111E-2</v>
      </c>
      <c r="K30" s="107">
        <f t="shared" si="6"/>
        <v>7.9647206926910907E-2</v>
      </c>
      <c r="L30" s="108">
        <f>'Master data'!BA19+'Master data'!EE19</f>
        <v>675469.16973256704</v>
      </c>
      <c r="M30" s="108">
        <f t="shared" si="7"/>
        <v>53799.232734438476</v>
      </c>
      <c r="N30" s="107">
        <f t="shared" si="8"/>
        <v>0.86282086825184057</v>
      </c>
      <c r="O30" s="109">
        <f>'Master data'!DO19</f>
        <v>0.3076472863588649</v>
      </c>
      <c r="P30" s="107">
        <f t="shared" si="1"/>
        <v>4.0400000000000005E-2</v>
      </c>
      <c r="Q30" s="107">
        <f>'Debt fundamentals'!H19</f>
        <v>0.15441083298003958</v>
      </c>
      <c r="R30" s="109">
        <f t="shared" si="2"/>
        <v>3.0300000000000004E-2</v>
      </c>
      <c r="S30" s="109">
        <f>'Debt fundamentals'!F19</f>
        <v>0.13717913174815943</v>
      </c>
    </row>
    <row r="31" spans="1:19">
      <c r="A31" s="105" t="str">
        <f>'Master data'!A20</f>
        <v>Coal &amp; Related Energy</v>
      </c>
      <c r="B31" s="105">
        <f>'Master data'!B20</f>
        <v>206</v>
      </c>
      <c r="C31" s="106">
        <f>Beta!C23</f>
        <v>1.1269458657734746</v>
      </c>
      <c r="D31" s="107">
        <f>ROE!C20</f>
        <v>0.1346193475163229</v>
      </c>
      <c r="E31" s="107">
        <f t="shared" si="3"/>
        <v>7.4377352539684763E-2</v>
      </c>
      <c r="F31" s="107">
        <f t="shared" si="0"/>
        <v>6.0241994976638139E-2</v>
      </c>
      <c r="G31" s="108">
        <f>'Master data'!AZ20</f>
        <v>176550.93000000002</v>
      </c>
      <c r="H31" s="108">
        <f t="shared" si="4"/>
        <v>10635.780238180792</v>
      </c>
      <c r="I31" s="103">
        <f>'Return on capital'!H20</f>
        <v>0.18046530915311906</v>
      </c>
      <c r="J31" s="109">
        <f t="shared" si="5"/>
        <v>6.2437122811909808E-2</v>
      </c>
      <c r="K31" s="107">
        <f t="shared" si="6"/>
        <v>0.11802818634120926</v>
      </c>
      <c r="L31" s="108">
        <f>'Master data'!BA20+'Master data'!EE20</f>
        <v>223796.90771101188</v>
      </c>
      <c r="M31" s="108">
        <f t="shared" si="7"/>
        <v>26414.343125901723</v>
      </c>
      <c r="N31" s="107">
        <f t="shared" si="8"/>
        <v>0.70836483525949112</v>
      </c>
      <c r="O31" s="109">
        <f>'Master data'!DO20</f>
        <v>0.44900567823215992</v>
      </c>
      <c r="P31" s="107">
        <f t="shared" si="1"/>
        <v>4.4580000000000009E-2</v>
      </c>
      <c r="Q31" s="107">
        <f>'Debt fundamentals'!H20</f>
        <v>7.3592019055505969E-2</v>
      </c>
      <c r="R31" s="109">
        <f t="shared" si="2"/>
        <v>3.3435000000000006E-2</v>
      </c>
      <c r="S31" s="109">
        <f>'Debt fundamentals'!F20</f>
        <v>0.29163516474050882</v>
      </c>
    </row>
    <row r="32" spans="1:19">
      <c r="A32" s="105" t="str">
        <f>'Master data'!A21</f>
        <v>Computer Services</v>
      </c>
      <c r="B32" s="105">
        <f>'Master data'!B21</f>
        <v>1040</v>
      </c>
      <c r="C32" s="106">
        <f>Beta!C24</f>
        <v>1.1194804007685029</v>
      </c>
      <c r="D32" s="107">
        <f>ROE!C21</f>
        <v>0.16203687158794108</v>
      </c>
      <c r="E32" s="107">
        <f t="shared" si="3"/>
        <v>7.3984669080423254E-2</v>
      </c>
      <c r="F32" s="107">
        <f t="shared" si="0"/>
        <v>8.8052202507517829E-2</v>
      </c>
      <c r="G32" s="108">
        <f>'Master data'!AZ21</f>
        <v>307076.65799999965</v>
      </c>
      <c r="H32" s="108">
        <f t="shared" si="4"/>
        <v>27038.776075547765</v>
      </c>
      <c r="I32" s="103">
        <f>'Return on capital'!H21</f>
        <v>0.21216102854698943</v>
      </c>
      <c r="J32" s="109">
        <f t="shared" si="5"/>
        <v>6.9148091484725574E-2</v>
      </c>
      <c r="K32" s="107">
        <f t="shared" si="6"/>
        <v>0.14301293706226387</v>
      </c>
      <c r="L32" s="108">
        <f>'Master data'!BA21+'Master data'!EE21</f>
        <v>307113.10588350904</v>
      </c>
      <c r="M32" s="108">
        <f t="shared" si="7"/>
        <v>43921.147282714657</v>
      </c>
      <c r="N32" s="107">
        <f t="shared" si="8"/>
        <v>0.88928432565682114</v>
      </c>
      <c r="O32" s="109">
        <f>'Master data'!DO21</f>
        <v>0.3178022147834853</v>
      </c>
      <c r="P32" s="107">
        <f t="shared" si="1"/>
        <v>4.0400000000000005E-2</v>
      </c>
      <c r="Q32" s="107">
        <f>'Debt fundamentals'!H21</f>
        <v>0.16775447079529349</v>
      </c>
      <c r="R32" s="109">
        <f t="shared" si="2"/>
        <v>3.0300000000000004E-2</v>
      </c>
      <c r="S32" s="109">
        <f>'Debt fundamentals'!F21</f>
        <v>0.11071567434317883</v>
      </c>
    </row>
    <row r="33" spans="1:19">
      <c r="A33" s="105" t="str">
        <f>'Master data'!A22</f>
        <v>Computers/Peripherals</v>
      </c>
      <c r="B33" s="105">
        <f>'Master data'!B22</f>
        <v>336</v>
      </c>
      <c r="C33" s="106">
        <f>Beta!C25</f>
        <v>1.3545573197237926</v>
      </c>
      <c r="D33" s="107">
        <f>ROE!C22</f>
        <v>0.34074969243364617</v>
      </c>
      <c r="E33" s="107">
        <f t="shared" si="3"/>
        <v>8.634971501747149E-2</v>
      </c>
      <c r="F33" s="107">
        <f t="shared" si="0"/>
        <v>0.25439997741617471</v>
      </c>
      <c r="G33" s="108">
        <f>'Master data'!AZ22</f>
        <v>505763.22099999938</v>
      </c>
      <c r="H33" s="108">
        <f t="shared" si="4"/>
        <v>128666.15200033163</v>
      </c>
      <c r="I33" s="103">
        <f>'Return on capital'!H22</f>
        <v>0.22731167282354162</v>
      </c>
      <c r="J33" s="109">
        <f t="shared" si="5"/>
        <v>8.159563197976423E-2</v>
      </c>
      <c r="K33" s="107">
        <f t="shared" si="6"/>
        <v>0.14571604084377737</v>
      </c>
      <c r="L33" s="108">
        <f>'Master data'!BA22+'Master data'!EE22</f>
        <v>787135.36246885231</v>
      </c>
      <c r="M33" s="108">
        <f t="shared" si="7"/>
        <v>114698.24862709279</v>
      </c>
      <c r="N33" s="107">
        <f t="shared" si="8"/>
        <v>0.91518095968506996</v>
      </c>
      <c r="O33" s="109">
        <f>'Master data'!DO22</f>
        <v>0.33865869728221859</v>
      </c>
      <c r="P33" s="107">
        <f t="shared" si="1"/>
        <v>4.0400000000000005E-2</v>
      </c>
      <c r="Q33" s="107">
        <f>'Debt fundamentals'!H22</f>
        <v>0.12092663522958863</v>
      </c>
      <c r="R33" s="109">
        <f t="shared" si="2"/>
        <v>3.0300000000000004E-2</v>
      </c>
      <c r="S33" s="109">
        <f>'Debt fundamentals'!F22</f>
        <v>8.4819040314930094E-2</v>
      </c>
    </row>
    <row r="34" spans="1:19">
      <c r="A34" s="105" t="str">
        <f>'Master data'!A23</f>
        <v>Construction Supplies</v>
      </c>
      <c r="B34" s="105">
        <f>'Master data'!B23</f>
        <v>784</v>
      </c>
      <c r="C34" s="106">
        <f>Beta!C26</f>
        <v>1.1571894446027715</v>
      </c>
      <c r="D34" s="107">
        <f>ROE!C23</f>
        <v>0.11261441512209489</v>
      </c>
      <c r="E34" s="107">
        <f t="shared" si="3"/>
        <v>7.5968164786105782E-2</v>
      </c>
      <c r="F34" s="107">
        <f t="shared" si="0"/>
        <v>3.6646250335989103E-2</v>
      </c>
      <c r="G34" s="108">
        <f>'Master data'!AZ23</f>
        <v>678363.56400000071</v>
      </c>
      <c r="H34" s="108">
        <f t="shared" si="4"/>
        <v>24859.480985157792</v>
      </c>
      <c r="I34" s="103">
        <f>'Return on capital'!H23</f>
        <v>0.1031080627281033</v>
      </c>
      <c r="J34" s="109">
        <f t="shared" si="5"/>
        <v>6.3841298791005432E-2</v>
      </c>
      <c r="K34" s="107">
        <f t="shared" si="6"/>
        <v>3.9266763937097868E-2</v>
      </c>
      <c r="L34" s="108">
        <f>'Master data'!BA23+'Master data'!EE23</f>
        <v>958239.81863654382</v>
      </c>
      <c r="M34" s="108">
        <f t="shared" si="7"/>
        <v>37626.976753528637</v>
      </c>
      <c r="N34" s="107">
        <f t="shared" si="8"/>
        <v>0.73445690117177942</v>
      </c>
      <c r="O34" s="109">
        <f>'Master data'!DO23</f>
        <v>0.28428217213446577</v>
      </c>
      <c r="P34" s="107">
        <f t="shared" si="1"/>
        <v>4.0400000000000005E-2</v>
      </c>
      <c r="Q34" s="107">
        <f>'Debt fundamentals'!H23</f>
        <v>0.15197680200358615</v>
      </c>
      <c r="R34" s="109">
        <f t="shared" si="2"/>
        <v>3.0300000000000004E-2</v>
      </c>
      <c r="S34" s="109">
        <f>'Debt fundamentals'!F23</f>
        <v>0.26554309882822053</v>
      </c>
    </row>
    <row r="35" spans="1:19">
      <c r="A35" s="105" t="str">
        <f>'Master data'!A24</f>
        <v>Diversified</v>
      </c>
      <c r="B35" s="105">
        <f>'Master data'!B24</f>
        <v>318</v>
      </c>
      <c r="C35" s="106">
        <f>Beta!C27</f>
        <v>1.0538717452295296</v>
      </c>
      <c r="D35" s="107">
        <f>ROE!C24</f>
        <v>0.15311078720268695</v>
      </c>
      <c r="E35" s="107">
        <f t="shared" si="3"/>
        <v>7.0533653799073254E-2</v>
      </c>
      <c r="F35" s="107">
        <f t="shared" si="0"/>
        <v>8.2577133403613695E-2</v>
      </c>
      <c r="G35" s="108">
        <f>'Master data'!AZ24</f>
        <v>1265112.7169999997</v>
      </c>
      <c r="H35" s="108">
        <f t="shared" si="4"/>
        <v>104469.38160231715</v>
      </c>
      <c r="I35" s="103">
        <f>'Return on capital'!H24</f>
        <v>0.12454034333861526</v>
      </c>
      <c r="J35" s="109">
        <f t="shared" si="5"/>
        <v>5.4162312548767695E-2</v>
      </c>
      <c r="K35" s="107">
        <f t="shared" si="6"/>
        <v>7.0378030789847557E-2</v>
      </c>
      <c r="L35" s="108">
        <f>'Master data'!BA24+'Master data'!EE24</f>
        <v>1925306.0044902607</v>
      </c>
      <c r="M35" s="108">
        <f t="shared" si="7"/>
        <v>135499.24526389394</v>
      </c>
      <c r="N35" s="107">
        <f t="shared" si="8"/>
        <v>0.63767115153840548</v>
      </c>
      <c r="O35" s="109">
        <f>'Master data'!DO24</f>
        <v>0.23874797952027321</v>
      </c>
      <c r="P35" s="107">
        <f t="shared" si="1"/>
        <v>3.3800000000000004E-2</v>
      </c>
      <c r="Q35" s="107">
        <f>'Debt fundamentals'!H24</f>
        <v>0.14502731066610131</v>
      </c>
      <c r="R35" s="109">
        <f t="shared" si="2"/>
        <v>2.5350000000000004E-2</v>
      </c>
      <c r="S35" s="109">
        <f>'Debt fundamentals'!F24</f>
        <v>0.36232884846159458</v>
      </c>
    </row>
    <row r="36" spans="1:19">
      <c r="A36" s="105" t="str">
        <f>'Master data'!A25</f>
        <v>Drugs (Biotechnology)</v>
      </c>
      <c r="B36" s="105">
        <f>'Master data'!B25</f>
        <v>1223</v>
      </c>
      <c r="C36" s="106">
        <f>Beta!C28</f>
        <v>1.1044876675583117</v>
      </c>
      <c r="D36" s="107">
        <f>ROE!C25</f>
        <v>-1.265233660853342E-2</v>
      </c>
      <c r="E36" s="107">
        <f t="shared" si="3"/>
        <v>7.3196051313567198E-2</v>
      </c>
      <c r="F36" s="107">
        <f t="shared" si="0"/>
        <v>-8.5848387922100616E-2</v>
      </c>
      <c r="G36" s="108">
        <f>'Master data'!AZ25</f>
        <v>242995.43200000029</v>
      </c>
      <c r="H36" s="108">
        <f t="shared" si="4"/>
        <v>-20860.766109634445</v>
      </c>
      <c r="I36" s="103">
        <f>'Return on capital'!H25</f>
        <v>7.0506081837415288E-2</v>
      </c>
      <c r="J36" s="109">
        <f t="shared" si="5"/>
        <v>6.9027973624962005E-2</v>
      </c>
      <c r="K36" s="107">
        <f t="shared" si="6"/>
        <v>1.4781082124532829E-3</v>
      </c>
      <c r="L36" s="108">
        <f>'Master data'!BA25+'Master data'!EE25</f>
        <v>527724.24601301388</v>
      </c>
      <c r="M36" s="108">
        <f t="shared" si="7"/>
        <v>780.03354194255246</v>
      </c>
      <c r="N36" s="107">
        <f t="shared" si="8"/>
        <v>0.89517184403061845</v>
      </c>
      <c r="O36" s="109">
        <f>'Master data'!DO25</f>
        <v>0.45420702418042541</v>
      </c>
      <c r="P36" s="107">
        <f t="shared" si="1"/>
        <v>4.4580000000000009E-2</v>
      </c>
      <c r="Q36" s="107">
        <f>'Debt fundamentals'!H25</f>
        <v>2.0794847204290645E-2</v>
      </c>
      <c r="R36" s="109">
        <f t="shared" si="2"/>
        <v>3.3435000000000006E-2</v>
      </c>
      <c r="S36" s="109">
        <f>'Debt fundamentals'!F25</f>
        <v>0.10482815596938155</v>
      </c>
    </row>
    <row r="37" spans="1:19">
      <c r="A37" s="105" t="str">
        <f>'Master data'!A26</f>
        <v>Drugs (Pharmaceutical)</v>
      </c>
      <c r="B37" s="105">
        <f>'Master data'!B26</f>
        <v>1371</v>
      </c>
      <c r="C37" s="106">
        <f>Beta!C29</f>
        <v>1.0775601817466782</v>
      </c>
      <c r="D37" s="107">
        <f>ROE!C26</f>
        <v>0.12595871454134275</v>
      </c>
      <c r="E37" s="107">
        <f t="shared" si="3"/>
        <v>7.1779665559875278E-2</v>
      </c>
      <c r="F37" s="107">
        <f t="shared" si="0"/>
        <v>5.417904898146747E-2</v>
      </c>
      <c r="G37" s="108">
        <f>'Master data'!AZ26</f>
        <v>954104.6479999976</v>
      </c>
      <c r="H37" s="108">
        <f t="shared" si="4"/>
        <v>51692.482457437647</v>
      </c>
      <c r="I37" s="103">
        <f>'Return on capital'!H26</f>
        <v>0.15533891167406097</v>
      </c>
      <c r="J37" s="109">
        <f t="shared" si="5"/>
        <v>6.6435843286278912E-2</v>
      </c>
      <c r="K37" s="107">
        <f t="shared" si="6"/>
        <v>8.8903068387782058E-2</v>
      </c>
      <c r="L37" s="108">
        <f>'Master data'!BA26+'Master data'!EE26</f>
        <v>1539306.6703189833</v>
      </c>
      <c r="M37" s="108">
        <f t="shared" si="7"/>
        <v>136849.08618113765</v>
      </c>
      <c r="N37" s="107">
        <f t="shared" si="8"/>
        <v>0.87117007330055141</v>
      </c>
      <c r="O37" s="109">
        <f>'Master data'!DO26</f>
        <v>0.39786296480578942</v>
      </c>
      <c r="P37" s="107">
        <f t="shared" si="1"/>
        <v>4.0400000000000005E-2</v>
      </c>
      <c r="Q37" s="107">
        <f>'Debt fundamentals'!H26</f>
        <v>9.2569721452710335E-2</v>
      </c>
      <c r="R37" s="109">
        <f t="shared" si="2"/>
        <v>3.0300000000000004E-2</v>
      </c>
      <c r="S37" s="109">
        <f>'Debt fundamentals'!F26</f>
        <v>0.12882992669944857</v>
      </c>
    </row>
    <row r="38" spans="1:19">
      <c r="A38" s="105" t="str">
        <f>'Master data'!A27</f>
        <v>Education</v>
      </c>
      <c r="B38" s="105">
        <f>'Master data'!B27</f>
        <v>244</v>
      </c>
      <c r="C38" s="106">
        <f>Beta!C30</f>
        <v>1.0631824876684701</v>
      </c>
      <c r="D38" s="107">
        <f>ROE!C27</f>
        <v>3.5086827411427837E-2</v>
      </c>
      <c r="E38" s="107">
        <f t="shared" si="3"/>
        <v>7.1023398851361524E-2</v>
      </c>
      <c r="F38" s="107">
        <f t="shared" si="0"/>
        <v>-3.5936571439933687E-2</v>
      </c>
      <c r="G38" s="108">
        <f>'Master data'!AZ27</f>
        <v>42606.302999999993</v>
      </c>
      <c r="H38" s="108">
        <f t="shared" si="4"/>
        <v>-1531.1244515509607</v>
      </c>
      <c r="I38" s="103">
        <f>'Return on capital'!H27</f>
        <v>8.4427654333280935E-2</v>
      </c>
      <c r="J38" s="109">
        <f t="shared" si="5"/>
        <v>6.1439306216941832E-2</v>
      </c>
      <c r="K38" s="107">
        <f t="shared" si="6"/>
        <v>2.2988348116339104E-2</v>
      </c>
      <c r="L38" s="108">
        <f>'Master data'!BA27+'Master data'!EE27</f>
        <v>47505.850957316077</v>
      </c>
      <c r="M38" s="108">
        <f t="shared" si="7"/>
        <v>1092.0810393697031</v>
      </c>
      <c r="N38" s="107">
        <f t="shared" si="8"/>
        <v>0.76465391139376215</v>
      </c>
      <c r="O38" s="109">
        <f>'Master data'!DO27</f>
        <v>0.3237640159084067</v>
      </c>
      <c r="P38" s="107">
        <f t="shared" si="1"/>
        <v>4.0400000000000005E-2</v>
      </c>
      <c r="Q38" s="107">
        <f>'Debt fundamentals'!H27</f>
        <v>0.13330324144476585</v>
      </c>
      <c r="R38" s="109">
        <f t="shared" si="2"/>
        <v>3.0300000000000004E-2</v>
      </c>
      <c r="S38" s="109">
        <f>'Debt fundamentals'!F27</f>
        <v>0.23534608860623782</v>
      </c>
    </row>
    <row r="39" spans="1:19">
      <c r="A39" s="105" t="str">
        <f>'Master data'!A28</f>
        <v>Electrical Equipment</v>
      </c>
      <c r="B39" s="105">
        <f>'Master data'!B28</f>
        <v>999</v>
      </c>
      <c r="C39" s="106">
        <f>Beta!C31</f>
        <v>1.0963399350526222</v>
      </c>
      <c r="D39" s="107">
        <f>ROE!C28</f>
        <v>9.5887128097968344E-2</v>
      </c>
      <c r="E39" s="107">
        <f t="shared" si="3"/>
        <v>7.2767480583767932E-2</v>
      </c>
      <c r="F39" s="107">
        <f t="shared" si="0"/>
        <v>2.3119647514200412E-2</v>
      </c>
      <c r="G39" s="108">
        <f>'Master data'!AZ28</f>
        <v>397335.52099999995</v>
      </c>
      <c r="H39" s="108">
        <f t="shared" si="4"/>
        <v>9186.2571903911739</v>
      </c>
      <c r="I39" s="103">
        <f>'Return on capital'!H28</f>
        <v>0.11232819931545503</v>
      </c>
      <c r="J39" s="109">
        <f t="shared" si="5"/>
        <v>6.8128870678733341E-2</v>
      </c>
      <c r="K39" s="107">
        <f t="shared" si="6"/>
        <v>4.4199328636721685E-2</v>
      </c>
      <c r="L39" s="108">
        <f>'Master data'!BA28+'Master data'!EE28</f>
        <v>447837.91635788564</v>
      </c>
      <c r="M39" s="108">
        <f t="shared" si="7"/>
        <v>19794.135241086864</v>
      </c>
      <c r="N39" s="107">
        <f t="shared" si="8"/>
        <v>0.89077266083904272</v>
      </c>
      <c r="O39" s="109">
        <f>'Master data'!DO28</f>
        <v>0.33717558911957879</v>
      </c>
      <c r="P39" s="107">
        <f t="shared" si="1"/>
        <v>4.0400000000000005E-2</v>
      </c>
      <c r="Q39" s="107">
        <f>'Debt fundamentals'!H28</f>
        <v>0.12438203727267909</v>
      </c>
      <c r="R39" s="109">
        <f t="shared" si="2"/>
        <v>3.0300000000000004E-2</v>
      </c>
      <c r="S39" s="109">
        <f>'Debt fundamentals'!F28</f>
        <v>0.10922733916095732</v>
      </c>
    </row>
    <row r="40" spans="1:19">
      <c r="A40" s="105" t="str">
        <f>'Master data'!A29</f>
        <v>Electronics (Consumer &amp; Office)</v>
      </c>
      <c r="B40" s="105">
        <f>'Master data'!B29</f>
        <v>138</v>
      </c>
      <c r="C40" s="106">
        <f>Beta!C32</f>
        <v>1.2907351864587455</v>
      </c>
      <c r="D40" s="107">
        <f>ROE!C29</f>
        <v>0.14649401337524795</v>
      </c>
      <c r="E40" s="107">
        <f t="shared" si="3"/>
        <v>8.2992670807730012E-2</v>
      </c>
      <c r="F40" s="107">
        <f t="shared" si="0"/>
        <v>6.3501342567517938E-2</v>
      </c>
      <c r="G40" s="108">
        <f>'Master data'!AZ29</f>
        <v>126017.25200000001</v>
      </c>
      <c r="H40" s="108">
        <f t="shared" si="4"/>
        <v>8002.2646886692355</v>
      </c>
      <c r="I40" s="103">
        <f>'Return on capital'!H29</f>
        <v>0.11667340453145202</v>
      </c>
      <c r="J40" s="109">
        <f t="shared" si="5"/>
        <v>7.0747849411940955E-2</v>
      </c>
      <c r="K40" s="107">
        <f t="shared" si="6"/>
        <v>4.5925555119511061E-2</v>
      </c>
      <c r="L40" s="108">
        <f>'Master data'!BA29+'Master data'!EE29</f>
        <v>215992.31767512427</v>
      </c>
      <c r="M40" s="108">
        <f t="shared" si="7"/>
        <v>9919.5670907798631</v>
      </c>
      <c r="N40" s="107">
        <f t="shared" si="8"/>
        <v>0.76761812965470821</v>
      </c>
      <c r="O40" s="109">
        <f>'Master data'!DO29</f>
        <v>0.31536571621443654</v>
      </c>
      <c r="P40" s="107">
        <f t="shared" si="1"/>
        <v>4.0400000000000005E-2</v>
      </c>
      <c r="Q40" s="107">
        <f>'Debt fundamentals'!H29</f>
        <v>0.11795089968411829</v>
      </c>
      <c r="R40" s="109">
        <f t="shared" si="2"/>
        <v>3.0300000000000004E-2</v>
      </c>
      <c r="S40" s="109">
        <f>'Debt fundamentals'!F29</f>
        <v>0.23238187034529176</v>
      </c>
    </row>
    <row r="41" spans="1:19">
      <c r="A41" s="105" t="str">
        <f>'Master data'!A30</f>
        <v>Electronics (General)</v>
      </c>
      <c r="B41" s="105">
        <f>'Master data'!B30</f>
        <v>1425</v>
      </c>
      <c r="C41" s="106">
        <f>Beta!C33</f>
        <v>1.3003336732122071</v>
      </c>
      <c r="D41" s="107">
        <f>ROE!C30</f>
        <v>0.13300111722461752</v>
      </c>
      <c r="E41" s="107">
        <f t="shared" si="3"/>
        <v>8.3497551210962098E-2</v>
      </c>
      <c r="F41" s="107">
        <f t="shared" si="0"/>
        <v>4.9503566013655423E-2</v>
      </c>
      <c r="G41" s="108">
        <f>'Master data'!AZ30</f>
        <v>575604.03700000013</v>
      </c>
      <c r="H41" s="108">
        <f t="shared" si="4"/>
        <v>28494.452443356065</v>
      </c>
      <c r="I41" s="103">
        <f>'Return on capital'!H30</f>
        <v>0.14336708006673324</v>
      </c>
      <c r="J41" s="109">
        <f t="shared" si="5"/>
        <v>7.7352702554803532E-2</v>
      </c>
      <c r="K41" s="107">
        <f t="shared" si="6"/>
        <v>6.6014377511929706E-2</v>
      </c>
      <c r="L41" s="108">
        <f>'Master data'!BA30+'Master data'!EE30</f>
        <v>731343.82275060657</v>
      </c>
      <c r="M41" s="108">
        <f t="shared" si="7"/>
        <v>48279.207206076346</v>
      </c>
      <c r="N41" s="107">
        <f t="shared" si="8"/>
        <v>0.88449000910229225</v>
      </c>
      <c r="O41" s="109">
        <f>'Master data'!DO30</f>
        <v>0.31028467082163019</v>
      </c>
      <c r="P41" s="107">
        <f t="shared" si="1"/>
        <v>4.0400000000000005E-2</v>
      </c>
      <c r="Q41" s="107">
        <f>'Debt fundamentals'!H30</f>
        <v>0.12291803618616465</v>
      </c>
      <c r="R41" s="109">
        <f t="shared" si="2"/>
        <v>3.0300000000000004E-2</v>
      </c>
      <c r="S41" s="109">
        <f>'Debt fundamentals'!F30</f>
        <v>0.11550999089770773</v>
      </c>
    </row>
    <row r="42" spans="1:19">
      <c r="A42" s="105" t="str">
        <f>'Master data'!A31</f>
        <v>Engineering/Construction</v>
      </c>
      <c r="B42" s="105">
        <f>'Master data'!B31</f>
        <v>1267</v>
      </c>
      <c r="C42" s="106">
        <f>Beta!C34</f>
        <v>1.1234164907248396</v>
      </c>
      <c r="D42" s="107">
        <f>ROE!C31</f>
        <v>0.1044615500795243</v>
      </c>
      <c r="E42" s="107">
        <f t="shared" si="3"/>
        <v>7.4191707412126565E-2</v>
      </c>
      <c r="F42" s="107">
        <f t="shared" si="0"/>
        <v>3.0269842667397739E-2</v>
      </c>
      <c r="G42" s="108">
        <f>'Master data'!AZ31</f>
        <v>617676.2449999993</v>
      </c>
      <c r="H42" s="108">
        <f t="shared" si="4"/>
        <v>18696.962755539</v>
      </c>
      <c r="I42" s="103">
        <f>'Return on capital'!H31</f>
        <v>9.0537065784327186E-2</v>
      </c>
      <c r="J42" s="109">
        <f t="shared" si="5"/>
        <v>5.3729771403608677E-2</v>
      </c>
      <c r="K42" s="107">
        <f t="shared" si="6"/>
        <v>3.680729438071851E-2</v>
      </c>
      <c r="L42" s="108">
        <f>'Master data'!BA31+'Master data'!EE31</f>
        <v>1031503.1541626989</v>
      </c>
      <c r="M42" s="108">
        <f t="shared" si="7"/>
        <v>37966.840249906127</v>
      </c>
      <c r="N42" s="107">
        <f t="shared" si="8"/>
        <v>0.53380861180933259</v>
      </c>
      <c r="O42" s="109">
        <f>'Master data'!DO31</f>
        <v>0.2943241351825901</v>
      </c>
      <c r="P42" s="107">
        <f t="shared" si="1"/>
        <v>4.0400000000000005E-2</v>
      </c>
      <c r="Q42" s="107">
        <f>'Debt fundamentals'!H31</f>
        <v>0.15798804868395813</v>
      </c>
      <c r="R42" s="109">
        <f t="shared" si="2"/>
        <v>3.0300000000000004E-2</v>
      </c>
      <c r="S42" s="109">
        <f>'Debt fundamentals'!F31</f>
        <v>0.46619138819066736</v>
      </c>
    </row>
    <row r="43" spans="1:19">
      <c r="A43" s="105" t="str">
        <f>'Master data'!A32</f>
        <v>Entertainment</v>
      </c>
      <c r="B43" s="105">
        <f>'Master data'!B32</f>
        <v>734</v>
      </c>
      <c r="C43" s="106">
        <f>Beta!C35</f>
        <v>1.1419146387042676</v>
      </c>
      <c r="D43" s="107">
        <f>ROE!C32</f>
        <v>4.7601360391532309E-2</v>
      </c>
      <c r="E43" s="107">
        <f t="shared" si="3"/>
        <v>7.5164709995844473E-2</v>
      </c>
      <c r="F43" s="107">
        <f t="shared" si="0"/>
        <v>-2.7563349604312164E-2</v>
      </c>
      <c r="G43" s="108">
        <f>'Master data'!AZ32</f>
        <v>268811.14099999995</v>
      </c>
      <c r="H43" s="108">
        <f t="shared" si="4"/>
        <v>-7409.3354569170497</v>
      </c>
      <c r="I43" s="103">
        <f>'Return on capital'!H32</f>
        <v>0.11209610458782195</v>
      </c>
      <c r="J43" s="109">
        <f t="shared" si="5"/>
        <v>6.9197780624237509E-2</v>
      </c>
      <c r="K43" s="107">
        <f t="shared" si="6"/>
        <v>4.2898323963584437E-2</v>
      </c>
      <c r="L43" s="108">
        <f>'Master data'!BA32+'Master data'!EE32</f>
        <v>263712.10779622645</v>
      </c>
      <c r="M43" s="108">
        <f t="shared" si="7"/>
        <v>11312.807433362223</v>
      </c>
      <c r="N43" s="107">
        <f t="shared" si="8"/>
        <v>0.86700171756020161</v>
      </c>
      <c r="O43" s="109">
        <f>'Master data'!DO32</f>
        <v>0.38638430057677353</v>
      </c>
      <c r="P43" s="107">
        <f t="shared" si="1"/>
        <v>4.0400000000000005E-2</v>
      </c>
      <c r="Q43" s="107">
        <f>'Debt fundamentals'!H32</f>
        <v>7.8027342383283085E-2</v>
      </c>
      <c r="R43" s="109">
        <f t="shared" si="2"/>
        <v>3.0300000000000004E-2</v>
      </c>
      <c r="S43" s="109">
        <f>'Debt fundamentals'!F32</f>
        <v>0.13299828243979833</v>
      </c>
    </row>
    <row r="44" spans="1:19">
      <c r="A44" s="105" t="str">
        <f>'Master data'!A33</f>
        <v>Environmental &amp; Waste Services</v>
      </c>
      <c r="B44" s="105">
        <f>'Master data'!B33</f>
        <v>353</v>
      </c>
      <c r="C44" s="106">
        <f>Beta!C36</f>
        <v>1.0444451868918649</v>
      </c>
      <c r="D44" s="107">
        <f>ROE!C33</f>
        <v>9.4771173784805332E-2</v>
      </c>
      <c r="E44" s="107">
        <f t="shared" si="3"/>
        <v>7.0037816830512092E-2</v>
      </c>
      <c r="F44" s="107">
        <f t="shared" si="0"/>
        <v>2.473335695429324E-2</v>
      </c>
      <c r="G44" s="108">
        <f>'Master data'!AZ33</f>
        <v>91346.351999999999</v>
      </c>
      <c r="H44" s="108">
        <f t="shared" si="4"/>
        <v>2259.3019304885183</v>
      </c>
      <c r="I44" s="103">
        <f>'Return on capital'!H33</f>
        <v>0.12555572207624333</v>
      </c>
      <c r="J44" s="109">
        <f t="shared" si="5"/>
        <v>6.0749124457782029E-2</v>
      </c>
      <c r="K44" s="107">
        <f t="shared" si="6"/>
        <v>6.4806597618461304E-2</v>
      </c>
      <c r="L44" s="108">
        <f>'Master data'!BA33+'Master data'!EE33</f>
        <v>122278.85093995255</v>
      </c>
      <c r="M44" s="108">
        <f t="shared" si="7"/>
        <v>7924.4762901133136</v>
      </c>
      <c r="N44" s="107">
        <f t="shared" si="8"/>
        <v>0.76625056146522164</v>
      </c>
      <c r="O44" s="109">
        <f>'Master data'!DO33</f>
        <v>0.33744630683110027</v>
      </c>
      <c r="P44" s="107">
        <f t="shared" si="1"/>
        <v>4.0400000000000005E-2</v>
      </c>
      <c r="Q44" s="107">
        <f>'Debt fundamentals'!H33</f>
        <v>0.12998483608179812</v>
      </c>
      <c r="R44" s="109">
        <f t="shared" si="2"/>
        <v>3.0300000000000004E-2</v>
      </c>
      <c r="S44" s="109">
        <f>'Debt fundamentals'!F33</f>
        <v>0.23374943853477836</v>
      </c>
    </row>
    <row r="45" spans="1:19">
      <c r="A45" s="105" t="str">
        <f>'Master data'!A34</f>
        <v>Farming/Agriculture</v>
      </c>
      <c r="B45" s="105">
        <f>'Master data'!B34</f>
        <v>417</v>
      </c>
      <c r="C45" s="106">
        <f>Beta!C37</f>
        <v>0.94901152521243715</v>
      </c>
      <c r="D45" s="107">
        <f>ROE!C34</f>
        <v>0.14075971437753482</v>
      </c>
      <c r="E45" s="107">
        <f t="shared" si="3"/>
        <v>6.5018006226174194E-2</v>
      </c>
      <c r="F45" s="107">
        <f t="shared" si="0"/>
        <v>7.5741708151360623E-2</v>
      </c>
      <c r="G45" s="108">
        <f>'Master data'!AZ34</f>
        <v>168505.93299999984</v>
      </c>
      <c r="H45" s="108">
        <f t="shared" si="4"/>
        <v>12762.927199058715</v>
      </c>
      <c r="I45" s="103">
        <f>'Return on capital'!H34</f>
        <v>9.987820828033038E-2</v>
      </c>
      <c r="J45" s="109">
        <f t="shared" si="5"/>
        <v>5.458284522893251E-2</v>
      </c>
      <c r="K45" s="107">
        <f t="shared" si="6"/>
        <v>4.529536305139787E-2</v>
      </c>
      <c r="L45" s="108">
        <f>'Master data'!BA34+'Master data'!EE34</f>
        <v>325573.51763919357</v>
      </c>
      <c r="M45" s="108">
        <f t="shared" si="7"/>
        <v>14746.97068138796</v>
      </c>
      <c r="N45" s="107">
        <f t="shared" si="8"/>
        <v>0.69943086796918275</v>
      </c>
      <c r="O45" s="109">
        <f>'Master data'!DO34</f>
        <v>0.30326937638340984</v>
      </c>
      <c r="P45" s="107">
        <f t="shared" si="1"/>
        <v>4.0400000000000005E-2</v>
      </c>
      <c r="Q45" s="107">
        <f>'Debt fundamentals'!H34</f>
        <v>0.12702778250462579</v>
      </c>
      <c r="R45" s="109">
        <f t="shared" si="2"/>
        <v>3.0300000000000004E-2</v>
      </c>
      <c r="S45" s="109">
        <f>'Debt fundamentals'!F34</f>
        <v>0.3005691320308172</v>
      </c>
    </row>
    <row r="46" spans="1:19">
      <c r="A46" s="105" t="str">
        <f>'Master data'!A35</f>
        <v>Financial Svcs. (Non-bank &amp; Insurance)</v>
      </c>
      <c r="B46" s="105">
        <f>'Master data'!B35</f>
        <v>1102</v>
      </c>
      <c r="C46" s="106">
        <f>Beta!C38</f>
        <v>0.88726391660950987</v>
      </c>
      <c r="D46" s="107">
        <f>ROE!C35</f>
        <v>0.25274874530024904</v>
      </c>
      <c r="E46" s="107">
        <f t="shared" si="3"/>
        <v>6.1770082013660223E-2</v>
      </c>
      <c r="F46" s="107">
        <f t="shared" si="0"/>
        <v>0.19097866328658883</v>
      </c>
      <c r="G46" s="108">
        <f>'Master data'!AZ35</f>
        <v>921844.0500000004</v>
      </c>
      <c r="H46" s="108">
        <f t="shared" si="4"/>
        <v>176052.54442769542</v>
      </c>
      <c r="I46" s="103">
        <f>'Return on capital'!H35</f>
        <v>6.494341693990849E-3</v>
      </c>
      <c r="J46" s="109">
        <f t="shared" si="5"/>
        <v>3.5276832684474707E-2</v>
      </c>
      <c r="K46" s="107">
        <f t="shared" si="6"/>
        <v>-2.8782490990483859E-2</v>
      </c>
      <c r="L46" s="108">
        <f>'Master data'!BA35+'Master data'!EE35</f>
        <v>10727713.16739258</v>
      </c>
      <c r="M46" s="108">
        <f t="shared" si="7"/>
        <v>-308770.30758897198</v>
      </c>
      <c r="N46" s="107">
        <f t="shared" si="8"/>
        <v>0.15814489083042149</v>
      </c>
      <c r="O46" s="109">
        <f>'Master data'!DO35</f>
        <v>0.30019307693247255</v>
      </c>
      <c r="P46" s="107">
        <f t="shared" si="1"/>
        <v>4.0400000000000005E-2</v>
      </c>
      <c r="Q46" s="107">
        <f>'Debt fundamentals'!H35</f>
        <v>0.15289723972565497</v>
      </c>
      <c r="R46" s="109">
        <f t="shared" si="2"/>
        <v>3.0300000000000004E-2</v>
      </c>
      <c r="S46" s="109">
        <f>'Debt fundamentals'!F35</f>
        <v>0.84185510916957851</v>
      </c>
    </row>
    <row r="47" spans="1:19">
      <c r="A47" s="105" t="str">
        <f>'Master data'!A36</f>
        <v>Food Processing</v>
      </c>
      <c r="B47" s="105">
        <f>'Master data'!B36</f>
        <v>1377</v>
      </c>
      <c r="C47" s="106">
        <f>Beta!C39</f>
        <v>0.85901175886229297</v>
      </c>
      <c r="D47" s="107">
        <f>ROE!C36</f>
        <v>0.13577258792645006</v>
      </c>
      <c r="E47" s="107">
        <f t="shared" si="3"/>
        <v>6.0284018516156612E-2</v>
      </c>
      <c r="F47" s="107">
        <f t="shared" si="0"/>
        <v>7.5488569410293443E-2</v>
      </c>
      <c r="G47" s="108">
        <f>'Master data'!AZ36</f>
        <v>673958.37699999986</v>
      </c>
      <c r="H47" s="108">
        <f t="shared" si="4"/>
        <v>50876.153721813207</v>
      </c>
      <c r="I47" s="103">
        <f>'Return on capital'!H36</f>
        <v>0.13848942323998401</v>
      </c>
      <c r="J47" s="109">
        <f t="shared" si="5"/>
        <v>5.4360475825073647E-2</v>
      </c>
      <c r="K47" s="107">
        <f t="shared" si="6"/>
        <v>8.4128947414910366E-2</v>
      </c>
      <c r="L47" s="108">
        <f>'Master data'!BA36+'Master data'!EE36</f>
        <v>839870.0896592706</v>
      </c>
      <c r="M47" s="108">
        <f t="shared" si="7"/>
        <v>70657.386608300832</v>
      </c>
      <c r="N47" s="107">
        <f t="shared" si="8"/>
        <v>0.80244333534242196</v>
      </c>
      <c r="O47" s="109">
        <f>'Master data'!DO36</f>
        <v>0.26793390288893121</v>
      </c>
      <c r="P47" s="107">
        <f t="shared" si="1"/>
        <v>4.0400000000000005E-2</v>
      </c>
      <c r="Q47" s="107">
        <f>'Debt fundamentals'!H36</f>
        <v>0.15202930549457441</v>
      </c>
      <c r="R47" s="109">
        <f t="shared" si="2"/>
        <v>3.0300000000000004E-2</v>
      </c>
      <c r="S47" s="109">
        <f>'Debt fundamentals'!F36</f>
        <v>0.19755666465757807</v>
      </c>
    </row>
    <row r="48" spans="1:19">
      <c r="A48" s="105" t="str">
        <f>'Master data'!A37</f>
        <v>Food Wholesalers</v>
      </c>
      <c r="B48" s="105">
        <f>'Master data'!B37</f>
        <v>160</v>
      </c>
      <c r="C48" s="106">
        <f>Beta!C40</f>
        <v>0.86239015780395523</v>
      </c>
      <c r="D48" s="107">
        <f>ROE!C37</f>
        <v>6.4923842770230944E-2</v>
      </c>
      <c r="E48" s="107">
        <f t="shared" si="3"/>
        <v>6.0461722300488047E-2</v>
      </c>
      <c r="F48" s="107">
        <f t="shared" si="0"/>
        <v>4.4621204697428973E-3</v>
      </c>
      <c r="G48" s="108">
        <f>'Master data'!AZ37</f>
        <v>39044.946999999986</v>
      </c>
      <c r="H48" s="108">
        <f t="shared" si="4"/>
        <v>174.22325724872647</v>
      </c>
      <c r="I48" s="103">
        <f>'Return on capital'!H37</f>
        <v>9.5179563461661634E-2</v>
      </c>
      <c r="J48" s="109">
        <f t="shared" si="5"/>
        <v>4.7495641610687735E-2</v>
      </c>
      <c r="K48" s="107">
        <f t="shared" si="6"/>
        <v>4.76839218509739E-2</v>
      </c>
      <c r="L48" s="108">
        <f>'Master data'!BA37+'Master data'!EE37</f>
        <v>75160.683575722811</v>
      </c>
      <c r="M48" s="108">
        <f t="shared" si="7"/>
        <v>3583.9561618905441</v>
      </c>
      <c r="N48" s="107">
        <f t="shared" si="8"/>
        <v>0.57011471159952587</v>
      </c>
      <c r="O48" s="109">
        <f>'Master data'!DO37</f>
        <v>0.30063373348634653</v>
      </c>
      <c r="P48" s="107">
        <f t="shared" si="1"/>
        <v>4.0400000000000005E-2</v>
      </c>
      <c r="Q48" s="107">
        <f>'Debt fundamentals'!H37</f>
        <v>0.14567333847476918</v>
      </c>
      <c r="R48" s="109">
        <f t="shared" si="2"/>
        <v>3.0300000000000004E-2</v>
      </c>
      <c r="S48" s="109">
        <f>'Debt fundamentals'!F37</f>
        <v>0.42988528840047413</v>
      </c>
    </row>
    <row r="49" spans="1:19">
      <c r="A49" s="105" t="str">
        <f>'Master data'!A38</f>
        <v>Furn/Home Furnishings</v>
      </c>
      <c r="B49" s="105">
        <f>'Master data'!B38</f>
        <v>359</v>
      </c>
      <c r="C49" s="106">
        <f>Beta!C41</f>
        <v>1.1395130724062112</v>
      </c>
      <c r="D49" s="107">
        <f>ROE!C38</f>
        <v>0.20629354221873236</v>
      </c>
      <c r="E49" s="107">
        <f t="shared" si="3"/>
        <v>7.5038387608566709E-2</v>
      </c>
      <c r="F49" s="107">
        <f t="shared" si="0"/>
        <v>0.13125515461016565</v>
      </c>
      <c r="G49" s="108">
        <f>'Master data'!AZ38</f>
        <v>119828.38499999992</v>
      </c>
      <c r="H49" s="108">
        <f t="shared" si="4"/>
        <v>15728.093199861445</v>
      </c>
      <c r="I49" s="103">
        <f>'Return on capital'!H38</f>
        <v>0.21756356586507522</v>
      </c>
      <c r="J49" s="109">
        <f t="shared" si="5"/>
        <v>6.8040242295608275E-2</v>
      </c>
      <c r="K49" s="107">
        <f t="shared" si="6"/>
        <v>0.14952332356946696</v>
      </c>
      <c r="L49" s="108">
        <f>'Master data'!BA38+'Master data'!EE38</f>
        <v>128104.78910472798</v>
      </c>
      <c r="M49" s="108">
        <f t="shared" si="7"/>
        <v>19154.653832104566</v>
      </c>
      <c r="N49" s="107">
        <f t="shared" si="8"/>
        <v>0.84357627337426888</v>
      </c>
      <c r="O49" s="109">
        <f>'Master data'!DO38</f>
        <v>0.29080939116828763</v>
      </c>
      <c r="P49" s="107">
        <f t="shared" si="1"/>
        <v>4.0400000000000005E-2</v>
      </c>
      <c r="Q49" s="107">
        <f>'Debt fundamentals'!H38</f>
        <v>0.15994467350585362</v>
      </c>
      <c r="R49" s="109">
        <f t="shared" si="2"/>
        <v>3.0300000000000004E-2</v>
      </c>
      <c r="S49" s="109">
        <f>'Debt fundamentals'!F38</f>
        <v>0.15642372662573115</v>
      </c>
    </row>
    <row r="50" spans="1:19">
      <c r="A50" s="105" t="str">
        <f>'Master data'!A39</f>
        <v>Green &amp; Renewable Energy</v>
      </c>
      <c r="B50" s="105">
        <f>'Master data'!B39</f>
        <v>239</v>
      </c>
      <c r="C50" s="106">
        <f>Beta!C42</f>
        <v>1.0068129993888768</v>
      </c>
      <c r="D50" s="107">
        <f>ROE!C39</f>
        <v>0.10262739570706697</v>
      </c>
      <c r="E50" s="107">
        <f t="shared" si="3"/>
        <v>6.8058363767854915E-2</v>
      </c>
      <c r="F50" s="107">
        <f t="shared" si="0"/>
        <v>3.4569031939212055E-2</v>
      </c>
      <c r="G50" s="108">
        <f>'Master data'!AZ39</f>
        <v>112876.48800000003</v>
      </c>
      <c r="H50" s="108">
        <f t="shared" si="4"/>
        <v>3902.0309188580873</v>
      </c>
      <c r="I50" s="103">
        <f>'Return on capital'!H39</f>
        <v>8.0323422894788152E-2</v>
      </c>
      <c r="J50" s="109">
        <f t="shared" si="5"/>
        <v>5.5175089878955037E-2</v>
      </c>
      <c r="K50" s="107">
        <f t="shared" si="6"/>
        <v>2.5148333015833114E-2</v>
      </c>
      <c r="L50" s="108">
        <f>'Master data'!BA39+'Master data'!EE39</f>
        <v>266189.78775456944</v>
      </c>
      <c r="M50" s="108">
        <f t="shared" si="7"/>
        <v>6694.2294278658483</v>
      </c>
      <c r="N50" s="107">
        <f t="shared" si="8"/>
        <v>0.65879681735923423</v>
      </c>
      <c r="O50" s="109">
        <f>'Master data'!DO39</f>
        <v>0.32660373761800232</v>
      </c>
      <c r="P50" s="107">
        <f t="shared" si="1"/>
        <v>4.0400000000000005E-2</v>
      </c>
      <c r="Q50" s="107">
        <f>'Debt fundamentals'!H39</f>
        <v>9.7680032851166956E-2</v>
      </c>
      <c r="R50" s="109">
        <f t="shared" si="2"/>
        <v>3.0300000000000004E-2</v>
      </c>
      <c r="S50" s="109">
        <f>'Debt fundamentals'!F39</f>
        <v>0.34120318264076577</v>
      </c>
    </row>
    <row r="51" spans="1:19">
      <c r="A51" s="105" t="str">
        <f>'Master data'!A40</f>
        <v>Healthcare Products</v>
      </c>
      <c r="B51" s="105">
        <f>'Master data'!B40</f>
        <v>852</v>
      </c>
      <c r="C51" s="106">
        <f>Beta!C43</f>
        <v>1.0301404336488462</v>
      </c>
      <c r="D51" s="107">
        <f>ROE!C40</f>
        <v>0.16348558040316163</v>
      </c>
      <c r="E51" s="107">
        <f t="shared" si="3"/>
        <v>6.9285386809929309E-2</v>
      </c>
      <c r="F51" s="107">
        <f t="shared" si="0"/>
        <v>9.4200193593232326E-2</v>
      </c>
      <c r="G51" s="108">
        <f>'Master data'!AZ40</f>
        <v>382816.97900000034</v>
      </c>
      <c r="H51" s="108">
        <f t="shared" si="4"/>
        <v>36061.43353257639</v>
      </c>
      <c r="I51" s="103">
        <f>'Return on capital'!H40</f>
        <v>0.19210001653794134</v>
      </c>
      <c r="J51" s="109">
        <f t="shared" si="5"/>
        <v>6.6092401001650453E-2</v>
      </c>
      <c r="K51" s="107">
        <f t="shared" si="6"/>
        <v>0.12600761553629089</v>
      </c>
      <c r="L51" s="108">
        <f>'Master data'!BA40+'Master data'!EE40</f>
        <v>413040.14305612049</v>
      </c>
      <c r="M51" s="108">
        <f t="shared" si="7"/>
        <v>52046.203547270219</v>
      </c>
      <c r="N51" s="107">
        <f t="shared" si="8"/>
        <v>0.91809788052518104</v>
      </c>
      <c r="O51" s="109">
        <f>'Master data'!DO40</f>
        <v>0.38064552223813131</v>
      </c>
      <c r="P51" s="107">
        <f t="shared" si="1"/>
        <v>4.0400000000000005E-2</v>
      </c>
      <c r="Q51" s="107">
        <f>'Debt fundamentals'!H40</f>
        <v>7.5996621239877257E-2</v>
      </c>
      <c r="R51" s="109">
        <f t="shared" si="2"/>
        <v>3.0300000000000004E-2</v>
      </c>
      <c r="S51" s="109">
        <f>'Debt fundamentals'!F40</f>
        <v>8.1902119474818916E-2</v>
      </c>
    </row>
    <row r="52" spans="1:19">
      <c r="A52" s="105" t="str">
        <f>'Master data'!A41</f>
        <v>Healthcare Support Services</v>
      </c>
      <c r="B52" s="105">
        <f>'Master data'!B41</f>
        <v>445</v>
      </c>
      <c r="C52" s="106">
        <f>Beta!C44</f>
        <v>0.95979934346112317</v>
      </c>
      <c r="D52" s="107">
        <f>ROE!C41</f>
        <v>0.13342208845949446</v>
      </c>
      <c r="E52" s="107">
        <f t="shared" si="3"/>
        <v>6.5585445466055076E-2</v>
      </c>
      <c r="F52" s="107">
        <f t="shared" si="0"/>
        <v>6.7836642993439389E-2</v>
      </c>
      <c r="G52" s="108">
        <f>'Master data'!AZ41</f>
        <v>428774.48299999995</v>
      </c>
      <c r="H52" s="108">
        <f t="shared" si="4"/>
        <v>29086.621527967542</v>
      </c>
      <c r="I52" s="103">
        <f>'Return on capital'!H41</f>
        <v>0.24919345921300695</v>
      </c>
      <c r="J52" s="109">
        <f t="shared" si="5"/>
        <v>5.7975487749684987E-2</v>
      </c>
      <c r="K52" s="107">
        <f t="shared" si="6"/>
        <v>0.19121797146332198</v>
      </c>
      <c r="L52" s="108">
        <f>'Master data'!BA41+'Master data'!EE41</f>
        <v>350769.27456104971</v>
      </c>
      <c r="M52" s="108">
        <f t="shared" si="7"/>
        <v>67073.389133224962</v>
      </c>
      <c r="N52" s="107">
        <f t="shared" si="8"/>
        <v>0.78433153908483488</v>
      </c>
      <c r="O52" s="109">
        <f>'Master data'!DO41</f>
        <v>0.34694683304355656</v>
      </c>
      <c r="P52" s="107">
        <f t="shared" si="1"/>
        <v>4.0400000000000005E-2</v>
      </c>
      <c r="Q52" s="107">
        <f>'Debt fundamentals'!H41</f>
        <v>0.14227983754560394</v>
      </c>
      <c r="R52" s="109">
        <f t="shared" si="2"/>
        <v>3.0300000000000004E-2</v>
      </c>
      <c r="S52" s="109">
        <f>'Debt fundamentals'!F41</f>
        <v>0.21566846091516509</v>
      </c>
    </row>
    <row r="53" spans="1:19">
      <c r="A53" s="105" t="str">
        <f>'Master data'!A42</f>
        <v>Heathcare Information and Technology</v>
      </c>
      <c r="B53" s="105">
        <f>'Master data'!B42</f>
        <v>455</v>
      </c>
      <c r="C53" s="106">
        <f>Beta!C45</f>
        <v>1.0555863294466588</v>
      </c>
      <c r="D53" s="107">
        <f>ROE!C42</f>
        <v>0.17999214051230031</v>
      </c>
      <c r="E53" s="107">
        <f t="shared" si="3"/>
        <v>7.0623840928894246E-2</v>
      </c>
      <c r="F53" s="107">
        <f t="shared" si="0"/>
        <v>0.10936829958340606</v>
      </c>
      <c r="G53" s="108">
        <f>'Master data'!AZ42</f>
        <v>186078.28600000002</v>
      </c>
      <c r="H53" s="108">
        <f t="shared" si="4"/>
        <v>20351.065729214715</v>
      </c>
      <c r="I53" s="103">
        <f>'Return on capital'!H42</f>
        <v>0.20984981226427121</v>
      </c>
      <c r="J53" s="109">
        <f t="shared" si="5"/>
        <v>6.7633868608974079E-2</v>
      </c>
      <c r="K53" s="107">
        <f t="shared" si="6"/>
        <v>0.14221594365529713</v>
      </c>
      <c r="L53" s="108">
        <f>'Master data'!BA42+'Master data'!EE42</f>
        <v>182404.00449776076</v>
      </c>
      <c r="M53" s="108">
        <f t="shared" si="7"/>
        <v>25940.757626154111</v>
      </c>
      <c r="N53" s="107">
        <f t="shared" si="8"/>
        <v>0.92585100399556186</v>
      </c>
      <c r="O53" s="109">
        <f>'Master data'!DO42</f>
        <v>0.39543370018699597</v>
      </c>
      <c r="P53" s="107">
        <f t="shared" si="1"/>
        <v>4.0400000000000005E-2</v>
      </c>
      <c r="Q53" s="107">
        <f>'Debt fundamentals'!H42</f>
        <v>6.8531772382227199E-2</v>
      </c>
      <c r="R53" s="109">
        <f t="shared" si="2"/>
        <v>3.0300000000000004E-2</v>
      </c>
      <c r="S53" s="109">
        <f>'Debt fundamentals'!F42</f>
        <v>7.4148996004438195E-2</v>
      </c>
    </row>
    <row r="54" spans="1:19">
      <c r="A54" s="105" t="str">
        <f>'Master data'!A43</f>
        <v>Homebuilding</v>
      </c>
      <c r="B54" s="105">
        <f>'Master data'!B43</f>
        <v>168</v>
      </c>
      <c r="C54" s="106">
        <f>Beta!C46</f>
        <v>1.476145403262775</v>
      </c>
      <c r="D54" s="107">
        <f>ROE!C43</f>
        <v>0.19815443637580782</v>
      </c>
      <c r="E54" s="107">
        <f t="shared" si="3"/>
        <v>9.2745248211621972E-2</v>
      </c>
      <c r="F54" s="107">
        <f t="shared" si="0"/>
        <v>0.10540918816418585</v>
      </c>
      <c r="G54" s="108">
        <f>'Master data'!AZ43</f>
        <v>157912.95199999999</v>
      </c>
      <c r="H54" s="108">
        <f t="shared" si="4"/>
        <v>16645.476070930046</v>
      </c>
      <c r="I54" s="103">
        <f>'Return on capital'!H43</f>
        <v>0.14905985280337444</v>
      </c>
      <c r="J54" s="109">
        <f t="shared" si="5"/>
        <v>7.7313796455664344E-2</v>
      </c>
      <c r="K54" s="107">
        <f t="shared" si="6"/>
        <v>7.1746056347710099E-2</v>
      </c>
      <c r="L54" s="108">
        <f>'Master data'!BA43+'Master data'!EE43</f>
        <v>206860.30740248351</v>
      </c>
      <c r="M54" s="108">
        <f t="shared" si="7"/>
        <v>14841.411271003215</v>
      </c>
      <c r="N54" s="107">
        <f t="shared" si="8"/>
        <v>0.75288028796584072</v>
      </c>
      <c r="O54" s="109">
        <f>'Master data'!DO43</f>
        <v>0.29332300045496484</v>
      </c>
      <c r="P54" s="107">
        <f t="shared" si="1"/>
        <v>4.0400000000000005E-2</v>
      </c>
      <c r="Q54" s="107">
        <f>'Debt fundamentals'!H43</f>
        <v>0.2056651335052623</v>
      </c>
      <c r="R54" s="109">
        <f t="shared" si="2"/>
        <v>3.0300000000000004E-2</v>
      </c>
      <c r="S54" s="109">
        <f>'Debt fundamentals'!F43</f>
        <v>0.24711971203415931</v>
      </c>
    </row>
    <row r="55" spans="1:19">
      <c r="A55" s="105" t="str">
        <f>'Master data'!A44</f>
        <v>Hospitals/Healthcare Facilities</v>
      </c>
      <c r="B55" s="105">
        <f>'Master data'!B44</f>
        <v>223</v>
      </c>
      <c r="C55" s="106">
        <f>Beta!C47</f>
        <v>0.96212156591146858</v>
      </c>
      <c r="D55" s="107">
        <f>ROE!C44</f>
        <v>0.21110755217561589</v>
      </c>
      <c r="E55" s="107">
        <f t="shared" si="3"/>
        <v>6.5707594366943248E-2</v>
      </c>
      <c r="F55" s="107">
        <f t="shared" si="0"/>
        <v>0.14539995780867265</v>
      </c>
      <c r="G55" s="108">
        <f>'Master data'!AZ44</f>
        <v>64825.875999999989</v>
      </c>
      <c r="H55" s="108">
        <f t="shared" si="4"/>
        <v>9425.6796353102436</v>
      </c>
      <c r="I55" s="103">
        <f>'Return on capital'!H44</f>
        <v>0.12182006499456502</v>
      </c>
      <c r="J55" s="109">
        <f t="shared" si="5"/>
        <v>5.4106221935927352E-2</v>
      </c>
      <c r="K55" s="107">
        <f t="shared" si="6"/>
        <v>6.7713843058637674E-2</v>
      </c>
      <c r="L55" s="108">
        <f>'Master data'!BA44+'Master data'!EE44</f>
        <v>168044.79654732175</v>
      </c>
      <c r="M55" s="108">
        <f t="shared" si="7"/>
        <v>11378.958980226043</v>
      </c>
      <c r="N55" s="107">
        <f t="shared" si="8"/>
        <v>0.67234790619249152</v>
      </c>
      <c r="O55" s="109">
        <f>'Master data'!DO44</f>
        <v>0.29027230215713185</v>
      </c>
      <c r="P55" s="107">
        <f t="shared" si="1"/>
        <v>4.0400000000000005E-2</v>
      </c>
      <c r="Q55" s="107">
        <f>'Debt fundamentals'!H44</f>
        <v>0.15976905706743341</v>
      </c>
      <c r="R55" s="109">
        <f t="shared" si="2"/>
        <v>3.0300000000000004E-2</v>
      </c>
      <c r="S55" s="109">
        <f>'Debt fundamentals'!F44</f>
        <v>0.32765209380750854</v>
      </c>
    </row>
    <row r="56" spans="1:19">
      <c r="A56" s="105" t="str">
        <f>'Master data'!A45</f>
        <v>Hotel/Gaming</v>
      </c>
      <c r="B56" s="105">
        <f>'Master data'!B45</f>
        <v>654</v>
      </c>
      <c r="C56" s="106">
        <f>Beta!C48</f>
        <v>1.1943470018727957</v>
      </c>
      <c r="D56" s="107">
        <f>ROE!C45</f>
        <v>-0.16374474417089072</v>
      </c>
      <c r="E56" s="107">
        <f t="shared" si="3"/>
        <v>7.792265229850906E-2</v>
      </c>
      <c r="F56" s="107">
        <f t="shared" si="0"/>
        <v>-0.24166739646939978</v>
      </c>
      <c r="G56" s="108">
        <f>'Master data'!AZ45</f>
        <v>254352.11500000014</v>
      </c>
      <c r="H56" s="108">
        <f t="shared" si="4"/>
        <v>-61468.613418535402</v>
      </c>
      <c r="I56" s="103">
        <f>'Return on capital'!H45</f>
        <v>-3.5040177148339138E-2</v>
      </c>
      <c r="J56" s="109">
        <f t="shared" si="5"/>
        <v>6.2257597709867288E-2</v>
      </c>
      <c r="K56" s="107">
        <f t="shared" si="6"/>
        <v>-9.7297774858206426E-2</v>
      </c>
      <c r="L56" s="108">
        <f>'Master data'!BA45+'Master data'!EE45</f>
        <v>521735.24289478897</v>
      </c>
      <c r="M56" s="108">
        <f t="shared" si="7"/>
        <v>-50763.678198768823</v>
      </c>
      <c r="N56" s="107">
        <f t="shared" si="8"/>
        <v>0.67105875392135172</v>
      </c>
      <c r="O56" s="109">
        <f>'Master data'!DO45</f>
        <v>0.32251873567478789</v>
      </c>
      <c r="P56" s="107">
        <f t="shared" si="1"/>
        <v>4.0400000000000005E-2</v>
      </c>
      <c r="Q56" s="107">
        <f>'Debt fundamentals'!H45</f>
        <v>5.7061387842559444E-2</v>
      </c>
      <c r="R56" s="109">
        <f t="shared" si="2"/>
        <v>3.0300000000000004E-2</v>
      </c>
      <c r="S56" s="109">
        <f>'Debt fundamentals'!F45</f>
        <v>0.32894124607864822</v>
      </c>
    </row>
    <row r="57" spans="1:19">
      <c r="A57" s="105" t="str">
        <f>'Master data'!A46</f>
        <v>Household Products</v>
      </c>
      <c r="B57" s="105">
        <f>'Master data'!B46</f>
        <v>575</v>
      </c>
      <c r="C57" s="106">
        <f>Beta!C49</f>
        <v>1.0408450273415879</v>
      </c>
      <c r="D57" s="107">
        <f>ROE!C46</f>
        <v>0.19055253540112985</v>
      </c>
      <c r="E57" s="107">
        <f t="shared" si="3"/>
        <v>6.9848448438167524E-2</v>
      </c>
      <c r="F57" s="107">
        <f t="shared" si="0"/>
        <v>0.12070408696296232</v>
      </c>
      <c r="G57" s="108">
        <f>'Master data'!AZ46</f>
        <v>239273.08499999996</v>
      </c>
      <c r="H57" s="108">
        <f t="shared" si="4"/>
        <v>28881.23925973627</v>
      </c>
      <c r="I57" s="103">
        <f>'Return on capital'!H46</f>
        <v>0.2508846226966272</v>
      </c>
      <c r="J57" s="109">
        <f t="shared" si="5"/>
        <v>6.5913000959641865E-2</v>
      </c>
      <c r="K57" s="107">
        <f t="shared" si="6"/>
        <v>0.18497162173698534</v>
      </c>
      <c r="L57" s="108">
        <f>'Master data'!BA46+'Master data'!EE46</f>
        <v>267683.94468220347</v>
      </c>
      <c r="M57" s="108">
        <f t="shared" si="7"/>
        <v>49513.933360820643</v>
      </c>
      <c r="N57" s="107">
        <f t="shared" si="8"/>
        <v>0.90049047095542645</v>
      </c>
      <c r="O57" s="109">
        <f>'Master data'!DO46</f>
        <v>0.35715395652297538</v>
      </c>
      <c r="P57" s="107">
        <f t="shared" si="1"/>
        <v>4.0400000000000005E-2</v>
      </c>
      <c r="Q57" s="107">
        <f>'Debt fundamentals'!H46</f>
        <v>0.12035865084485994</v>
      </c>
      <c r="R57" s="109">
        <f t="shared" si="2"/>
        <v>3.0300000000000004E-2</v>
      </c>
      <c r="S57" s="109">
        <f>'Debt fundamentals'!F46</f>
        <v>9.9509529044573511E-2</v>
      </c>
    </row>
    <row r="58" spans="1:19">
      <c r="A58" s="105" t="str">
        <f>'Master data'!A47</f>
        <v>Information Services</v>
      </c>
      <c r="B58" s="105">
        <f>'Master data'!B47</f>
        <v>266</v>
      </c>
      <c r="C58" s="106">
        <f>Beta!C50</f>
        <v>1.2675474876977695</v>
      </c>
      <c r="D58" s="107">
        <f>ROE!C47</f>
        <v>0.15923208270441835</v>
      </c>
      <c r="E58" s="107">
        <f t="shared" si="3"/>
        <v>8.1772997852902679E-2</v>
      </c>
      <c r="F58" s="107">
        <f t="shared" si="0"/>
        <v>7.7459084851515675E-2</v>
      </c>
      <c r="G58" s="108">
        <f>'Master data'!AZ47</f>
        <v>232707.66399999999</v>
      </c>
      <c r="H58" s="108">
        <f t="shared" si="4"/>
        <v>18025.322691374</v>
      </c>
      <c r="I58" s="103">
        <f>'Return on capital'!H47</f>
        <v>0.26041659331316175</v>
      </c>
      <c r="J58" s="109">
        <f t="shared" si="5"/>
        <v>7.6776289918192367E-2</v>
      </c>
      <c r="K58" s="107">
        <f t="shared" si="6"/>
        <v>0.1836403033949694</v>
      </c>
      <c r="L58" s="108">
        <f>'Master data'!BA47+'Master data'!EE47</f>
        <v>181042.72641176748</v>
      </c>
      <c r="M58" s="108">
        <f t="shared" si="7"/>
        <v>33246.741205709419</v>
      </c>
      <c r="N58" s="107">
        <f t="shared" si="8"/>
        <v>0.90292564756011118</v>
      </c>
      <c r="O58" s="109">
        <f>'Master data'!DO47</f>
        <v>0.39747089362656346</v>
      </c>
      <c r="P58" s="107">
        <f t="shared" si="1"/>
        <v>4.0400000000000005E-2</v>
      </c>
      <c r="Q58" s="107">
        <f>'Debt fundamentals'!H47</f>
        <v>0.14318180298464608</v>
      </c>
      <c r="R58" s="109">
        <f t="shared" si="2"/>
        <v>3.0300000000000004E-2</v>
      </c>
      <c r="S58" s="109">
        <f>'Debt fundamentals'!F47</f>
        <v>9.7074352439888809E-2</v>
      </c>
    </row>
    <row r="59" spans="1:19">
      <c r="A59" s="105" t="str">
        <f>'Master data'!A48</f>
        <v>Insurance (General)</v>
      </c>
      <c r="B59" s="105">
        <f>'Master data'!B48</f>
        <v>215</v>
      </c>
      <c r="C59" s="106">
        <f>Beta!C51</f>
        <v>0.78420994564249957</v>
      </c>
      <c r="D59" s="107">
        <f>ROE!C48</f>
        <v>0.121914624481884</v>
      </c>
      <c r="E59" s="107">
        <f t="shared" si="3"/>
        <v>5.6349443140795479E-2</v>
      </c>
      <c r="F59" s="107">
        <f t="shared" si="0"/>
        <v>6.5565181341088519E-2</v>
      </c>
      <c r="G59" s="108">
        <f>'Master data'!AZ48</f>
        <v>574816.82200000028</v>
      </c>
      <c r="H59" s="108">
        <f t="shared" si="4"/>
        <v>37687.96917233822</v>
      </c>
      <c r="I59" s="103">
        <f>'Return on capital'!H48</f>
        <v>0.14195024341640516</v>
      </c>
      <c r="J59" s="109">
        <f t="shared" si="5"/>
        <v>4.7632722271162026E-2</v>
      </c>
      <c r="K59" s="107">
        <f t="shared" si="6"/>
        <v>9.4317521145243138E-2</v>
      </c>
      <c r="L59" s="108">
        <f>'Master data'!BA48+'Master data'!EE48</f>
        <v>664602.17601289123</v>
      </c>
      <c r="M59" s="108">
        <f t="shared" si="7"/>
        <v>62683.629789270468</v>
      </c>
      <c r="N59" s="107">
        <f t="shared" si="8"/>
        <v>0.71881040475329749</v>
      </c>
      <c r="O59" s="109">
        <f>'Master data'!DO48</f>
        <v>0.23025625937363273</v>
      </c>
      <c r="P59" s="107">
        <f t="shared" si="1"/>
        <v>3.3800000000000004E-2</v>
      </c>
      <c r="Q59" s="107">
        <f>'Debt fundamentals'!H48</f>
        <v>0.14535346913165509</v>
      </c>
      <c r="R59" s="109">
        <f t="shared" si="2"/>
        <v>2.5350000000000004E-2</v>
      </c>
      <c r="S59" s="109">
        <f>'Debt fundamentals'!F48</f>
        <v>0.28118959524670251</v>
      </c>
    </row>
    <row r="60" spans="1:19">
      <c r="A60" s="105" t="str">
        <f>'Master data'!A49</f>
        <v>Insurance (Life)</v>
      </c>
      <c r="B60" s="105">
        <f>'Master data'!B49</f>
        <v>142</v>
      </c>
      <c r="C60" s="106">
        <f>Beta!C52</f>
        <v>1.0769915100844529</v>
      </c>
      <c r="D60" s="107">
        <f>ROE!C49</f>
        <v>0.10046975837541092</v>
      </c>
      <c r="E60" s="107">
        <f t="shared" si="3"/>
        <v>7.1749753430442223E-2</v>
      </c>
      <c r="F60" s="107">
        <f t="shared" si="0"/>
        <v>2.8720004944968694E-2</v>
      </c>
      <c r="G60" s="108">
        <f>'Master data'!AZ49</f>
        <v>1171002.2189999996</v>
      </c>
      <c r="H60" s="108">
        <f t="shared" si="4"/>
        <v>33631.189520249303</v>
      </c>
      <c r="I60" s="103">
        <f>'Return on capital'!H49</f>
        <v>0.10942627831240584</v>
      </c>
      <c r="J60" s="109">
        <f t="shared" si="5"/>
        <v>4.76669333590247E-2</v>
      </c>
      <c r="K60" s="107">
        <f t="shared" si="6"/>
        <v>6.1759344953381139E-2</v>
      </c>
      <c r="L60" s="108">
        <f>'Master data'!BA49+'Master data'!EE49</f>
        <v>1437258.0598421977</v>
      </c>
      <c r="M60" s="108">
        <f t="shared" si="7"/>
        <v>88764.116304821597</v>
      </c>
      <c r="N60" s="107">
        <f t="shared" si="8"/>
        <v>0.48097094723746681</v>
      </c>
      <c r="O60" s="109">
        <f>'Master data'!DO49</f>
        <v>0.22915969631505403</v>
      </c>
      <c r="P60" s="107">
        <f t="shared" si="1"/>
        <v>3.3800000000000004E-2</v>
      </c>
      <c r="Q60" s="107">
        <f>'Debt fundamentals'!H49</f>
        <v>0.16746415798925821</v>
      </c>
      <c r="R60" s="109">
        <f t="shared" si="2"/>
        <v>2.5350000000000004E-2</v>
      </c>
      <c r="S60" s="109">
        <f>'Debt fundamentals'!F49</f>
        <v>0.51902905276253319</v>
      </c>
    </row>
    <row r="61" spans="1:19">
      <c r="A61" s="105" t="str">
        <f>'Master data'!A50</f>
        <v>Insurance (Prop/Cas.)</v>
      </c>
      <c r="B61" s="105">
        <f>'Master data'!B50</f>
        <v>231</v>
      </c>
      <c r="C61" s="106">
        <f>Beta!C53</f>
        <v>0.88373759372019134</v>
      </c>
      <c r="D61" s="107">
        <f>ROE!C50</f>
        <v>0.12910710761410696</v>
      </c>
      <c r="E61" s="107">
        <f t="shared" si="3"/>
        <v>6.1584597429682066E-2</v>
      </c>
      <c r="F61" s="107">
        <f t="shared" si="0"/>
        <v>6.75225101844249E-2</v>
      </c>
      <c r="G61" s="108">
        <f>'Master data'!AZ50</f>
        <v>482415.47000000009</v>
      </c>
      <c r="H61" s="108">
        <f t="shared" si="4"/>
        <v>32573.903486199131</v>
      </c>
      <c r="I61" s="103">
        <f>'Return on capital'!H50</f>
        <v>0.13295927379004246</v>
      </c>
      <c r="J61" s="109">
        <f t="shared" si="5"/>
        <v>5.473254904815026E-2</v>
      </c>
      <c r="K61" s="107">
        <f t="shared" si="6"/>
        <v>7.8226724741892212E-2</v>
      </c>
      <c r="L61" s="108">
        <f>'Master data'!BA50+'Master data'!EE50</f>
        <v>556414.62142135843</v>
      </c>
      <c r="M61" s="108">
        <f t="shared" si="7"/>
        <v>43526.493432292766</v>
      </c>
      <c r="N61" s="107">
        <f t="shared" si="8"/>
        <v>0.78097693611263308</v>
      </c>
      <c r="O61" s="109">
        <f>'Master data'!DO50</f>
        <v>0.25946795248532478</v>
      </c>
      <c r="P61" s="107">
        <f t="shared" si="1"/>
        <v>4.0400000000000005E-2</v>
      </c>
      <c r="Q61" s="107">
        <f>'Debt fundamentals'!H50</f>
        <v>0.15522217858995871</v>
      </c>
      <c r="R61" s="109">
        <f t="shared" si="2"/>
        <v>3.0300000000000004E-2</v>
      </c>
      <c r="S61" s="109">
        <f>'Debt fundamentals'!F50</f>
        <v>0.21902306388736686</v>
      </c>
    </row>
    <row r="62" spans="1:19">
      <c r="A62" s="105" t="str">
        <f>'Master data'!A51</f>
        <v>Investments &amp; Asset Management</v>
      </c>
      <c r="B62" s="105">
        <f>'Master data'!B51</f>
        <v>1706</v>
      </c>
      <c r="C62" s="106">
        <f>Beta!C54</f>
        <v>0.86162621585031596</v>
      </c>
      <c r="D62" s="107">
        <f>ROE!C51</f>
        <v>0.19669362681068706</v>
      </c>
      <c r="E62" s="107">
        <f t="shared" si="3"/>
        <v>6.0421538953726622E-2</v>
      </c>
      <c r="F62" s="107">
        <f t="shared" si="0"/>
        <v>0.13627208785696043</v>
      </c>
      <c r="G62" s="108">
        <f>'Master data'!AZ51</f>
        <v>450455.92699999997</v>
      </c>
      <c r="H62" s="108">
        <f t="shared" si="4"/>
        <v>61384.569659832552</v>
      </c>
      <c r="I62" s="103">
        <f>'Return on capital'!H51</f>
        <v>0.10085941476456123</v>
      </c>
      <c r="J62" s="109">
        <f t="shared" si="5"/>
        <v>5.1034605232732566E-2</v>
      </c>
      <c r="K62" s="107">
        <f t="shared" si="6"/>
        <v>4.9824809531828662E-2</v>
      </c>
      <c r="L62" s="108">
        <f>'Master data'!BA51+'Master data'!EE51</f>
        <v>801393.9326297259</v>
      </c>
      <c r="M62" s="108">
        <f t="shared" si="7"/>
        <v>39929.300053239225</v>
      </c>
      <c r="N62" s="107">
        <f t="shared" si="8"/>
        <v>0.6883647367614758</v>
      </c>
      <c r="O62" s="109">
        <f>'Master data'!DO51</f>
        <v>0.31471564398253271</v>
      </c>
      <c r="P62" s="107">
        <f t="shared" si="1"/>
        <v>4.0400000000000005E-2</v>
      </c>
      <c r="Q62" s="107">
        <f>'Debt fundamentals'!H51</f>
        <v>4.7028453315935075E-2</v>
      </c>
      <c r="R62" s="109">
        <f t="shared" si="2"/>
        <v>3.0300000000000004E-2</v>
      </c>
      <c r="S62" s="109">
        <f>'Debt fundamentals'!F51</f>
        <v>0.31163526323852414</v>
      </c>
    </row>
    <row r="63" spans="1:19">
      <c r="A63" s="105" t="str">
        <f>'Master data'!A52</f>
        <v>Machinery</v>
      </c>
      <c r="B63" s="105">
        <f>'Master data'!B52</f>
        <v>1421</v>
      </c>
      <c r="C63" s="106">
        <f>Beta!C55</f>
        <v>1.1436622839472304</v>
      </c>
      <c r="D63" s="107">
        <f>ROE!C52</f>
        <v>0.12508112494594351</v>
      </c>
      <c r="E63" s="107">
        <f t="shared" si="3"/>
        <v>7.5256636135624319E-2</v>
      </c>
      <c r="F63" s="107">
        <f t="shared" si="0"/>
        <v>4.9824488810319187E-2</v>
      </c>
      <c r="G63" s="108">
        <f>'Master data'!AZ52</f>
        <v>471063.48800000024</v>
      </c>
      <c r="H63" s="108">
        <f t="shared" si="4"/>
        <v>23470.49748680594</v>
      </c>
      <c r="I63" s="103">
        <f>'Return on capital'!H52</f>
        <v>0.13139988870645922</v>
      </c>
      <c r="J63" s="109">
        <f t="shared" si="5"/>
        <v>6.9968220776454815E-2</v>
      </c>
      <c r="K63" s="107">
        <f t="shared" si="6"/>
        <v>6.1431667930004402E-2</v>
      </c>
      <c r="L63" s="108">
        <f>'Master data'!BA52+'Master data'!EE52</f>
        <v>539214.96863556479</v>
      </c>
      <c r="M63" s="108">
        <f t="shared" si="7"/>
        <v>33124.874896107758</v>
      </c>
      <c r="N63" s="107">
        <f t="shared" si="8"/>
        <v>0.88236630198007893</v>
      </c>
      <c r="O63" s="109">
        <f>'Master data'!DO52</f>
        <v>0.27713763873825858</v>
      </c>
      <c r="P63" s="107">
        <f t="shared" si="1"/>
        <v>4.0400000000000005E-2</v>
      </c>
      <c r="Q63" s="107">
        <f>'Debt fundamentals'!H52</f>
        <v>0.15760278040714831</v>
      </c>
      <c r="R63" s="109">
        <f t="shared" si="2"/>
        <v>3.0300000000000004E-2</v>
      </c>
      <c r="S63" s="109">
        <f>'Debt fundamentals'!F52</f>
        <v>0.11763369801992109</v>
      </c>
    </row>
    <row r="64" spans="1:19">
      <c r="A64" s="105" t="str">
        <f>'Master data'!A53</f>
        <v>Metals &amp; Mining</v>
      </c>
      <c r="B64" s="105">
        <f>'Master data'!B53</f>
        <v>1706</v>
      </c>
      <c r="C64" s="106">
        <f>Beta!C56</f>
        <v>1.0975394120110467</v>
      </c>
      <c r="D64" s="107">
        <f>ROE!C53</f>
        <v>0.18898914435652781</v>
      </c>
      <c r="E64" s="107">
        <f t="shared" si="3"/>
        <v>7.2830573071781049E-2</v>
      </c>
      <c r="F64" s="107">
        <f t="shared" si="0"/>
        <v>0.11615857128474676</v>
      </c>
      <c r="G64" s="108">
        <f>'Master data'!AZ53</f>
        <v>513656.8839999995</v>
      </c>
      <c r="H64" s="108">
        <f t="shared" si="4"/>
        <v>59665.649776014834</v>
      </c>
      <c r="I64" s="103">
        <f>'Return on capital'!H53</f>
        <v>0.21605383185364144</v>
      </c>
      <c r="J64" s="109">
        <f t="shared" si="5"/>
        <v>6.4705997670562357E-2</v>
      </c>
      <c r="K64" s="107">
        <f t="shared" si="6"/>
        <v>0.15134783418307907</v>
      </c>
      <c r="L64" s="108">
        <f>'Master data'!BA53+'Master data'!EE53</f>
        <v>771747.96615861857</v>
      </c>
      <c r="M64" s="108">
        <f t="shared" si="7"/>
        <v>116802.38321330312</v>
      </c>
      <c r="N64" s="107">
        <f t="shared" si="8"/>
        <v>0.79376933072111344</v>
      </c>
      <c r="O64" s="109">
        <f>'Master data'!DO53</f>
        <v>0.53066528746054042</v>
      </c>
      <c r="P64" s="107">
        <f t="shared" si="1"/>
        <v>4.4580000000000009E-2</v>
      </c>
      <c r="Q64" s="107">
        <f>'Debt fundamentals'!H53</f>
        <v>4.4047782417602779E-2</v>
      </c>
      <c r="R64" s="109">
        <f t="shared" si="2"/>
        <v>3.3435000000000006E-2</v>
      </c>
      <c r="S64" s="109">
        <f>'Debt fundamentals'!F53</f>
        <v>0.20623066927888656</v>
      </c>
    </row>
    <row r="65" spans="1:19">
      <c r="A65" s="105" t="str">
        <f>'Master data'!A54</f>
        <v>Office Equipment &amp; Services</v>
      </c>
      <c r="B65" s="105">
        <f>'Master data'!B54</f>
        <v>145</v>
      </c>
      <c r="C65" s="106">
        <f>Beta!C57</f>
        <v>1.1005990216004515</v>
      </c>
      <c r="D65" s="107">
        <f>ROE!C54</f>
        <v>8.2903470480953631E-2</v>
      </c>
      <c r="E65" s="107">
        <f t="shared" si="3"/>
        <v>7.2991508536183747E-2</v>
      </c>
      <c r="F65" s="107">
        <f t="shared" si="0"/>
        <v>9.9119619447698842E-3</v>
      </c>
      <c r="G65" s="108">
        <f>'Master data'!AZ54</f>
        <v>21762.949000000001</v>
      </c>
      <c r="H65" s="108">
        <f t="shared" si="4"/>
        <v>215.7135222939678</v>
      </c>
      <c r="I65" s="103">
        <f>'Return on capital'!H54</f>
        <v>0.12321939325371746</v>
      </c>
      <c r="J65" s="109">
        <f t="shared" si="5"/>
        <v>6.3990289811607565E-2</v>
      </c>
      <c r="K65" s="107">
        <f t="shared" si="6"/>
        <v>5.9229103442109896E-2</v>
      </c>
      <c r="L65" s="108">
        <f>'Master data'!BA54+'Master data'!EE54</f>
        <v>23821.738585095267</v>
      </c>
      <c r="M65" s="108">
        <f t="shared" si="7"/>
        <v>1410.9402188275083</v>
      </c>
      <c r="N65" s="107">
        <f t="shared" si="8"/>
        <v>0.78915669571743785</v>
      </c>
      <c r="O65" s="109">
        <f>'Master data'!DO54</f>
        <v>0.29772457067346564</v>
      </c>
      <c r="P65" s="107">
        <f t="shared" si="1"/>
        <v>4.0400000000000005E-2</v>
      </c>
      <c r="Q65" s="107">
        <f>'Debt fundamentals'!H54</f>
        <v>0.13296911127852126</v>
      </c>
      <c r="R65" s="109">
        <f t="shared" si="2"/>
        <v>3.0300000000000004E-2</v>
      </c>
      <c r="S65" s="109">
        <f>'Debt fundamentals'!F54</f>
        <v>0.21084330428256209</v>
      </c>
    </row>
    <row r="66" spans="1:19">
      <c r="A66" s="105" t="str">
        <f>'Master data'!A55</f>
        <v>Oil/Gas (Integrated)</v>
      </c>
      <c r="B66" s="105">
        <f>'Master data'!B55</f>
        <v>46</v>
      </c>
      <c r="C66" s="106">
        <f>Beta!C58</f>
        <v>1.2788238428533345</v>
      </c>
      <c r="D66" s="107">
        <f>ROE!C55</f>
        <v>0.11643379661884692</v>
      </c>
      <c r="E66" s="107">
        <f t="shared" si="3"/>
        <v>8.2366134134085403E-2</v>
      </c>
      <c r="F66" s="107">
        <f t="shared" si="0"/>
        <v>3.4067662484761521E-2</v>
      </c>
      <c r="G66" s="108">
        <f>'Master data'!AZ55</f>
        <v>1819725.94</v>
      </c>
      <c r="H66" s="108">
        <f t="shared" si="4"/>
        <v>61993.809138685392</v>
      </c>
      <c r="I66" s="103">
        <f>'Return on capital'!H55</f>
        <v>0.10474467434441784</v>
      </c>
      <c r="J66" s="109">
        <f t="shared" si="5"/>
        <v>7.0312056594156389E-2</v>
      </c>
      <c r="K66" s="107">
        <f t="shared" si="6"/>
        <v>3.4432617750261449E-2</v>
      </c>
      <c r="L66" s="108">
        <f>'Master data'!BA55+'Master data'!EE55</f>
        <v>2548782.826100694</v>
      </c>
      <c r="M66" s="108">
        <f t="shared" si="7"/>
        <v>87761.264779556295</v>
      </c>
      <c r="N66" s="107">
        <f t="shared" si="8"/>
        <v>0.78858479756657451</v>
      </c>
      <c r="O66" s="109">
        <f>'Master data'!DO55</f>
        <v>0.24693832503207186</v>
      </c>
      <c r="P66" s="107">
        <f t="shared" si="1"/>
        <v>3.3800000000000004E-2</v>
      </c>
      <c r="Q66" s="107">
        <f>'Debt fundamentals'!H55</f>
        <v>0.22966977055414242</v>
      </c>
      <c r="R66" s="109">
        <f t="shared" si="2"/>
        <v>2.5350000000000004E-2</v>
      </c>
      <c r="S66" s="109">
        <f>'Debt fundamentals'!F55</f>
        <v>0.21141520243342549</v>
      </c>
    </row>
    <row r="67" spans="1:19">
      <c r="A67" s="105" t="str">
        <f>'Master data'!A56</f>
        <v>Oil/Gas (Production and Exploration)</v>
      </c>
      <c r="B67" s="105">
        <f>'Master data'!B56</f>
        <v>642</v>
      </c>
      <c r="C67" s="106">
        <f>Beta!C59</f>
        <v>1.4593032274293294</v>
      </c>
      <c r="D67" s="107">
        <f>ROE!C56</f>
        <v>6.110660102629234E-2</v>
      </c>
      <c r="E67" s="107">
        <f t="shared" si="3"/>
        <v>9.1859349762782733E-2</v>
      </c>
      <c r="F67" s="107">
        <f t="shared" si="0"/>
        <v>-3.0752748736490393E-2</v>
      </c>
      <c r="G67" s="108">
        <f>'Master data'!AZ56</f>
        <v>427033.11199999996</v>
      </c>
      <c r="H67" s="108">
        <f t="shared" si="4"/>
        <v>-13132.44199549756</v>
      </c>
      <c r="I67" s="103">
        <f>'Return on capital'!H56</f>
        <v>6.3587879764470098E-2</v>
      </c>
      <c r="J67" s="109">
        <f t="shared" si="5"/>
        <v>7.5538875033757349E-2</v>
      </c>
      <c r="K67" s="107">
        <f t="shared" si="6"/>
        <v>-1.1950995269287251E-2</v>
      </c>
      <c r="L67" s="108">
        <f>'Master data'!BA56+'Master data'!EE56</f>
        <v>699716.06333276385</v>
      </c>
      <c r="M67" s="108">
        <f t="shared" si="7"/>
        <v>-8362.3033627341592</v>
      </c>
      <c r="N67" s="107">
        <f t="shared" si="8"/>
        <v>0.7206562880838121</v>
      </c>
      <c r="O67" s="109">
        <f>'Master data'!DO56</f>
        <v>0.50734420557172799</v>
      </c>
      <c r="P67" s="107">
        <f t="shared" si="1"/>
        <v>4.4580000000000009E-2</v>
      </c>
      <c r="Q67" s="107">
        <f>'Debt fundamentals'!H56</f>
        <v>5.2689368228282352E-2</v>
      </c>
      <c r="R67" s="109">
        <f t="shared" si="2"/>
        <v>3.3435000000000006E-2</v>
      </c>
      <c r="S67" s="109">
        <f>'Debt fundamentals'!F56</f>
        <v>0.27934371191618795</v>
      </c>
    </row>
    <row r="68" spans="1:19">
      <c r="A68" s="105" t="str">
        <f>'Master data'!A57</f>
        <v>Oil/Gas Distribution</v>
      </c>
      <c r="B68" s="105">
        <f>'Master data'!B57</f>
        <v>165</v>
      </c>
      <c r="C68" s="106">
        <f>Beta!C60</f>
        <v>1.164684008834235</v>
      </c>
      <c r="D68" s="107">
        <f>ROE!C57</f>
        <v>6.9106612594938582E-2</v>
      </c>
      <c r="E68" s="107">
        <f t="shared" si="3"/>
        <v>7.6362378864680752E-2</v>
      </c>
      <c r="F68" s="107">
        <f t="shared" si="0"/>
        <v>-7.2557662697421699E-3</v>
      </c>
      <c r="G68" s="108">
        <f>'Master data'!AZ57</f>
        <v>213848.0450000001</v>
      </c>
      <c r="H68" s="108">
        <f t="shared" si="4"/>
        <v>-1551.6314317613064</v>
      </c>
      <c r="I68" s="103">
        <f>'Return on capital'!H57</f>
        <v>6.2431651828758407E-2</v>
      </c>
      <c r="J68" s="109">
        <f t="shared" si="5"/>
        <v>5.5547187370270604E-2</v>
      </c>
      <c r="K68" s="107">
        <f t="shared" si="6"/>
        <v>6.8844644584878031E-3</v>
      </c>
      <c r="L68" s="108">
        <f>'Master data'!BA57+'Master data'!EE57</f>
        <v>463295.98011667462</v>
      </c>
      <c r="M68" s="108">
        <f t="shared" si="7"/>
        <v>3189.5447088735182</v>
      </c>
      <c r="N68" s="107">
        <f t="shared" si="8"/>
        <v>0.54810862991770892</v>
      </c>
      <c r="O68" s="109">
        <f>'Master data'!DO57</f>
        <v>0.28328935985226933</v>
      </c>
      <c r="P68" s="107">
        <f t="shared" si="1"/>
        <v>4.0400000000000005E-2</v>
      </c>
      <c r="Q68" s="107">
        <f>'Debt fundamentals'!H57</f>
        <v>0.12535746901227049</v>
      </c>
      <c r="R68" s="109">
        <f t="shared" si="2"/>
        <v>3.0300000000000004E-2</v>
      </c>
      <c r="S68" s="109">
        <f>'Debt fundamentals'!F57</f>
        <v>0.45189137008229102</v>
      </c>
    </row>
    <row r="69" spans="1:19">
      <c r="A69" s="105" t="str">
        <f>'Master data'!A58</f>
        <v>Oilfield Svcs/Equip.</v>
      </c>
      <c r="B69" s="105">
        <f>'Master data'!B58</f>
        <v>457</v>
      </c>
      <c r="C69" s="106">
        <f>Beta!C61</f>
        <v>1.3590834026487482</v>
      </c>
      <c r="D69" s="107">
        <f>ROE!C58</f>
        <v>8.8136677099855093E-2</v>
      </c>
      <c r="E69" s="107">
        <f t="shared" si="3"/>
        <v>8.6587786979324163E-2</v>
      </c>
      <c r="F69" s="107">
        <f t="shared" si="0"/>
        <v>1.5488901205309297E-3</v>
      </c>
      <c r="G69" s="108">
        <f>'Master data'!AZ58</f>
        <v>469549.96899999992</v>
      </c>
      <c r="H69" s="108">
        <f t="shared" si="4"/>
        <v>727.28130807970422</v>
      </c>
      <c r="I69" s="103">
        <f>'Return on capital'!H58</f>
        <v>7.3516780774635582E-2</v>
      </c>
      <c r="J69" s="109">
        <f t="shared" si="5"/>
        <v>6.6964122491251707E-2</v>
      </c>
      <c r="K69" s="107">
        <f t="shared" si="6"/>
        <v>6.5526582833838748E-3</v>
      </c>
      <c r="L69" s="108">
        <f>'Master data'!BA58+'Master data'!EE58</f>
        <v>758934.87715540547</v>
      </c>
      <c r="M69" s="108">
        <f t="shared" si="7"/>
        <v>4973.0409093412909</v>
      </c>
      <c r="N69" s="107">
        <f t="shared" si="8"/>
        <v>0.65136905284123725</v>
      </c>
      <c r="O69" s="109">
        <f>'Master data'!DO58</f>
        <v>0.36575331163448283</v>
      </c>
      <c r="P69" s="107">
        <f t="shared" si="1"/>
        <v>4.0400000000000005E-2</v>
      </c>
      <c r="Q69" s="107">
        <f>'Debt fundamentals'!H58</f>
        <v>0.10558530274836321</v>
      </c>
      <c r="R69" s="109">
        <f t="shared" si="2"/>
        <v>3.0300000000000004E-2</v>
      </c>
      <c r="S69" s="109">
        <f>'Debt fundamentals'!F58</f>
        <v>0.34863094715876269</v>
      </c>
    </row>
    <row r="70" spans="1:19">
      <c r="A70" s="105" t="str">
        <f>'Master data'!A59</f>
        <v>Packaging &amp; Container</v>
      </c>
      <c r="B70" s="105">
        <f>'Master data'!B59</f>
        <v>414</v>
      </c>
      <c r="C70" s="106">
        <f>Beta!C62</f>
        <v>0.96137733867948505</v>
      </c>
      <c r="D70" s="107">
        <f>ROE!C59</f>
        <v>0.1442633020178167</v>
      </c>
      <c r="E70" s="107">
        <f t="shared" si="3"/>
        <v>6.5668448014540914E-2</v>
      </c>
      <c r="F70" s="107">
        <f t="shared" si="0"/>
        <v>7.8594854003275788E-2</v>
      </c>
      <c r="G70" s="108">
        <f>'Master data'!AZ59</f>
        <v>118675.247</v>
      </c>
      <c r="H70" s="108">
        <f t="shared" si="4"/>
        <v>9327.2637117676932</v>
      </c>
      <c r="I70" s="103">
        <f>'Return on capital'!H59</f>
        <v>0.12151188323646014</v>
      </c>
      <c r="J70" s="109">
        <f t="shared" si="5"/>
        <v>5.6256826081608459E-2</v>
      </c>
      <c r="K70" s="107">
        <f t="shared" si="6"/>
        <v>6.5255057154851692E-2</v>
      </c>
      <c r="L70" s="108">
        <f>'Master data'!BA59+'Master data'!EE59</f>
        <v>185996.29844848943</v>
      </c>
      <c r="M70" s="108">
        <f t="shared" si="7"/>
        <v>12137.199085847031</v>
      </c>
      <c r="N70" s="107">
        <f t="shared" si="8"/>
        <v>0.73389779701209723</v>
      </c>
      <c r="O70" s="109">
        <f>'Master data'!DO59</f>
        <v>0.28107576688049773</v>
      </c>
      <c r="P70" s="107">
        <f t="shared" si="1"/>
        <v>4.0400000000000005E-2</v>
      </c>
      <c r="Q70" s="107">
        <f>'Debt fundamentals'!H59</f>
        <v>0.1767353569715161</v>
      </c>
      <c r="R70" s="109">
        <f t="shared" si="2"/>
        <v>3.0300000000000004E-2</v>
      </c>
      <c r="S70" s="109">
        <f>'Debt fundamentals'!F59</f>
        <v>0.26610220298790277</v>
      </c>
    </row>
    <row r="71" spans="1:19">
      <c r="A71" s="105" t="str">
        <f>'Master data'!A60</f>
        <v>Paper/Forest Products</v>
      </c>
      <c r="B71" s="105">
        <f>'Master data'!B60</f>
        <v>272</v>
      </c>
      <c r="C71" s="106">
        <f>Beta!C63</f>
        <v>1.1206472813656296</v>
      </c>
      <c r="D71" s="107">
        <f>ROE!C60</f>
        <v>0.16841966723729962</v>
      </c>
      <c r="E71" s="107">
        <f t="shared" si="3"/>
        <v>7.4046046999832124E-2</v>
      </c>
      <c r="F71" s="107">
        <f t="shared" si="0"/>
        <v>9.4373620237467495E-2</v>
      </c>
      <c r="G71" s="108">
        <f>'Master data'!AZ60</f>
        <v>134538.93699999992</v>
      </c>
      <c r="H71" s="108">
        <f t="shared" si="4"/>
        <v>12696.926547590556</v>
      </c>
      <c r="I71" s="103">
        <f>'Return on capital'!H60</f>
        <v>0.12463485927880023</v>
      </c>
      <c r="J71" s="109">
        <f t="shared" si="5"/>
        <v>5.9317866747773132E-2</v>
      </c>
      <c r="K71" s="107">
        <f t="shared" si="6"/>
        <v>6.5316992531027102E-2</v>
      </c>
      <c r="L71" s="108">
        <f>'Master data'!BA60+'Master data'!EE60</f>
        <v>219122.96317582866</v>
      </c>
      <c r="M71" s="108">
        <f t="shared" si="7"/>
        <v>14312.452949132126</v>
      </c>
      <c r="N71" s="107">
        <f t="shared" si="8"/>
        <v>0.66332545996406211</v>
      </c>
      <c r="O71" s="109">
        <f>'Master data'!DO60</f>
        <v>0.28535354069030661</v>
      </c>
      <c r="P71" s="107">
        <f t="shared" si="1"/>
        <v>4.0400000000000005E-2</v>
      </c>
      <c r="Q71" s="107">
        <f>'Debt fundamentals'!H60</f>
        <v>0.14104913766133662</v>
      </c>
      <c r="R71" s="109">
        <f t="shared" si="2"/>
        <v>3.0300000000000004E-2</v>
      </c>
      <c r="S71" s="109">
        <f>'Debt fundamentals'!F60</f>
        <v>0.33667454003593794</v>
      </c>
    </row>
    <row r="72" spans="1:19">
      <c r="A72" s="105" t="str">
        <f>'Master data'!A61</f>
        <v>Power</v>
      </c>
      <c r="B72" s="105">
        <f>'Master data'!B61</f>
        <v>541</v>
      </c>
      <c r="C72" s="106">
        <f>Beta!C64</f>
        <v>0.85057057788650969</v>
      </c>
      <c r="D72" s="107">
        <f>ROE!C61</f>
        <v>7.8603598106160993E-2</v>
      </c>
      <c r="E72" s="107">
        <f t="shared" si="3"/>
        <v>5.9840012396830414E-2</v>
      </c>
      <c r="F72" s="107">
        <f t="shared" si="0"/>
        <v>1.876358570933058E-2</v>
      </c>
      <c r="G72" s="108">
        <f>'Master data'!AZ61</f>
        <v>1440596.1269999985</v>
      </c>
      <c r="H72" s="108">
        <f t="shared" si="4"/>
        <v>27030.748901494153</v>
      </c>
      <c r="I72" s="103">
        <f>'Return on capital'!H61</f>
        <v>5.7560900536381437E-2</v>
      </c>
      <c r="J72" s="109">
        <f t="shared" si="5"/>
        <v>4.3586339663131982E-2</v>
      </c>
      <c r="K72" s="107">
        <f t="shared" si="6"/>
        <v>1.3974560873249456E-2</v>
      </c>
      <c r="L72" s="108">
        <f>'Master data'!BA61+'Master data'!EE61</f>
        <v>3175246.5832245001</v>
      </c>
      <c r="M72" s="108">
        <f t="shared" si="7"/>
        <v>44372.676664848121</v>
      </c>
      <c r="N72" s="107">
        <f t="shared" si="8"/>
        <v>0.52874262419250018</v>
      </c>
      <c r="O72" s="109">
        <f>'Master data'!DO61</f>
        <v>0.21939735279878639</v>
      </c>
      <c r="P72" s="107">
        <f t="shared" si="1"/>
        <v>3.3800000000000004E-2</v>
      </c>
      <c r="Q72" s="107">
        <f>'Debt fundamentals'!H61</f>
        <v>0.16292302235535111</v>
      </c>
      <c r="R72" s="109">
        <f t="shared" si="2"/>
        <v>2.5350000000000004E-2</v>
      </c>
      <c r="S72" s="109">
        <f>'Debt fundamentals'!F61</f>
        <v>0.47125737580749977</v>
      </c>
    </row>
    <row r="73" spans="1:19">
      <c r="A73" s="105" t="str">
        <f>'Master data'!A62</f>
        <v>Precious Metals</v>
      </c>
      <c r="B73" s="105">
        <f>'Master data'!B62</f>
        <v>947</v>
      </c>
      <c r="C73" s="106">
        <f>Beta!C65</f>
        <v>0.9980982211172692</v>
      </c>
      <c r="D73" s="107">
        <f>ROE!C62</f>
        <v>0.17037403464684808</v>
      </c>
      <c r="E73" s="107">
        <f t="shared" si="3"/>
        <v>6.7599966430768363E-2</v>
      </c>
      <c r="F73" s="107">
        <f t="shared" si="0"/>
        <v>0.10277406821607972</v>
      </c>
      <c r="G73" s="108">
        <f>'Master data'!AZ62</f>
        <v>212085.7270000001</v>
      </c>
      <c r="H73" s="108">
        <f t="shared" si="4"/>
        <v>21796.912974354869</v>
      </c>
      <c r="I73" s="103">
        <f>'Return on capital'!H62</f>
        <v>0.22835718773495844</v>
      </c>
      <c r="J73" s="109">
        <f t="shared" si="5"/>
        <v>6.3226569831689741E-2</v>
      </c>
      <c r="K73" s="107">
        <f t="shared" si="6"/>
        <v>0.16513061790326872</v>
      </c>
      <c r="L73" s="108">
        <f>'Master data'!BA62+'Master data'!EE62</f>
        <v>242060.94977268402</v>
      </c>
      <c r="M73" s="108">
        <f t="shared" si="7"/>
        <v>39971.674206215408</v>
      </c>
      <c r="N73" s="107">
        <f t="shared" si="8"/>
        <v>0.87199177824626739</v>
      </c>
      <c r="O73" s="109">
        <f>'Master data'!DO62</f>
        <v>0.51152642318556052</v>
      </c>
      <c r="P73" s="107">
        <f t="shared" si="1"/>
        <v>4.4580000000000009E-2</v>
      </c>
      <c r="Q73" s="107">
        <f>'Debt fundamentals'!H62</f>
        <v>4.209805890790777E-2</v>
      </c>
      <c r="R73" s="109">
        <f t="shared" si="2"/>
        <v>3.3435000000000006E-2</v>
      </c>
      <c r="S73" s="109">
        <f>'Debt fundamentals'!F62</f>
        <v>0.12800822175373266</v>
      </c>
    </row>
    <row r="74" spans="1:19">
      <c r="A74" s="105" t="str">
        <f>'Master data'!A63</f>
        <v>Publishing &amp; Newspapers</v>
      </c>
      <c r="B74" s="105">
        <f>'Master data'!B63</f>
        <v>337</v>
      </c>
      <c r="C74" s="106">
        <f>Beta!C66</f>
        <v>0.93265741787579681</v>
      </c>
      <c r="D74" s="107">
        <f>ROE!C63</f>
        <v>0.16256326716511255</v>
      </c>
      <c r="E74" s="107">
        <f t="shared" si="3"/>
        <v>6.415778018026691E-2</v>
      </c>
      <c r="F74" s="107">
        <f t="shared" si="0"/>
        <v>9.8405486984845636E-2</v>
      </c>
      <c r="G74" s="108">
        <f>'Master data'!AZ63</f>
        <v>90573.641000000018</v>
      </c>
      <c r="H74" s="108">
        <f t="shared" si="4"/>
        <v>8912.9432505955829</v>
      </c>
      <c r="I74" s="103">
        <f>'Return on capital'!H63</f>
        <v>8.3477775726052417E-2</v>
      </c>
      <c r="J74" s="109">
        <f t="shared" si="5"/>
        <v>5.7169138529517702E-2</v>
      </c>
      <c r="K74" s="107">
        <f t="shared" si="6"/>
        <v>2.6308637196534715E-2</v>
      </c>
      <c r="L74" s="108">
        <f>'Master data'!BA63+'Master data'!EE63</f>
        <v>89533.661167899481</v>
      </c>
      <c r="M74" s="108">
        <f t="shared" si="7"/>
        <v>2355.508608543736</v>
      </c>
      <c r="N74" s="107">
        <f t="shared" si="8"/>
        <v>0.79358830928844082</v>
      </c>
      <c r="O74" s="109">
        <f>'Master data'!DO63</f>
        <v>0.27407123703856845</v>
      </c>
      <c r="P74" s="107">
        <f t="shared" si="1"/>
        <v>4.0400000000000005E-2</v>
      </c>
      <c r="Q74" s="107">
        <f>'Debt fundamentals'!H63</f>
        <v>0.13447521146816901</v>
      </c>
      <c r="R74" s="109">
        <f t="shared" si="2"/>
        <v>3.0300000000000004E-2</v>
      </c>
      <c r="S74" s="109">
        <f>'Debt fundamentals'!F63</f>
        <v>0.20641169071155921</v>
      </c>
    </row>
    <row r="75" spans="1:19">
      <c r="A75" s="105" t="str">
        <f>'Master data'!A64</f>
        <v>R.E.I.T.</v>
      </c>
      <c r="B75" s="105">
        <f>'Master data'!B64</f>
        <v>812</v>
      </c>
      <c r="C75" s="106">
        <f>Beta!C67</f>
        <v>1.0655405607637354</v>
      </c>
      <c r="D75" s="107">
        <f>ROE!C64</f>
        <v>6.8193071154629525E-2</v>
      </c>
      <c r="E75" s="107">
        <f t="shared" si="3"/>
        <v>7.1147433496172474E-2</v>
      </c>
      <c r="F75" s="107">
        <f t="shared" si="0"/>
        <v>-2.9543623415429487E-3</v>
      </c>
      <c r="G75" s="108">
        <f>'Master data'!AZ64</f>
        <v>1077872.7479999999</v>
      </c>
      <c r="H75" s="108">
        <f t="shared" si="4"/>
        <v>-3184.4266556666125</v>
      </c>
      <c r="I75" s="103">
        <f>'Return on capital'!H64</f>
        <v>3.4260616410805349E-2</v>
      </c>
      <c r="J75" s="109">
        <f t="shared" si="5"/>
        <v>5.4497396286219128E-2</v>
      </c>
      <c r="K75" s="107">
        <f t="shared" si="6"/>
        <v>-2.023677987541378E-2</v>
      </c>
      <c r="L75" s="108">
        <f>'Master data'!BA64+'Master data'!EE64</f>
        <v>2308425.2130687987</v>
      </c>
      <c r="M75" s="108">
        <f t="shared" si="7"/>
        <v>-46715.092895728434</v>
      </c>
      <c r="N75" s="107">
        <f t="shared" si="8"/>
        <v>0.63644169686179297</v>
      </c>
      <c r="O75" s="109">
        <f>'Master data'!DO64</f>
        <v>0.23920701412951273</v>
      </c>
      <c r="P75" s="107">
        <f t="shared" si="1"/>
        <v>3.3800000000000004E-2</v>
      </c>
      <c r="Q75" s="107">
        <f>'Debt fundamentals'!H64</f>
        <v>2.6947931998019752E-2</v>
      </c>
      <c r="R75" s="109">
        <f t="shared" si="2"/>
        <v>2.5350000000000004E-2</v>
      </c>
      <c r="S75" s="109">
        <f>'Debt fundamentals'!F64</f>
        <v>0.36355830313820703</v>
      </c>
    </row>
    <row r="76" spans="1:19">
      <c r="A76" s="105" t="str">
        <f>'Master data'!A65</f>
        <v>Real Estate (Development)</v>
      </c>
      <c r="B76" s="105">
        <f>'Master data'!B65</f>
        <v>893</v>
      </c>
      <c r="C76" s="106">
        <f>Beta!C68</f>
        <v>0.99962799907070832</v>
      </c>
      <c r="D76" s="107">
        <f>ROE!C65</f>
        <v>0.11851272667617617</v>
      </c>
      <c r="E76" s="107">
        <f t="shared" si="3"/>
        <v>6.7680432751119263E-2</v>
      </c>
      <c r="F76" s="107">
        <f t="shared" si="0"/>
        <v>5.0832293925056907E-2</v>
      </c>
      <c r="G76" s="108">
        <f>'Master data'!AZ65</f>
        <v>861094.90399999858</v>
      </c>
      <c r="H76" s="108">
        <f t="shared" si="4"/>
        <v>43771.429257496588</v>
      </c>
      <c r="I76" s="103">
        <f>'Return on capital'!H65</f>
        <v>7.7787095652650518E-2</v>
      </c>
      <c r="J76" s="109">
        <f t="shared" si="5"/>
        <v>4.2549076195084252E-2</v>
      </c>
      <c r="K76" s="107">
        <f t="shared" si="6"/>
        <v>3.5238019457566265E-2</v>
      </c>
      <c r="L76" s="108">
        <f>'Master data'!BA65+'Master data'!EE65</f>
        <v>1776251.4363721809</v>
      </c>
      <c r="M76" s="108">
        <f t="shared" si="7"/>
        <v>62591.582676412938</v>
      </c>
      <c r="N76" s="107">
        <f t="shared" si="8"/>
        <v>0.32768684826735939</v>
      </c>
      <c r="O76" s="109">
        <f>'Master data'!DO65</f>
        <v>0.27273025739397344</v>
      </c>
      <c r="P76" s="107">
        <f t="shared" si="1"/>
        <v>4.0400000000000005E-2</v>
      </c>
      <c r="Q76" s="107">
        <f>'Debt fundamentals'!H65</f>
        <v>0.17115671118652617</v>
      </c>
      <c r="R76" s="109">
        <f t="shared" si="2"/>
        <v>3.0300000000000004E-2</v>
      </c>
      <c r="S76" s="109">
        <f>'Debt fundamentals'!F65</f>
        <v>0.67231315173264061</v>
      </c>
    </row>
    <row r="77" spans="1:19">
      <c r="A77" s="105" t="str">
        <f>'Master data'!A66</f>
        <v>Real Estate (General/Diversified)</v>
      </c>
      <c r="B77" s="105">
        <f>'Master data'!B66</f>
        <v>344</v>
      </c>
      <c r="C77" s="106">
        <f>Beta!C69</f>
        <v>1.030256203698114</v>
      </c>
      <c r="D77" s="107">
        <f>ROE!C66</f>
        <v>3.829819330350042E-2</v>
      </c>
      <c r="E77" s="107">
        <f t="shared" si="3"/>
        <v>6.9291476314520789E-2</v>
      </c>
      <c r="F77" s="107">
        <f t="shared" ref="F77:F102" si="9">IF(D77="NA","NA",D77-E77)</f>
        <v>-3.0993283011020369E-2</v>
      </c>
      <c r="G77" s="108">
        <f>'Master data'!AZ66</f>
        <v>461297.84400000004</v>
      </c>
      <c r="H77" s="108">
        <f t="shared" si="4"/>
        <v>-14297.134631465526</v>
      </c>
      <c r="I77" s="103">
        <f>'Return on capital'!H66</f>
        <v>3.7749188201657506E-2</v>
      </c>
      <c r="J77" s="109">
        <f t="shared" si="5"/>
        <v>4.5880995751357345E-2</v>
      </c>
      <c r="K77" s="107">
        <f t="shared" si="6"/>
        <v>-8.131807549699839E-3</v>
      </c>
      <c r="L77" s="108">
        <f>'Master data'!BA66+'Master data'!EE66</f>
        <v>822283.05989410984</v>
      </c>
      <c r="M77" s="108">
        <f t="shared" si="7"/>
        <v>-6686.6475944372078</v>
      </c>
      <c r="N77" s="107">
        <f t="shared" si="8"/>
        <v>0.46723500149157993</v>
      </c>
      <c r="O77" s="109">
        <f>'Master data'!DO66</f>
        <v>0.24606295988272234</v>
      </c>
      <c r="P77" s="107">
        <f t="shared" si="1"/>
        <v>3.3800000000000004E-2</v>
      </c>
      <c r="Q77" s="107">
        <f>'Debt fundamentals'!H66</f>
        <v>0.13903447481115122</v>
      </c>
      <c r="R77" s="109">
        <f t="shared" si="2"/>
        <v>2.5350000000000004E-2</v>
      </c>
      <c r="S77" s="109">
        <f>'Debt fundamentals'!F66</f>
        <v>0.53276499850842007</v>
      </c>
    </row>
    <row r="78" spans="1:19">
      <c r="A78" s="105" t="str">
        <f>'Master data'!A67</f>
        <v>Real Estate (Operations &amp; Services)</v>
      </c>
      <c r="B78" s="105">
        <f>'Master data'!B67</f>
        <v>739</v>
      </c>
      <c r="C78" s="106">
        <f>Beta!C70</f>
        <v>0.89802623507809409</v>
      </c>
      <c r="D78" s="107">
        <f>ROE!C67</f>
        <v>7.3275206837733878E-2</v>
      </c>
      <c r="E78" s="107">
        <f t="shared" si="3"/>
        <v>6.2336179965107749E-2</v>
      </c>
      <c r="F78" s="107">
        <f t="shared" si="9"/>
        <v>1.0939026872626129E-2</v>
      </c>
      <c r="G78" s="108">
        <f>'Master data'!AZ67</f>
        <v>555127.79499999934</v>
      </c>
      <c r="H78" s="108">
        <f t="shared" si="4"/>
        <v>6072.5578672466818</v>
      </c>
      <c r="I78" s="103">
        <f>'Return on capital'!H67</f>
        <v>3.6684425527639959E-2</v>
      </c>
      <c r="J78" s="109">
        <f t="shared" si="5"/>
        <v>4.8815447154639133E-2</v>
      </c>
      <c r="K78" s="107">
        <f t="shared" si="6"/>
        <v>-1.2131021626999174E-2</v>
      </c>
      <c r="L78" s="108">
        <f>'Master data'!BA67+'Master data'!EE67</f>
        <v>966713.75983135833</v>
      </c>
      <c r="M78" s="108">
        <f t="shared" si="7"/>
        <v>-11727.225527631892</v>
      </c>
      <c r="N78" s="107">
        <f t="shared" si="8"/>
        <v>0.5779542746608759</v>
      </c>
      <c r="O78" s="109">
        <f>'Master data'!DO67</f>
        <v>0.26335774156083375</v>
      </c>
      <c r="P78" s="107">
        <f t="shared" ref="P78:P107" si="10">$E$2+$E$4+VLOOKUP(O78,$K$3:$M$9,3)</f>
        <v>4.0400000000000005E-2</v>
      </c>
      <c r="Q78" s="107">
        <f>'Debt fundamentals'!H67</f>
        <v>0.13994369284956834</v>
      </c>
      <c r="R78" s="109">
        <f t="shared" ref="R78:R107" si="11">IF($E$6="Yes",P78*(1-$E$7),P78*(1-Q78))</f>
        <v>3.0300000000000004E-2</v>
      </c>
      <c r="S78" s="109">
        <f>'Debt fundamentals'!F67</f>
        <v>0.42204572533912404</v>
      </c>
    </row>
    <row r="79" spans="1:19">
      <c r="A79" s="105" t="str">
        <f>'Master data'!A68</f>
        <v>Recreation</v>
      </c>
      <c r="B79" s="105">
        <f>'Master data'!B68</f>
        <v>324</v>
      </c>
      <c r="C79" s="106">
        <f>Beta!C71</f>
        <v>1.1026570575415011</v>
      </c>
      <c r="D79" s="107">
        <f>ROE!C68</f>
        <v>9.6111659540272759E-2</v>
      </c>
      <c r="E79" s="107">
        <f t="shared" ref="E79:E107" si="12">$E$2+C79*$E$3</f>
        <v>7.3099761226682963E-2</v>
      </c>
      <c r="F79" s="107">
        <f t="shared" si="9"/>
        <v>2.3011898313589796E-2</v>
      </c>
      <c r="G79" s="108">
        <f>'Master data'!AZ68</f>
        <v>87208.67</v>
      </c>
      <c r="H79" s="108">
        <f t="shared" ref="H79:H107" si="13">G79*F79</f>
        <v>2006.837046103409</v>
      </c>
      <c r="I79" s="103">
        <f>'Return on capital'!H68</f>
        <v>0.10101601549174961</v>
      </c>
      <c r="J79" s="109">
        <f t="shared" ref="J79:J107" si="14">E79*(1-S79)+R79*S79</f>
        <v>6.4631548562835553E-2</v>
      </c>
      <c r="K79" s="107">
        <f t="shared" ref="K79:K107" si="15">IF(I79="NA","NA",I79-J79)</f>
        <v>3.6384466928914061E-2</v>
      </c>
      <c r="L79" s="108">
        <f>'Master data'!BA68+'Master data'!EE68</f>
        <v>133261.07361348189</v>
      </c>
      <c r="M79" s="108">
        <f t="shared" ref="M79:M107" si="16">IF(K79="NA","NA",K79*L79)</f>
        <v>4848.6331258013142</v>
      </c>
      <c r="N79" s="107">
        <f t="shared" ref="N79:N107" si="17">1-S79</f>
        <v>0.80214346012360427</v>
      </c>
      <c r="O79" s="109">
        <f>'Master data'!DO68</f>
        <v>0.31771923679635966</v>
      </c>
      <c r="P79" s="107">
        <f t="shared" si="10"/>
        <v>4.0400000000000005E-2</v>
      </c>
      <c r="Q79" s="107">
        <f>'Debt fundamentals'!H68</f>
        <v>0.11406308360986638</v>
      </c>
      <c r="R79" s="109">
        <f t="shared" si="11"/>
        <v>3.0300000000000004E-2</v>
      </c>
      <c r="S79" s="109">
        <f>'Debt fundamentals'!F68</f>
        <v>0.19785653987639573</v>
      </c>
    </row>
    <row r="80" spans="1:19">
      <c r="A80" s="105" t="str">
        <f>'Master data'!A69</f>
        <v>Reinsurance</v>
      </c>
      <c r="B80" s="105">
        <f>'Master data'!B69</f>
        <v>38</v>
      </c>
      <c r="C80" s="106">
        <f>Beta!C72</f>
        <v>1.4801313849019009</v>
      </c>
      <c r="D80" s="107">
        <f>ROE!C69</f>
        <v>7.3200548690673856E-2</v>
      </c>
      <c r="E80" s="107">
        <f t="shared" si="12"/>
        <v>9.2954910845839997E-2</v>
      </c>
      <c r="F80" s="107">
        <f t="shared" si="9"/>
        <v>-1.9754362155166141E-2</v>
      </c>
      <c r="G80" s="108">
        <f>'Master data'!AZ69</f>
        <v>152931.34000000003</v>
      </c>
      <c r="H80" s="108">
        <f t="shared" si="13"/>
        <v>-3021.0610752348466</v>
      </c>
      <c r="I80" s="103">
        <f>'Return on capital'!H69</f>
        <v>8.8926528335698168E-2</v>
      </c>
      <c r="J80" s="109">
        <f t="shared" si="14"/>
        <v>7.6452381076536735E-2</v>
      </c>
      <c r="K80" s="107">
        <f t="shared" si="15"/>
        <v>1.2474147259161433E-2</v>
      </c>
      <c r="L80" s="108">
        <f>'Master data'!BA69+'Master data'!EE69</f>
        <v>156235.14830698044</v>
      </c>
      <c r="M80" s="108">
        <f t="shared" si="16"/>
        <v>1948.9002470382002</v>
      </c>
      <c r="N80" s="107">
        <f t="shared" si="17"/>
        <v>0.75589747012707265</v>
      </c>
      <c r="O80" s="109">
        <f>'Master data'!DO69</f>
        <v>0.24501934609942183</v>
      </c>
      <c r="P80" s="107">
        <f t="shared" si="10"/>
        <v>3.3800000000000004E-2</v>
      </c>
      <c r="Q80" s="107">
        <f>'Debt fundamentals'!H69</f>
        <v>0.11304052568198376</v>
      </c>
      <c r="R80" s="109">
        <f t="shared" si="11"/>
        <v>2.5350000000000004E-2</v>
      </c>
      <c r="S80" s="109">
        <f>'Debt fundamentals'!F69</f>
        <v>0.24410252987292733</v>
      </c>
    </row>
    <row r="81" spans="1:19">
      <c r="A81" s="105" t="str">
        <f>'Master data'!A70</f>
        <v>Restaurant/Dining</v>
      </c>
      <c r="B81" s="105">
        <f>'Master data'!B70</f>
        <v>385</v>
      </c>
      <c r="C81" s="106">
        <f>Beta!C73</f>
        <v>1.1922172742947497</v>
      </c>
      <c r="D81" s="107">
        <f>ROE!C70</f>
        <v>0.45895223265992258</v>
      </c>
      <c r="E81" s="107">
        <f t="shared" si="12"/>
        <v>7.7810628627903833E-2</v>
      </c>
      <c r="F81" s="107">
        <f t="shared" si="9"/>
        <v>0.38114160403201874</v>
      </c>
      <c r="G81" s="108">
        <f>'Master data'!AZ70</f>
        <v>40888.314000000071</v>
      </c>
      <c r="H81" s="108">
        <f t="shared" si="13"/>
        <v>15584.237584124876</v>
      </c>
      <c r="I81" s="103">
        <f>'Return on capital'!H70</f>
        <v>9.8154599437172918E-2</v>
      </c>
      <c r="J81" s="109">
        <f t="shared" si="14"/>
        <v>6.6352122972929778E-2</v>
      </c>
      <c r="K81" s="107">
        <f t="shared" si="15"/>
        <v>3.180247646424314E-2</v>
      </c>
      <c r="L81" s="108">
        <f>'Master data'!BA70+'Master data'!EE70</f>
        <v>206918.61302393535</v>
      </c>
      <c r="M81" s="108">
        <f t="shared" si="16"/>
        <v>6580.5243207075382</v>
      </c>
      <c r="N81" s="107">
        <f t="shared" si="17"/>
        <v>0.7588222680715222</v>
      </c>
      <c r="O81" s="109">
        <f>'Master data'!DO70</f>
        <v>0.2914595263396178</v>
      </c>
      <c r="P81" s="107">
        <f t="shared" si="10"/>
        <v>4.0400000000000005E-2</v>
      </c>
      <c r="Q81" s="107">
        <f>'Debt fundamentals'!H70</f>
        <v>0.1062992895993016</v>
      </c>
      <c r="R81" s="109">
        <f t="shared" si="11"/>
        <v>3.0300000000000004E-2</v>
      </c>
      <c r="S81" s="109">
        <f>'Debt fundamentals'!F70</f>
        <v>0.24117773192847775</v>
      </c>
    </row>
    <row r="82" spans="1:19">
      <c r="A82" s="105" t="str">
        <f>'Master data'!A71</f>
        <v>Retail (Automotive)</v>
      </c>
      <c r="B82" s="105">
        <f>'Master data'!B71</f>
        <v>196</v>
      </c>
      <c r="C82" s="106">
        <f>Beta!C74</f>
        <v>1.0960129143055957</v>
      </c>
      <c r="D82" s="107">
        <f>ROE!C71</f>
        <v>0.24494728006344124</v>
      </c>
      <c r="E82" s="107">
        <f t="shared" si="12"/>
        <v>7.2750279292474337E-2</v>
      </c>
      <c r="F82" s="107">
        <f t="shared" si="9"/>
        <v>0.17219700077096689</v>
      </c>
      <c r="G82" s="108">
        <f>'Master data'!AZ71</f>
        <v>71834.873999999967</v>
      </c>
      <c r="H82" s="108">
        <f t="shared" si="13"/>
        <v>12369.749853560304</v>
      </c>
      <c r="I82" s="103">
        <f>'Return on capital'!H71</f>
        <v>0.12551530683819154</v>
      </c>
      <c r="J82" s="109">
        <f t="shared" si="14"/>
        <v>6.0239241640684928E-2</v>
      </c>
      <c r="K82" s="107">
        <f t="shared" si="15"/>
        <v>6.5276065197506616E-2</v>
      </c>
      <c r="L82" s="108">
        <f>'Master data'!BA71+'Master data'!EE71</f>
        <v>164051.42007323241</v>
      </c>
      <c r="M82" s="108">
        <f t="shared" si="16"/>
        <v>10708.631192443865</v>
      </c>
      <c r="N82" s="107">
        <f t="shared" si="17"/>
        <v>0.7052778483366211</v>
      </c>
      <c r="O82" s="109">
        <f>'Master data'!DO71</f>
        <v>0.29703781136560709</v>
      </c>
      <c r="P82" s="107">
        <f t="shared" si="10"/>
        <v>4.0400000000000005E-2</v>
      </c>
      <c r="Q82" s="107">
        <f>'Debt fundamentals'!H71</f>
        <v>0.1928389281223383</v>
      </c>
      <c r="R82" s="109">
        <f t="shared" si="11"/>
        <v>3.0300000000000004E-2</v>
      </c>
      <c r="S82" s="109">
        <f>'Debt fundamentals'!F71</f>
        <v>0.29472215166337895</v>
      </c>
    </row>
    <row r="83" spans="1:19">
      <c r="A83" s="105" t="str">
        <f>'Master data'!A72</f>
        <v>Retail (Building Supply)</v>
      </c>
      <c r="B83" s="105">
        <f>'Master data'!B72</f>
        <v>98</v>
      </c>
      <c r="C83" s="106">
        <f>Beta!C75</f>
        <v>1.1996449547792511</v>
      </c>
      <c r="D83" s="107">
        <f>ROE!C72</f>
        <v>0.64974135808072853</v>
      </c>
      <c r="E83" s="107">
        <f t="shared" si="12"/>
        <v>7.820132462138861E-2</v>
      </c>
      <c r="F83" s="107">
        <f t="shared" si="9"/>
        <v>0.5715400334593399</v>
      </c>
      <c r="G83" s="108">
        <f>'Master data'!AZ72</f>
        <v>49085.624000000003</v>
      </c>
      <c r="H83" s="108">
        <f t="shared" si="13"/>
        <v>28054.399183332578</v>
      </c>
      <c r="I83" s="103">
        <f>'Return on capital'!H72</f>
        <v>0.33969075732122461</v>
      </c>
      <c r="J83" s="109">
        <f t="shared" si="14"/>
        <v>7.1558448025085014E-2</v>
      </c>
      <c r="K83" s="107">
        <f t="shared" si="15"/>
        <v>0.26813230929613963</v>
      </c>
      <c r="L83" s="108">
        <f>'Master data'!BA72+'Master data'!EE72</f>
        <v>110372.54248968448</v>
      </c>
      <c r="M83" s="108">
        <f t="shared" si="16"/>
        <v>29594.444700645392</v>
      </c>
      <c r="N83" s="107">
        <f t="shared" si="17"/>
        <v>0.86132165135705951</v>
      </c>
      <c r="O83" s="109">
        <f>'Master data'!DO72</f>
        <v>0.28844314128208381</v>
      </c>
      <c r="P83" s="107">
        <f t="shared" si="10"/>
        <v>4.0400000000000005E-2</v>
      </c>
      <c r="Q83" s="107">
        <f>'Debt fundamentals'!H72</f>
        <v>0.19947984939777053</v>
      </c>
      <c r="R83" s="109">
        <f t="shared" si="11"/>
        <v>3.0300000000000004E-2</v>
      </c>
      <c r="S83" s="109">
        <f>'Debt fundamentals'!F72</f>
        <v>0.13867834864294046</v>
      </c>
    </row>
    <row r="84" spans="1:19">
      <c r="A84" s="105" t="str">
        <f>'Master data'!A73</f>
        <v>Retail (Distributors)</v>
      </c>
      <c r="B84" s="105">
        <f>'Master data'!B73</f>
        <v>1002</v>
      </c>
      <c r="C84" s="106">
        <f>Beta!C76</f>
        <v>0.87060033611657495</v>
      </c>
      <c r="D84" s="107">
        <f>ROE!C73</f>
        <v>0.12644830240753238</v>
      </c>
      <c r="E84" s="107">
        <f t="shared" si="12"/>
        <v>6.0893577679731845E-2</v>
      </c>
      <c r="F84" s="107">
        <f t="shared" si="9"/>
        <v>6.5554724727800537E-2</v>
      </c>
      <c r="G84" s="108">
        <f>'Master data'!AZ73</f>
        <v>428278.90899999969</v>
      </c>
      <c r="H84" s="108">
        <f t="shared" si="13"/>
        <v>28075.705986217716</v>
      </c>
      <c r="I84" s="103">
        <f>'Return on capital'!H73</f>
        <v>7.3493102616759037E-2</v>
      </c>
      <c r="J84" s="109">
        <f t="shared" si="14"/>
        <v>4.8901355484725413E-2</v>
      </c>
      <c r="K84" s="107">
        <f t="shared" si="15"/>
        <v>2.4591747132033624E-2</v>
      </c>
      <c r="L84" s="108">
        <f>'Master data'!BA73+'Master data'!EE73</f>
        <v>832634.25376449293</v>
      </c>
      <c r="M84" s="108">
        <f t="shared" si="16"/>
        <v>20475.931022045927</v>
      </c>
      <c r="N84" s="107">
        <f t="shared" si="17"/>
        <v>0.60801504418519681</v>
      </c>
      <c r="O84" s="109">
        <f>'Master data'!DO73</f>
        <v>0.2967655843359035</v>
      </c>
      <c r="P84" s="107">
        <f t="shared" si="10"/>
        <v>4.0400000000000005E-2</v>
      </c>
      <c r="Q84" s="107">
        <f>'Debt fundamentals'!H73</f>
        <v>0.16373222291798073</v>
      </c>
      <c r="R84" s="109">
        <f t="shared" si="11"/>
        <v>3.0300000000000004E-2</v>
      </c>
      <c r="S84" s="109">
        <f>'Debt fundamentals'!F73</f>
        <v>0.39198495581480319</v>
      </c>
    </row>
    <row r="85" spans="1:19">
      <c r="A85" s="105" t="str">
        <f>'Master data'!A74</f>
        <v>Retail (General)</v>
      </c>
      <c r="B85" s="105">
        <f>'Master data'!B74</f>
        <v>204</v>
      </c>
      <c r="C85" s="106">
        <f>Beta!C77</f>
        <v>1.0186306423304552</v>
      </c>
      <c r="D85" s="107">
        <f>ROE!C74</f>
        <v>0.12899801857561807</v>
      </c>
      <c r="E85" s="107">
        <f t="shared" si="12"/>
        <v>6.8679971786581945E-2</v>
      </c>
      <c r="F85" s="107">
        <f t="shared" si="9"/>
        <v>6.0318046789036128E-2</v>
      </c>
      <c r="G85" s="108">
        <f>'Master data'!AZ74</f>
        <v>334370.57</v>
      </c>
      <c r="H85" s="108">
        <f t="shared" si="13"/>
        <v>20168.57968613668</v>
      </c>
      <c r="I85" s="103">
        <f>'Return on capital'!H74</f>
        <v>0.12009403587138043</v>
      </c>
      <c r="J85" s="109">
        <f t="shared" si="14"/>
        <v>5.7821099538569759E-2</v>
      </c>
      <c r="K85" s="107">
        <f t="shared" si="15"/>
        <v>6.2272936332810669E-2</v>
      </c>
      <c r="L85" s="108">
        <f>'Master data'!BA74+'Master data'!EE74</f>
        <v>580525.23885734053</v>
      </c>
      <c r="M85" s="108">
        <f t="shared" si="16"/>
        <v>36151.011238952873</v>
      </c>
      <c r="N85" s="107">
        <f t="shared" si="17"/>
        <v>0.74939119966436563</v>
      </c>
      <c r="O85" s="109">
        <f>'Master data'!DO74</f>
        <v>0.24699731612176148</v>
      </c>
      <c r="P85" s="107">
        <f t="shared" si="10"/>
        <v>3.3800000000000004E-2</v>
      </c>
      <c r="Q85" s="107">
        <f>'Debt fundamentals'!H74</f>
        <v>0.19115568554019613</v>
      </c>
      <c r="R85" s="109">
        <f t="shared" si="11"/>
        <v>2.5350000000000004E-2</v>
      </c>
      <c r="S85" s="109">
        <f>'Debt fundamentals'!F74</f>
        <v>0.25060880033563432</v>
      </c>
    </row>
    <row r="86" spans="1:19">
      <c r="A86" s="105" t="str">
        <f>'Master data'!A75</f>
        <v>Retail (Grocery and Food)</v>
      </c>
      <c r="B86" s="105">
        <f>'Master data'!B75</f>
        <v>184</v>
      </c>
      <c r="C86" s="106">
        <f>Beta!C78</f>
        <v>0.68885348820722192</v>
      </c>
      <c r="D86" s="107">
        <f>ROE!C75</f>
        <v>0.16067738837881854</v>
      </c>
      <c r="E86" s="107">
        <f t="shared" si="12"/>
        <v>5.1333693479699877E-2</v>
      </c>
      <c r="F86" s="107">
        <f t="shared" si="9"/>
        <v>0.10934369489911866</v>
      </c>
      <c r="G86" s="108">
        <f>'Master data'!AZ75</f>
        <v>199111.35799999998</v>
      </c>
      <c r="H86" s="108">
        <f t="shared" si="13"/>
        <v>21771.571580101187</v>
      </c>
      <c r="I86" s="103">
        <f>'Return on capital'!H75</f>
        <v>0.10855706711325305</v>
      </c>
      <c r="J86" s="109">
        <f t="shared" si="14"/>
        <v>4.2275963434389746E-2</v>
      </c>
      <c r="K86" s="107">
        <f t="shared" si="15"/>
        <v>6.6281103678863307E-2</v>
      </c>
      <c r="L86" s="108">
        <f>'Master data'!BA75+'Master data'!EE75</f>
        <v>357654.95281607792</v>
      </c>
      <c r="M86" s="108">
        <f t="shared" si="16"/>
        <v>23705.765008861425</v>
      </c>
      <c r="N86" s="107">
        <f t="shared" si="17"/>
        <v>0.65140713915877213</v>
      </c>
      <c r="O86" s="109">
        <f>'Master data'!DO75</f>
        <v>0.22686440685305706</v>
      </c>
      <c r="P86" s="107">
        <f t="shared" si="10"/>
        <v>3.3800000000000004E-2</v>
      </c>
      <c r="Q86" s="107">
        <f>'Debt fundamentals'!H75</f>
        <v>0.20236456393338445</v>
      </c>
      <c r="R86" s="109">
        <f t="shared" si="11"/>
        <v>2.5350000000000004E-2</v>
      </c>
      <c r="S86" s="109">
        <f>'Debt fundamentals'!F75</f>
        <v>0.34859286084122793</v>
      </c>
    </row>
    <row r="87" spans="1:19">
      <c r="A87" s="105" t="str">
        <f>'Master data'!A76</f>
        <v>Retail (Online)</v>
      </c>
      <c r="B87" s="105">
        <f>'Master data'!B76</f>
        <v>353</v>
      </c>
      <c r="C87" s="106">
        <f>Beta!C79</f>
        <v>1.4316167197186636</v>
      </c>
      <c r="D87" s="107">
        <f>ROE!C76</f>
        <v>0.26676580054911231</v>
      </c>
      <c r="E87" s="107">
        <f t="shared" si="12"/>
        <v>9.0403039457201712E-2</v>
      </c>
      <c r="F87" s="107">
        <f t="shared" si="9"/>
        <v>0.1763627610919106</v>
      </c>
      <c r="G87" s="108">
        <f>'Master data'!AZ76</f>
        <v>221103.01200000016</v>
      </c>
      <c r="H87" s="108">
        <f t="shared" si="13"/>
        <v>38994.337682057871</v>
      </c>
      <c r="I87" s="103">
        <f>'Return on capital'!H76</f>
        <v>6.5894194709945314E-2</v>
      </c>
      <c r="J87" s="109">
        <f t="shared" si="14"/>
        <v>8.5553555946531828E-2</v>
      </c>
      <c r="K87" s="107">
        <f t="shared" si="15"/>
        <v>-1.9659361236586514E-2</v>
      </c>
      <c r="L87" s="108">
        <f>'Master data'!BA76+'Master data'!EE76</f>
        <v>433097.6586191071</v>
      </c>
      <c r="M87" s="108">
        <f t="shared" si="16"/>
        <v>-8514.4233215128534</v>
      </c>
      <c r="N87" s="107">
        <f t="shared" si="17"/>
        <v>0.9148736105915467</v>
      </c>
      <c r="O87" s="109">
        <f>'Master data'!DO76</f>
        <v>0.43898595970442778</v>
      </c>
      <c r="P87" s="107">
        <f t="shared" si="10"/>
        <v>4.4580000000000009E-2</v>
      </c>
      <c r="Q87" s="107">
        <f>'Debt fundamentals'!H76</f>
        <v>0.10702026420144505</v>
      </c>
      <c r="R87" s="109">
        <f t="shared" si="11"/>
        <v>3.3435000000000006E-2</v>
      </c>
      <c r="S87" s="109">
        <f>'Debt fundamentals'!F76</f>
        <v>8.5126389408453337E-2</v>
      </c>
    </row>
    <row r="88" spans="1:19">
      <c r="A88" s="105" t="str">
        <f>'Master data'!A77</f>
        <v>Retail (Special Lines)</v>
      </c>
      <c r="B88" s="105">
        <f>'Master data'!B77</f>
        <v>479</v>
      </c>
      <c r="C88" s="106">
        <f>Beta!C80</f>
        <v>1.2079379977370139</v>
      </c>
      <c r="D88" s="107">
        <f>ROE!C77</f>
        <v>0.15794563940814463</v>
      </c>
      <c r="E88" s="107">
        <f t="shared" si="12"/>
        <v>7.8637538680966942E-2</v>
      </c>
      <c r="F88" s="107">
        <f t="shared" si="9"/>
        <v>7.9308100727177686E-2</v>
      </c>
      <c r="G88" s="108">
        <f>'Master data'!AZ77</f>
        <v>233085.13700000002</v>
      </c>
      <c r="H88" s="108">
        <f t="shared" si="13"/>
        <v>18485.53952320401</v>
      </c>
      <c r="I88" s="103">
        <f>'Return on capital'!H77</f>
        <v>0.13279299614966453</v>
      </c>
      <c r="J88" s="109">
        <f t="shared" si="14"/>
        <v>6.7619412833267667E-2</v>
      </c>
      <c r="K88" s="107">
        <f t="shared" si="15"/>
        <v>6.517358331639686E-2</v>
      </c>
      <c r="L88" s="108">
        <f>'Master data'!BA77+'Master data'!EE77</f>
        <v>377776.53460751957</v>
      </c>
      <c r="M88" s="108">
        <f t="shared" si="16"/>
        <v>24621.050453222859</v>
      </c>
      <c r="N88" s="107">
        <f t="shared" si="17"/>
        <v>0.77205860810538751</v>
      </c>
      <c r="O88" s="109">
        <f>'Master data'!DO77</f>
        <v>0.31635057143527651</v>
      </c>
      <c r="P88" s="107">
        <f t="shared" si="10"/>
        <v>4.0400000000000005E-2</v>
      </c>
      <c r="Q88" s="107">
        <f>'Debt fundamentals'!H77</f>
        <v>0.16780436136769647</v>
      </c>
      <c r="R88" s="109">
        <f t="shared" si="11"/>
        <v>3.0300000000000004E-2</v>
      </c>
      <c r="S88" s="109">
        <f>'Debt fundamentals'!F77</f>
        <v>0.22794139189461252</v>
      </c>
    </row>
    <row r="89" spans="1:19">
      <c r="A89" s="105" t="str">
        <f>'Master data'!A78</f>
        <v>Rubber&amp; Tires</v>
      </c>
      <c r="B89" s="105">
        <f>'Master data'!B78</f>
        <v>90</v>
      </c>
      <c r="C89" s="106">
        <f>Beta!C81</f>
        <v>1.2588029541998951</v>
      </c>
      <c r="D89" s="107">
        <f>ROE!C78</f>
        <v>0.13245205972686916</v>
      </c>
      <c r="E89" s="107">
        <f t="shared" si="12"/>
        <v>8.1313035390914487E-2</v>
      </c>
      <c r="F89" s="107">
        <f t="shared" si="9"/>
        <v>5.1139024335954672E-2</v>
      </c>
      <c r="G89" s="108">
        <f>'Master data'!AZ78</f>
        <v>88204.38900000001</v>
      </c>
      <c r="H89" s="108">
        <f t="shared" si="13"/>
        <v>4510.6863956090128</v>
      </c>
      <c r="I89" s="103">
        <f>'Return on capital'!H78</f>
        <v>0.10123362293340271</v>
      </c>
      <c r="J89" s="109">
        <f t="shared" si="14"/>
        <v>6.6968920396574386E-2</v>
      </c>
      <c r="K89" s="107">
        <f t="shared" si="15"/>
        <v>3.4264702536828326E-2</v>
      </c>
      <c r="L89" s="108">
        <f>'Master data'!BA78+'Master data'!EE78</f>
        <v>133712.47305886584</v>
      </c>
      <c r="M89" s="108">
        <f t="shared" si="16"/>
        <v>4581.6181148257092</v>
      </c>
      <c r="N89" s="107">
        <f t="shared" si="17"/>
        <v>0.71881471305479661</v>
      </c>
      <c r="O89" s="109">
        <f>'Master data'!DO78</f>
        <v>0.2558277620529969</v>
      </c>
      <c r="P89" s="107">
        <f t="shared" si="10"/>
        <v>4.0400000000000005E-2</v>
      </c>
      <c r="Q89" s="107">
        <f>'Debt fundamentals'!H78</f>
        <v>0.16412855069231705</v>
      </c>
      <c r="R89" s="109">
        <f t="shared" si="11"/>
        <v>3.0300000000000004E-2</v>
      </c>
      <c r="S89" s="109">
        <f>'Debt fundamentals'!F78</f>
        <v>0.28118528694520339</v>
      </c>
    </row>
    <row r="90" spans="1:19">
      <c r="A90" s="105" t="str">
        <f>'Master data'!A79</f>
        <v>Semiconductor</v>
      </c>
      <c r="B90" s="105">
        <f>'Master data'!B79</f>
        <v>581</v>
      </c>
      <c r="C90" s="106">
        <f>Beta!C82</f>
        <v>1.5666378029133892</v>
      </c>
      <c r="D90" s="107">
        <f>ROE!C79</f>
        <v>0.24746319903471461</v>
      </c>
      <c r="E90" s="107">
        <f t="shared" si="12"/>
        <v>9.7505148433244274E-2</v>
      </c>
      <c r="F90" s="107">
        <f t="shared" si="9"/>
        <v>0.14995805060147033</v>
      </c>
      <c r="G90" s="108">
        <f>'Master data'!AZ79</f>
        <v>541018.89299999992</v>
      </c>
      <c r="H90" s="108">
        <f t="shared" si="13"/>
        <v>81130.138532845449</v>
      </c>
      <c r="I90" s="103">
        <f>'Return on capital'!H79</f>
        <v>0.18661866214241898</v>
      </c>
      <c r="J90" s="109">
        <f t="shared" si="14"/>
        <v>9.3029377058801391E-2</v>
      </c>
      <c r="K90" s="107">
        <f t="shared" si="15"/>
        <v>9.3589285083617593E-2</v>
      </c>
      <c r="L90" s="108">
        <f>'Master data'!BA79+'Master data'!EE79</f>
        <v>755030.79961742973</v>
      </c>
      <c r="M90" s="108">
        <f t="shared" si="16"/>
        <v>70662.792752307374</v>
      </c>
      <c r="N90" s="107">
        <f t="shared" si="17"/>
        <v>0.9334013616696536</v>
      </c>
      <c r="O90" s="109">
        <f>'Master data'!DO79</f>
        <v>0.34356638448587645</v>
      </c>
      <c r="P90" s="107">
        <f t="shared" si="10"/>
        <v>4.0400000000000005E-2</v>
      </c>
      <c r="Q90" s="107">
        <f>'Debt fundamentals'!H79</f>
        <v>0.10092090006991444</v>
      </c>
      <c r="R90" s="109">
        <f t="shared" si="11"/>
        <v>3.0300000000000004E-2</v>
      </c>
      <c r="S90" s="109">
        <f>'Debt fundamentals'!F79</f>
        <v>6.6598638330346419E-2</v>
      </c>
    </row>
    <row r="91" spans="1:19">
      <c r="A91" s="105" t="str">
        <f>'Master data'!A80</f>
        <v>Semiconductor Equip</v>
      </c>
      <c r="B91" s="105">
        <f>'Master data'!B80</f>
        <v>324</v>
      </c>
      <c r="C91" s="106">
        <f>Beta!C83</f>
        <v>1.913872580558768</v>
      </c>
      <c r="D91" s="107">
        <f>ROE!C80</f>
        <v>0.30344710979365302</v>
      </c>
      <c r="E91" s="107">
        <f t="shared" si="12"/>
        <v>0.11576969773739119</v>
      </c>
      <c r="F91" s="107">
        <f t="shared" si="9"/>
        <v>0.18767741205626182</v>
      </c>
      <c r="G91" s="108">
        <f>'Master data'!AZ80</f>
        <v>123551.03999999995</v>
      </c>
      <c r="H91" s="108">
        <f t="shared" si="13"/>
        <v>23187.739444059676</v>
      </c>
      <c r="I91" s="103">
        <f>'Return on capital'!H80</f>
        <v>0.25117185589578167</v>
      </c>
      <c r="J91" s="109">
        <f t="shared" si="14"/>
        <v>0.11241321357711649</v>
      </c>
      <c r="K91" s="107">
        <f t="shared" si="15"/>
        <v>0.13875864231866519</v>
      </c>
      <c r="L91" s="108">
        <f>'Master data'!BA80+'Master data'!EE80</f>
        <v>163420.40486193899</v>
      </c>
      <c r="M91" s="108">
        <f t="shared" si="16"/>
        <v>22675.993505809249</v>
      </c>
      <c r="N91" s="107">
        <f t="shared" si="17"/>
        <v>0.96072895717277917</v>
      </c>
      <c r="O91" s="109">
        <f>'Master data'!DO80</f>
        <v>0.33073648727489308</v>
      </c>
      <c r="P91" s="107">
        <f t="shared" si="10"/>
        <v>4.0400000000000005E-2</v>
      </c>
      <c r="Q91" s="107">
        <f>'Debt fundamentals'!H80</f>
        <v>0.13154464776139105</v>
      </c>
      <c r="R91" s="109">
        <f t="shared" si="11"/>
        <v>3.0300000000000004E-2</v>
      </c>
      <c r="S91" s="109">
        <f>'Debt fundamentals'!F80</f>
        <v>3.9271042827220777E-2</v>
      </c>
    </row>
    <row r="92" spans="1:19">
      <c r="A92" s="105" t="str">
        <f>'Master data'!A81</f>
        <v>Shipbuilding &amp; Marine</v>
      </c>
      <c r="B92" s="105">
        <f>'Master data'!B81</f>
        <v>348</v>
      </c>
      <c r="C92" s="106">
        <f>Beta!C84</f>
        <v>1.1235447323872723</v>
      </c>
      <c r="D92" s="107">
        <f>ROE!C81</f>
        <v>0.35377869526900318</v>
      </c>
      <c r="E92" s="107">
        <f t="shared" si="12"/>
        <v>7.4198452923570524E-2</v>
      </c>
      <c r="F92" s="107">
        <f t="shared" si="9"/>
        <v>0.27958024234543266</v>
      </c>
      <c r="G92" s="108">
        <f>'Master data'!AZ81</f>
        <v>243657.67399999982</v>
      </c>
      <c r="H92" s="108">
        <f t="shared" si="13"/>
        <v>68121.87154624438</v>
      </c>
      <c r="I92" s="103">
        <f>'Return on capital'!H81</f>
        <v>0.19976962183355079</v>
      </c>
      <c r="J92" s="109">
        <f t="shared" si="14"/>
        <v>6.1413909358970425E-2</v>
      </c>
      <c r="K92" s="107">
        <f t="shared" si="15"/>
        <v>0.13835571247458037</v>
      </c>
      <c r="L92" s="108">
        <f>'Master data'!BA81+'Master data'!EE81</f>
        <v>408174.57238006307</v>
      </c>
      <c r="M92" s="108">
        <f t="shared" si="16"/>
        <v>56473.283775650802</v>
      </c>
      <c r="N92" s="107">
        <f t="shared" si="17"/>
        <v>0.70877006561350475</v>
      </c>
      <c r="O92" s="109">
        <f>'Master data'!DO81</f>
        <v>0.28900935389708543</v>
      </c>
      <c r="P92" s="107">
        <f t="shared" si="10"/>
        <v>4.0400000000000005E-2</v>
      </c>
      <c r="Q92" s="107">
        <f>'Debt fundamentals'!H81</f>
        <v>0.11544107956077043</v>
      </c>
      <c r="R92" s="109">
        <f t="shared" si="11"/>
        <v>3.0300000000000004E-2</v>
      </c>
      <c r="S92" s="109">
        <f>'Debt fundamentals'!F81</f>
        <v>0.29122993438649519</v>
      </c>
    </row>
    <row r="93" spans="1:19">
      <c r="A93" s="105" t="str">
        <f>'Master data'!A82</f>
        <v>Shoe</v>
      </c>
      <c r="B93" s="105">
        <f>'Master data'!B82</f>
        <v>84</v>
      </c>
      <c r="C93" s="106">
        <f>Beta!C85</f>
        <v>1.1373530584187677</v>
      </c>
      <c r="D93" s="107">
        <f>ROE!C82</f>
        <v>0.24505029663138542</v>
      </c>
      <c r="E93" s="107">
        <f t="shared" si="12"/>
        <v>7.4924770872827173E-2</v>
      </c>
      <c r="F93" s="107">
        <f t="shared" si="9"/>
        <v>0.17012552575855824</v>
      </c>
      <c r="G93" s="108">
        <f>'Master data'!AZ82</f>
        <v>43127.938000000009</v>
      </c>
      <c r="H93" s="108">
        <f t="shared" si="13"/>
        <v>7337.1631271325041</v>
      </c>
      <c r="I93" s="103">
        <f>'Return on capital'!H82</f>
        <v>0.20049274906102899</v>
      </c>
      <c r="J93" s="109">
        <f t="shared" si="14"/>
        <v>7.1530189718332249E-2</v>
      </c>
      <c r="K93" s="107">
        <f t="shared" si="15"/>
        <v>0.12896255934269674</v>
      </c>
      <c r="L93" s="108">
        <f>'Master data'!BA82+'Master data'!EE82</f>
        <v>60566.81495856776</v>
      </c>
      <c r="M93" s="108">
        <f t="shared" si="16"/>
        <v>7810.8514682924269</v>
      </c>
      <c r="N93" s="107">
        <f t="shared" si="17"/>
        <v>0.92393056394241457</v>
      </c>
      <c r="O93" s="109">
        <f>'Master data'!DO82</f>
        <v>0.30489662620660396</v>
      </c>
      <c r="P93" s="107">
        <f t="shared" si="10"/>
        <v>4.0400000000000005E-2</v>
      </c>
      <c r="Q93" s="107">
        <f>'Debt fundamentals'!H82</f>
        <v>0.13794942331838977</v>
      </c>
      <c r="R93" s="109">
        <f t="shared" si="11"/>
        <v>3.0300000000000004E-2</v>
      </c>
      <c r="S93" s="109">
        <f>'Debt fundamentals'!F82</f>
        <v>7.6069436057585413E-2</v>
      </c>
    </row>
    <row r="94" spans="1:19">
      <c r="A94" s="105" t="str">
        <f>'Master data'!A83</f>
        <v>Software (Entertainment)</v>
      </c>
      <c r="B94" s="105">
        <f>'Master data'!B83</f>
        <v>317</v>
      </c>
      <c r="C94" s="106">
        <f>Beta!C86</f>
        <v>1.2783239533700639</v>
      </c>
      <c r="D94" s="107">
        <f>ROE!C83</f>
        <v>0.31973169493381992</v>
      </c>
      <c r="E94" s="107">
        <f t="shared" si="12"/>
        <v>8.2339839947265361E-2</v>
      </c>
      <c r="F94" s="107">
        <f t="shared" si="9"/>
        <v>0.23739185498655457</v>
      </c>
      <c r="G94" s="108">
        <f>'Master data'!AZ83</f>
        <v>460966.77099999995</v>
      </c>
      <c r="H94" s="108">
        <f t="shared" si="13"/>
        <v>109429.7568548523</v>
      </c>
      <c r="I94" s="103">
        <f>'Return on capital'!H83</f>
        <v>0.21189984453676428</v>
      </c>
      <c r="J94" s="109">
        <f t="shared" si="14"/>
        <v>8.061937920749461E-2</v>
      </c>
      <c r="K94" s="107">
        <f t="shared" si="15"/>
        <v>0.13128046532926968</v>
      </c>
      <c r="L94" s="108">
        <f>'Master data'!BA83+'Master data'!EE83</f>
        <v>647295.52174917248</v>
      </c>
      <c r="M94" s="108">
        <f t="shared" si="16"/>
        <v>84977.257300783764</v>
      </c>
      <c r="N94" s="107">
        <f t="shared" si="17"/>
        <v>0.9648202357552762</v>
      </c>
      <c r="O94" s="109">
        <f>'Master data'!DO83</f>
        <v>0.41354487083788249</v>
      </c>
      <c r="P94" s="107">
        <f t="shared" si="10"/>
        <v>4.4580000000000009E-2</v>
      </c>
      <c r="Q94" s="107">
        <f>'Debt fundamentals'!H83</f>
        <v>9.5090402583538028E-2</v>
      </c>
      <c r="R94" s="109">
        <f t="shared" si="11"/>
        <v>3.3435000000000006E-2</v>
      </c>
      <c r="S94" s="109">
        <f>'Debt fundamentals'!F83</f>
        <v>3.517976424472375E-2</v>
      </c>
    </row>
    <row r="95" spans="1:19">
      <c r="A95" s="105" t="str">
        <f>'Master data'!A84</f>
        <v>Software (Internet)</v>
      </c>
      <c r="B95" s="105">
        <f>'Master data'!B84</f>
        <v>151</v>
      </c>
      <c r="C95" s="106">
        <f>Beta!C87</f>
        <v>1.1294721270398735</v>
      </c>
      <c r="D95" s="107">
        <f>ROE!C84</f>
        <v>4.2542409840140287E-2</v>
      </c>
      <c r="E95" s="107">
        <f t="shared" si="12"/>
        <v>7.4510233882297341E-2</v>
      </c>
      <c r="F95" s="107">
        <f t="shared" si="9"/>
        <v>-3.1967824042157054E-2</v>
      </c>
      <c r="G95" s="108">
        <f>'Master data'!AZ84</f>
        <v>37508.570999999989</v>
      </c>
      <c r="H95" s="108">
        <f t="shared" si="13"/>
        <v>-1199.0673978007544</v>
      </c>
      <c r="I95" s="103">
        <f>'Return on capital'!H84</f>
        <v>3.7949935361648916E-2</v>
      </c>
      <c r="J95" s="109">
        <f t="shared" si="14"/>
        <v>7.1706817402444223E-2</v>
      </c>
      <c r="K95" s="107">
        <f t="shared" si="15"/>
        <v>-3.3756882040795307E-2</v>
      </c>
      <c r="L95" s="108">
        <f>'Master data'!BA84+'Master data'!EE84</f>
        <v>49688.717500006285</v>
      </c>
      <c r="M95" s="108">
        <f t="shared" si="16"/>
        <v>-1677.3361754061136</v>
      </c>
      <c r="N95" s="107">
        <f t="shared" si="17"/>
        <v>0.93658896970966576</v>
      </c>
      <c r="O95" s="109">
        <f>'Master data'!DO84</f>
        <v>0.36629598047922113</v>
      </c>
      <c r="P95" s="107">
        <f t="shared" si="10"/>
        <v>4.0400000000000005E-2</v>
      </c>
      <c r="Q95" s="107">
        <f>'Debt fundamentals'!H84</f>
        <v>0.10119679968247933</v>
      </c>
      <c r="R95" s="109">
        <f t="shared" si="11"/>
        <v>3.0300000000000004E-2</v>
      </c>
      <c r="S95" s="109">
        <f>'Debt fundamentals'!F84</f>
        <v>6.3411030290334278E-2</v>
      </c>
    </row>
    <row r="96" spans="1:19">
      <c r="A96" s="105" t="str">
        <f>'Master data'!A85</f>
        <v>Software (System &amp; Application)</v>
      </c>
      <c r="B96" s="105">
        <f>'Master data'!B85</f>
        <v>1603</v>
      </c>
      <c r="C96" s="106">
        <f>Beta!C88</f>
        <v>1.2143044372125289</v>
      </c>
      <c r="D96" s="107">
        <f>ROE!C85</f>
        <v>0.20467745730681164</v>
      </c>
      <c r="E96" s="107">
        <f t="shared" si="12"/>
        <v>7.8972413397379024E-2</v>
      </c>
      <c r="F96" s="107">
        <f t="shared" si="9"/>
        <v>0.1257050439094326</v>
      </c>
      <c r="G96" s="108">
        <f>'Master data'!AZ85</f>
        <v>435444.23100000044</v>
      </c>
      <c r="H96" s="108">
        <f t="shared" si="13"/>
        <v>54737.536177964168</v>
      </c>
      <c r="I96" s="103">
        <f>'Return on capital'!H85</f>
        <v>0.21376743005087168</v>
      </c>
      <c r="J96" s="109">
        <f t="shared" si="14"/>
        <v>7.6326885598627048E-2</v>
      </c>
      <c r="K96" s="107">
        <f t="shared" si="15"/>
        <v>0.13744054445224463</v>
      </c>
      <c r="L96" s="108">
        <f>'Master data'!BA85+'Master data'!EE85</f>
        <v>589049.55469301937</v>
      </c>
      <c r="M96" s="108">
        <f t="shared" si="16"/>
        <v>80959.291506360838</v>
      </c>
      <c r="N96" s="107">
        <f t="shared" si="17"/>
        <v>0.94564625803218472</v>
      </c>
      <c r="O96" s="109">
        <f>'Master data'!DO85</f>
        <v>0.39592214923174668</v>
      </c>
      <c r="P96" s="107">
        <f t="shared" si="10"/>
        <v>4.0400000000000005E-2</v>
      </c>
      <c r="Q96" s="107">
        <f>'Debt fundamentals'!H85</f>
        <v>8.2508242386627698E-2</v>
      </c>
      <c r="R96" s="109">
        <f t="shared" si="11"/>
        <v>3.0300000000000004E-2</v>
      </c>
      <c r="S96" s="109">
        <f>'Debt fundamentals'!F85</f>
        <v>5.4353741967815263E-2</v>
      </c>
    </row>
    <row r="97" spans="1:19">
      <c r="A97" s="105" t="str">
        <f>'Master data'!A86</f>
        <v>Steel</v>
      </c>
      <c r="B97" s="105">
        <f>'Master data'!B86</f>
        <v>709</v>
      </c>
      <c r="C97" s="106">
        <f>Beta!C89</f>
        <v>1.2533331552197386</v>
      </c>
      <c r="D97" s="107">
        <f>ROE!C86</f>
        <v>0.25574593205064644</v>
      </c>
      <c r="E97" s="107">
        <f t="shared" si="12"/>
        <v>8.1025323964558263E-2</v>
      </c>
      <c r="F97" s="107">
        <f t="shared" si="9"/>
        <v>0.17472060808608819</v>
      </c>
      <c r="G97" s="108">
        <f>'Master data'!AZ86</f>
        <v>551658.84700000042</v>
      </c>
      <c r="H97" s="108">
        <f t="shared" si="13"/>
        <v>96386.169203910365</v>
      </c>
      <c r="I97" s="103">
        <f>'Return on capital'!H86</f>
        <v>0.20855025892651846</v>
      </c>
      <c r="J97" s="109">
        <f t="shared" si="14"/>
        <v>6.5390248934519113E-2</v>
      </c>
      <c r="K97" s="107">
        <f t="shared" si="15"/>
        <v>0.14316000999199935</v>
      </c>
      <c r="L97" s="108">
        <f>'Master data'!BA86+'Master data'!EE86</f>
        <v>831014.05896994181</v>
      </c>
      <c r="M97" s="108">
        <f t="shared" si="16"/>
        <v>118967.9809856288</v>
      </c>
      <c r="N97" s="107">
        <f t="shared" si="17"/>
        <v>0.69176983392036362</v>
      </c>
      <c r="O97" s="109">
        <f>'Master data'!DO86</f>
        <v>0.3186563954166941</v>
      </c>
      <c r="P97" s="107">
        <f t="shared" si="10"/>
        <v>4.0400000000000005E-2</v>
      </c>
      <c r="Q97" s="107">
        <f>'Debt fundamentals'!H86</f>
        <v>0.15450763081536736</v>
      </c>
      <c r="R97" s="109">
        <f t="shared" si="11"/>
        <v>3.0300000000000004E-2</v>
      </c>
      <c r="S97" s="109">
        <f>'Debt fundamentals'!F86</f>
        <v>0.30823016607963638</v>
      </c>
    </row>
    <row r="98" spans="1:19">
      <c r="A98" s="105" t="str">
        <f>'Master data'!A87</f>
        <v>Telecom (Wireless)</v>
      </c>
      <c r="B98" s="105">
        <f>'Master data'!B87</f>
        <v>101</v>
      </c>
      <c r="C98" s="106">
        <f>Beta!C90</f>
        <v>1.0024897354072293</v>
      </c>
      <c r="D98" s="107">
        <f>ROE!C87</f>
        <v>0.13991216312529939</v>
      </c>
      <c r="E98" s="107">
        <f t="shared" si="12"/>
        <v>6.7830960082420261E-2</v>
      </c>
      <c r="F98" s="107">
        <f t="shared" si="9"/>
        <v>7.2081203042879127E-2</v>
      </c>
      <c r="G98" s="108">
        <f>'Master data'!AZ87</f>
        <v>580100.32999999996</v>
      </c>
      <c r="H98" s="108">
        <f t="shared" si="13"/>
        <v>41814.32967197118</v>
      </c>
      <c r="I98" s="103">
        <f>'Return on capital'!H87</f>
        <v>8.8251996263097918E-2</v>
      </c>
      <c r="J98" s="109">
        <f t="shared" si="14"/>
        <v>5.1833607106424137E-2</v>
      </c>
      <c r="K98" s="107">
        <f t="shared" si="15"/>
        <v>3.6418389156673781E-2</v>
      </c>
      <c r="L98" s="108">
        <f>'Master data'!BA87+'Master data'!EE87</f>
        <v>960990.05590304418</v>
      </c>
      <c r="M98" s="108">
        <f t="shared" si="16"/>
        <v>34997.709831570755</v>
      </c>
      <c r="N98" s="107">
        <f t="shared" si="17"/>
        <v>0.57375582876470588</v>
      </c>
      <c r="O98" s="109">
        <f>'Master data'!DO87</f>
        <v>0.25121862207428292</v>
      </c>
      <c r="P98" s="107">
        <f t="shared" si="10"/>
        <v>4.0400000000000005E-2</v>
      </c>
      <c r="Q98" s="107">
        <f>'Debt fundamentals'!H87</f>
        <v>0.15205606611123362</v>
      </c>
      <c r="R98" s="109">
        <f t="shared" si="11"/>
        <v>3.0300000000000004E-2</v>
      </c>
      <c r="S98" s="109">
        <f>'Debt fundamentals'!F87</f>
        <v>0.42624417123529412</v>
      </c>
    </row>
    <row r="99" spans="1:19">
      <c r="A99" s="105" t="str">
        <f>'Master data'!A88</f>
        <v>Telecom. Equipment</v>
      </c>
      <c r="B99" s="105">
        <f>'Master data'!B88</f>
        <v>465</v>
      </c>
      <c r="C99" s="106">
        <f>Beta!C91</f>
        <v>1.1712700535217679</v>
      </c>
      <c r="D99" s="107">
        <f>ROE!C88</f>
        <v>0.1137364459095792</v>
      </c>
      <c r="E99" s="107">
        <f t="shared" si="12"/>
        <v>7.6708804815244988E-2</v>
      </c>
      <c r="F99" s="107">
        <f t="shared" si="9"/>
        <v>3.7027641094334207E-2</v>
      </c>
      <c r="G99" s="108">
        <f>'Master data'!AZ88</f>
        <v>153726.93299999999</v>
      </c>
      <c r="H99" s="108">
        <f t="shared" si="13"/>
        <v>5692.145701656761</v>
      </c>
      <c r="I99" s="103">
        <f>'Return on capital'!H88</f>
        <v>0.14255996042978189</v>
      </c>
      <c r="J99" s="109">
        <f t="shared" si="14"/>
        <v>7.226867495831707E-2</v>
      </c>
      <c r="K99" s="107">
        <f t="shared" si="15"/>
        <v>7.0291285471464821E-2</v>
      </c>
      <c r="L99" s="108">
        <f>'Master data'!BA88+'Master data'!EE88</f>
        <v>209944.78999380354</v>
      </c>
      <c r="M99" s="108">
        <f t="shared" si="16"/>
        <v>14757.289166701175</v>
      </c>
      <c r="N99" s="107">
        <f t="shared" si="17"/>
        <v>0.90432570124130052</v>
      </c>
      <c r="O99" s="109">
        <f>'Master data'!DO88</f>
        <v>0.32549748497016417</v>
      </c>
      <c r="P99" s="107">
        <f t="shared" si="10"/>
        <v>4.0400000000000005E-2</v>
      </c>
      <c r="Q99" s="107">
        <f>'Debt fundamentals'!H88</f>
        <v>8.528850737407459E-2</v>
      </c>
      <c r="R99" s="109">
        <f t="shared" si="11"/>
        <v>3.0300000000000004E-2</v>
      </c>
      <c r="S99" s="109">
        <f>'Debt fundamentals'!F88</f>
        <v>9.5674298758699525E-2</v>
      </c>
    </row>
    <row r="100" spans="1:19">
      <c r="A100" s="105" t="str">
        <f>'Master data'!A89</f>
        <v>Telecom. Services</v>
      </c>
      <c r="B100" s="105">
        <f>'Master data'!B89</f>
        <v>296</v>
      </c>
      <c r="C100" s="106">
        <f>Beta!C92</f>
        <v>0.8558553061197619</v>
      </c>
      <c r="D100" s="107">
        <f>ROE!C89</f>
        <v>0.12857456387641686</v>
      </c>
      <c r="E100" s="107">
        <f t="shared" si="12"/>
        <v>6.0117989101899479E-2</v>
      </c>
      <c r="F100" s="107">
        <f t="shared" si="9"/>
        <v>6.8456574774517387E-2</v>
      </c>
      <c r="G100" s="108">
        <f>'Master data'!AZ89</f>
        <v>882324.73499999987</v>
      </c>
      <c r="H100" s="108">
        <f t="shared" si="13"/>
        <v>60400.929196933728</v>
      </c>
      <c r="I100" s="103">
        <f>'Return on capital'!H89</f>
        <v>0.10601975915362225</v>
      </c>
      <c r="J100" s="109">
        <f t="shared" si="14"/>
        <v>4.7123029269275349E-2</v>
      </c>
      <c r="K100" s="107">
        <f t="shared" si="15"/>
        <v>5.8896729884346896E-2</v>
      </c>
      <c r="L100" s="108">
        <f>'Master data'!BA89+'Master data'!EE89</f>
        <v>1558650.1966786208</v>
      </c>
      <c r="M100" s="108">
        <f t="shared" si="16"/>
        <v>91799.399617964897</v>
      </c>
      <c r="N100" s="107">
        <f t="shared" si="17"/>
        <v>0.56419060359116147</v>
      </c>
      <c r="O100" s="109">
        <f>'Master data'!DO89</f>
        <v>0.28128980563356337</v>
      </c>
      <c r="P100" s="107">
        <f t="shared" si="10"/>
        <v>4.0400000000000005E-2</v>
      </c>
      <c r="Q100" s="107">
        <f>'Debt fundamentals'!H89</f>
        <v>0.13924771228991981</v>
      </c>
      <c r="R100" s="109">
        <f t="shared" si="11"/>
        <v>3.0300000000000004E-2</v>
      </c>
      <c r="S100" s="109">
        <f>'Debt fundamentals'!F89</f>
        <v>0.43580939640883859</v>
      </c>
    </row>
    <row r="101" spans="1:19">
      <c r="A101" s="105" t="str">
        <f>'Master data'!A90</f>
        <v>Tobacco</v>
      </c>
      <c r="B101" s="105">
        <f>'Master data'!B90</f>
        <v>55</v>
      </c>
      <c r="C101" s="106">
        <f>Beta!C93</f>
        <v>0.85479331897830202</v>
      </c>
      <c r="D101" s="107">
        <f>ROE!C90</f>
        <v>0.26171041088121882</v>
      </c>
      <c r="E101" s="107">
        <f t="shared" si="12"/>
        <v>6.006212857825869E-2</v>
      </c>
      <c r="F101" s="107">
        <f t="shared" si="9"/>
        <v>0.20164828230296014</v>
      </c>
      <c r="G101" s="108">
        <f>'Master data'!AZ90</f>
        <v>132095.79199999993</v>
      </c>
      <c r="H101" s="108">
        <f t="shared" si="13"/>
        <v>26636.889556249091</v>
      </c>
      <c r="I101" s="103">
        <f>'Return on capital'!H90</f>
        <v>0.22495511975045038</v>
      </c>
      <c r="J101" s="109">
        <f t="shared" si="14"/>
        <v>5.3194152974376963E-2</v>
      </c>
      <c r="K101" s="107">
        <f t="shared" si="15"/>
        <v>0.17176096677607341</v>
      </c>
      <c r="L101" s="108">
        <f>'Master data'!BA90+'Master data'!EE90</f>
        <v>218339.09675663241</v>
      </c>
      <c r="M101" s="108">
        <f t="shared" si="16"/>
        <v>37502.134343933816</v>
      </c>
      <c r="N101" s="107">
        <f t="shared" si="17"/>
        <v>0.76923775509461367</v>
      </c>
      <c r="O101" s="109">
        <f>'Master data'!DO90</f>
        <v>0.27244667748724533</v>
      </c>
      <c r="P101" s="107">
        <f t="shared" si="10"/>
        <v>4.0400000000000005E-2</v>
      </c>
      <c r="Q101" s="107">
        <f>'Debt fundamentals'!H90</f>
        <v>0.1603057716551318</v>
      </c>
      <c r="R101" s="109">
        <f t="shared" si="11"/>
        <v>3.0300000000000004E-2</v>
      </c>
      <c r="S101" s="109">
        <f>'Debt fundamentals'!F90</f>
        <v>0.23076224490538635</v>
      </c>
    </row>
    <row r="102" spans="1:19">
      <c r="A102" s="105" t="str">
        <f>'Master data'!A91</f>
        <v>Transportation</v>
      </c>
      <c r="B102" s="105">
        <f>'Master data'!B91</f>
        <v>295</v>
      </c>
      <c r="C102" s="106">
        <f>Beta!C94</f>
        <v>1.0144295016900287</v>
      </c>
      <c r="D102" s="107">
        <f>ROE!C91</f>
        <v>0.17899732437239302</v>
      </c>
      <c r="E102" s="107">
        <f t="shared" si="12"/>
        <v>6.8458991788895501E-2</v>
      </c>
      <c r="F102" s="107">
        <f t="shared" si="9"/>
        <v>0.11053833258349752</v>
      </c>
      <c r="G102" s="108">
        <f>'Master data'!AZ91</f>
        <v>212019.41499999995</v>
      </c>
      <c r="H102" s="108">
        <f t="shared" si="13"/>
        <v>23436.272609428575</v>
      </c>
      <c r="I102" s="103">
        <f>'Return on capital'!H91</f>
        <v>0.11290607748214306</v>
      </c>
      <c r="J102" s="109">
        <f t="shared" si="14"/>
        <v>5.7559236307791826E-2</v>
      </c>
      <c r="K102" s="107">
        <f t="shared" si="15"/>
        <v>5.5346841174351229E-2</v>
      </c>
      <c r="L102" s="108">
        <f>'Master data'!BA91+'Master data'!EE91</f>
        <v>416081.23982637731</v>
      </c>
      <c r="M102" s="108">
        <f t="shared" si="16"/>
        <v>23028.782296297646</v>
      </c>
      <c r="N102" s="107">
        <f t="shared" si="17"/>
        <v>0.71435944792766859</v>
      </c>
      <c r="O102" s="109">
        <f>'Master data'!DO91</f>
        <v>0.28153691037221817</v>
      </c>
      <c r="P102" s="107">
        <f t="shared" si="10"/>
        <v>4.0400000000000005E-2</v>
      </c>
      <c r="Q102" s="107">
        <f>'Debt fundamentals'!H91</f>
        <v>0.17300122465194584</v>
      </c>
      <c r="R102" s="109">
        <f t="shared" si="11"/>
        <v>3.0300000000000004E-2</v>
      </c>
      <c r="S102" s="109">
        <f>'Debt fundamentals'!F91</f>
        <v>0.28564055207233141</v>
      </c>
    </row>
    <row r="103" spans="1:19">
      <c r="A103" s="105" t="str">
        <f>'Master data'!A92</f>
        <v>Transportation (Railroads)</v>
      </c>
      <c r="B103" s="105">
        <f>'Master data'!B92</f>
        <v>51</v>
      </c>
      <c r="C103" s="106">
        <f>Beta!C95</f>
        <v>0.82573690152955981</v>
      </c>
      <c r="D103" s="107">
        <f>ROE!C92</f>
        <v>6.2059002699599582E-2</v>
      </c>
      <c r="E103" s="107">
        <f t="shared" si="12"/>
        <v>5.853376102045485E-2</v>
      </c>
      <c r="F103" s="107">
        <f t="shared" ref="F103:F108" si="18">IF(D103="NA","NA",D103-E103)</f>
        <v>3.5252416791447319E-3</v>
      </c>
      <c r="G103" s="108">
        <f>'Master data'!AZ92</f>
        <v>293854.69</v>
      </c>
      <c r="H103" s="108">
        <f t="shared" si="13"/>
        <v>1035.9088008001547</v>
      </c>
      <c r="I103" s="103">
        <f>'Return on capital'!H92</f>
        <v>4.5254494138982151E-2</v>
      </c>
      <c r="J103" s="109">
        <f t="shared" si="14"/>
        <v>4.9207971906602803E-2</v>
      </c>
      <c r="K103" s="107">
        <f t="shared" si="15"/>
        <v>-3.9534777676206515E-3</v>
      </c>
      <c r="L103" s="108">
        <f>'Master data'!BA92+'Master data'!EE92</f>
        <v>566358.85888972261</v>
      </c>
      <c r="M103" s="108">
        <f t="shared" si="16"/>
        <v>-2239.0871571155203</v>
      </c>
      <c r="N103" s="107">
        <f t="shared" si="17"/>
        <v>0.71896527617518913</v>
      </c>
      <c r="O103" s="109">
        <f>'Master data'!DO92</f>
        <v>0.17870620242728813</v>
      </c>
      <c r="P103" s="107">
        <f t="shared" si="10"/>
        <v>3.3800000000000004E-2</v>
      </c>
      <c r="Q103" s="107">
        <f>'Debt fundamentals'!H92</f>
        <v>0.19681305906942689</v>
      </c>
      <c r="R103" s="109">
        <f t="shared" si="11"/>
        <v>2.5350000000000004E-2</v>
      </c>
      <c r="S103" s="109">
        <f>'Debt fundamentals'!F92</f>
        <v>0.28103472382481087</v>
      </c>
    </row>
    <row r="104" spans="1:19">
      <c r="A104" s="105" t="str">
        <f>'Master data'!A93</f>
        <v>Trucking</v>
      </c>
      <c r="B104" s="105">
        <f>'Master data'!B93</f>
        <v>232</v>
      </c>
      <c r="C104" s="106">
        <f>Beta!C96</f>
        <v>1.1301992175741524</v>
      </c>
      <c r="D104" s="107">
        <f>ROE!C93</f>
        <v>8.2152365739250041E-2</v>
      </c>
      <c r="E104" s="107">
        <f t="shared" si="12"/>
        <v>7.4548478844400412E-2</v>
      </c>
      <c r="F104" s="107">
        <f t="shared" si="18"/>
        <v>7.6038868948496291E-3</v>
      </c>
      <c r="G104" s="108">
        <f>'Master data'!AZ93</f>
        <v>103897.71400000002</v>
      </c>
      <c r="H104" s="108">
        <f t="shared" si="13"/>
        <v>790.02646588943503</v>
      </c>
      <c r="I104" s="103">
        <f>'Return on capital'!H93</f>
        <v>5.7699753318258405E-2</v>
      </c>
      <c r="J104" s="109">
        <f t="shared" si="14"/>
        <v>6.1140832630601188E-2</v>
      </c>
      <c r="K104" s="107">
        <f t="shared" si="15"/>
        <v>-3.4410793123427832E-3</v>
      </c>
      <c r="L104" s="108">
        <f>'Master data'!BA93+'Master data'!EE93</f>
        <v>224043.15094865658</v>
      </c>
      <c r="M104" s="108">
        <f t="shared" si="16"/>
        <v>-770.95025180151356</v>
      </c>
      <c r="N104" s="107">
        <f t="shared" si="17"/>
        <v>0.69699192912490493</v>
      </c>
      <c r="O104" s="109">
        <f>'Master data'!DO93</f>
        <v>0.28263701614696507</v>
      </c>
      <c r="P104" s="107">
        <f t="shared" si="10"/>
        <v>4.0400000000000005E-2</v>
      </c>
      <c r="Q104" s="107">
        <f>'Debt fundamentals'!H93</f>
        <v>0.16398673598970887</v>
      </c>
      <c r="R104" s="109">
        <f t="shared" si="11"/>
        <v>3.0300000000000004E-2</v>
      </c>
      <c r="S104" s="109">
        <f>'Debt fundamentals'!F93</f>
        <v>0.30300807087509513</v>
      </c>
    </row>
    <row r="105" spans="1:19">
      <c r="A105" s="105" t="str">
        <f>'Master data'!A94</f>
        <v>Utility (General)</v>
      </c>
      <c r="B105" s="105">
        <f>'Master data'!B94</f>
        <v>54</v>
      </c>
      <c r="C105" s="106">
        <f>Beta!C97</f>
        <v>0.80364818176933617</v>
      </c>
      <c r="D105" s="107">
        <f>ROE!C94</f>
        <v>9.5275107751281632E-2</v>
      </c>
      <c r="E105" s="107">
        <f t="shared" si="12"/>
        <v>5.7371894361067086E-2</v>
      </c>
      <c r="F105" s="107">
        <f t="shared" si="18"/>
        <v>3.7903213390214546E-2</v>
      </c>
      <c r="G105" s="108">
        <f>'Master data'!AZ94</f>
        <v>310687.71999999991</v>
      </c>
      <c r="H105" s="108">
        <f t="shared" si="13"/>
        <v>11776.062948879224</v>
      </c>
      <c r="I105" s="103">
        <f>'Return on capital'!H94</f>
        <v>7.0305215243155875E-2</v>
      </c>
      <c r="J105" s="109">
        <f t="shared" si="14"/>
        <v>4.2853219942037703E-2</v>
      </c>
      <c r="K105" s="107">
        <f t="shared" si="15"/>
        <v>2.7451995301118172E-2</v>
      </c>
      <c r="L105" s="108">
        <f>'Master data'!BA94+'Master data'!EE94</f>
        <v>678687.25535278535</v>
      </c>
      <c r="M105" s="108">
        <f t="shared" si="16"/>
        <v>18631.319344873453</v>
      </c>
      <c r="N105" s="107">
        <f t="shared" si="17"/>
        <v>0.54660163901229075</v>
      </c>
      <c r="O105" s="109">
        <f>'Master data'!DO94</f>
        <v>0.18542881310222778</v>
      </c>
      <c r="P105" s="107">
        <f t="shared" si="10"/>
        <v>3.3800000000000004E-2</v>
      </c>
      <c r="Q105" s="107">
        <f>'Debt fundamentals'!H94</f>
        <v>0.16708949179198282</v>
      </c>
      <c r="R105" s="109">
        <f t="shared" si="11"/>
        <v>2.5350000000000004E-2</v>
      </c>
      <c r="S105" s="109">
        <f>'Debt fundamentals'!F94</f>
        <v>0.45339836098770919</v>
      </c>
    </row>
    <row r="106" spans="1:19">
      <c r="A106" s="105" t="str">
        <f>'Master data'!A95</f>
        <v>Utility (Water)</v>
      </c>
      <c r="B106" s="105">
        <f>'Master data'!B95</f>
        <v>104</v>
      </c>
      <c r="C106" s="106">
        <f>Beta!C98</f>
        <v>0.72895941806314868</v>
      </c>
      <c r="D106" s="107">
        <f>ROE!C96</f>
        <v>0.13217374847617697</v>
      </c>
      <c r="E106" s="107">
        <f>$E$2+C106*$E$3</f>
        <v>5.3443265390121626E-2</v>
      </c>
      <c r="F106" s="107">
        <f t="shared" si="18"/>
        <v>7.8730483086055347E-2</v>
      </c>
      <c r="G106" s="108">
        <f>'Master data'!AZ95</f>
        <v>72257.763000000006</v>
      </c>
      <c r="H106" s="108">
        <f>G106*F106</f>
        <v>5688.8885877076964</v>
      </c>
      <c r="I106" s="103">
        <f>'Return on capital'!H96</f>
        <v>7.1297327645548525E-2</v>
      </c>
      <c r="J106" s="109">
        <f>E106*(1-S106)+R106*S106</f>
        <v>4.4062050423602755E-2</v>
      </c>
      <c r="K106" s="107">
        <f>IF(I106="NA","NA",I106-J106)</f>
        <v>2.7235277221945769E-2</v>
      </c>
      <c r="L106" s="108">
        <f>'Master data'!BA95+'Master data'!EE95</f>
        <v>144238.11222273184</v>
      </c>
      <c r="M106" s="108">
        <f>IF(K106="NA","NA",K106*L106)</f>
        <v>3928.3649723562262</v>
      </c>
      <c r="N106" s="107">
        <f>1-S106</f>
        <v>0.59464601004302919</v>
      </c>
      <c r="O106" s="109">
        <f>'Master data'!DO95</f>
        <v>0.26178165004236142</v>
      </c>
      <c r="P106" s="107">
        <f>$E$2+$E$4+VLOOKUP(O106,$K$3:$M$9,3)</f>
        <v>4.0400000000000005E-2</v>
      </c>
      <c r="Q106" s="107">
        <f>'Debt fundamentals'!H95</f>
        <v>0.15414488013719491</v>
      </c>
      <c r="R106" s="109">
        <f>IF($E$6="Yes",P106*(1-$E$7),P106*(1-Q106))</f>
        <v>3.0300000000000004E-2</v>
      </c>
      <c r="S106" s="109">
        <f>'Debt fundamentals'!F95</f>
        <v>0.40535398995697081</v>
      </c>
    </row>
    <row r="107" spans="1:19">
      <c r="A107" s="105" t="str">
        <f>'Master data'!A96</f>
        <v>Total Market</v>
      </c>
      <c r="B107" s="105">
        <f>'Master data'!B96</f>
        <v>47606</v>
      </c>
      <c r="C107" s="106">
        <f>Beta!C99</f>
        <v>1.0937390921800889</v>
      </c>
      <c r="D107" s="107">
        <f>ROE!C96</f>
        <v>0.13217374847617697</v>
      </c>
      <c r="E107" s="107">
        <f t="shared" si="12"/>
        <v>7.2630676248672671E-2</v>
      </c>
      <c r="F107" s="107">
        <f t="shared" si="18"/>
        <v>5.9543072227504296E-2</v>
      </c>
      <c r="G107" s="108">
        <f>'Master data'!AZ96</f>
        <v>42155471.962000415</v>
      </c>
      <c r="H107" s="108">
        <f t="shared" si="13"/>
        <v>2510066.3118179231</v>
      </c>
      <c r="I107" s="103">
        <f>'Return on capital'!H96</f>
        <v>7.1297327645548525E-2</v>
      </c>
      <c r="J107" s="109">
        <f t="shared" si="14"/>
        <v>5.7462799407745138E-2</v>
      </c>
      <c r="K107" s="107">
        <f t="shared" si="15"/>
        <v>1.3834528237803387E-2</v>
      </c>
      <c r="L107" s="108">
        <f>'Master data'!BA96+'Master data'!EE96</f>
        <v>82030627.448302642</v>
      </c>
      <c r="M107" s="108">
        <f t="shared" si="16"/>
        <v>1134855.0317982724</v>
      </c>
      <c r="N107" s="107">
        <f t="shared" si="17"/>
        <v>0.64168120651266136</v>
      </c>
      <c r="O107" s="109">
        <f>'Master data'!DO96</f>
        <v>0.32546769015797089</v>
      </c>
      <c r="P107" s="107">
        <f t="shared" si="10"/>
        <v>4.0400000000000005E-2</v>
      </c>
      <c r="Q107" s="107">
        <f>'Debt fundamentals'!H96</f>
        <v>0.1233421753019964</v>
      </c>
      <c r="R107" s="109">
        <f t="shared" si="11"/>
        <v>3.0300000000000004E-2</v>
      </c>
      <c r="S107" s="109">
        <f>'Debt fundamentals'!F96</f>
        <v>0.35831879348733864</v>
      </c>
    </row>
    <row r="108" spans="1:19">
      <c r="A108" s="105" t="str">
        <f>'Master data'!A97</f>
        <v>Total Market (without financials)</v>
      </c>
      <c r="B108" s="105">
        <f>'Master data'!B97</f>
        <v>42185</v>
      </c>
      <c r="C108" s="106">
        <f>Beta!C100</f>
        <v>1.1216022003226602</v>
      </c>
      <c r="D108" s="107">
        <f>ROE!C97</f>
        <v>0.1346619489388699</v>
      </c>
      <c r="E108" s="107">
        <f>$E$2+C108*$E$3</f>
        <v>7.4096275736971931E-2</v>
      </c>
      <c r="F108" s="107">
        <f t="shared" si="18"/>
        <v>6.0565673201897971E-2</v>
      </c>
      <c r="G108" s="108">
        <f>'Master data'!AZ97</f>
        <v>29680434.759000413</v>
      </c>
      <c r="H108" s="108">
        <f>G108*F108</f>
        <v>1797615.5121038724</v>
      </c>
      <c r="I108" s="103">
        <f>'Return on capital'!H97</f>
        <v>0.11206616545612316</v>
      </c>
      <c r="J108" s="109">
        <f>E108*(1-S108)+R108*S108</f>
        <v>6.442008756643508E-2</v>
      </c>
      <c r="K108" s="107">
        <f>IF(I108="NA","NA",I108-J108)</f>
        <v>4.7646077889688082E-2</v>
      </c>
      <c r="L108" s="108">
        <f>'Master data'!BA97+'Master data'!EE97</f>
        <v>47811638.161540069</v>
      </c>
      <c r="M108" s="108">
        <f>IF(K108="NA","NA",K108*L108)</f>
        <v>2278037.0358783212</v>
      </c>
      <c r="N108" s="107">
        <f>1-S108</f>
        <v>0.77906367590136427</v>
      </c>
      <c r="O108" s="109">
        <f>'Master data'!DO97</f>
        <v>0.33238862547458892</v>
      </c>
      <c r="P108" s="107">
        <f>$E$2+$E$4+VLOOKUP(O108,$K$3:$M$9,3)</f>
        <v>4.0400000000000005E-2</v>
      </c>
      <c r="Q108" s="107">
        <f>'Debt fundamentals'!H97</f>
        <v>0.1221657752925594</v>
      </c>
      <c r="R108" s="109">
        <f>IF($E$6="Yes",P108*(1-$E$7),P108*(1-Q108))</f>
        <v>3.0300000000000004E-2</v>
      </c>
      <c r="S108" s="109">
        <f>'Debt fundamentals'!F97</f>
        <v>0.2209363240986357</v>
      </c>
    </row>
  </sheetData>
  <pageMargins left="0.7" right="0.7" top="0.75" bottom="0.75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75B9-18D3-074C-9807-5E9D8C79330E}">
  <dimension ref="A1:L97"/>
  <sheetViews>
    <sheetView topLeftCell="A51" workbookViewId="0">
      <selection activeCell="F3" sqref="F3:F97"/>
    </sheetView>
  </sheetViews>
  <sheetFormatPr defaultColWidth="11.07421875" defaultRowHeight="13.5"/>
  <cols>
    <col min="1" max="1" width="35.15234375" bestFit="1" customWidth="1"/>
    <col min="2" max="2" width="12.84375" style="5" bestFit="1" customWidth="1"/>
    <col min="3" max="3" width="12.84375" style="5" customWidth="1"/>
    <col min="4" max="5" width="14.84375" style="5" bestFit="1" customWidth="1"/>
    <col min="6" max="6" width="16.4609375" style="5" bestFit="1" customWidth="1"/>
    <col min="7" max="7" width="16.4609375" style="5" customWidth="1"/>
    <col min="8" max="9" width="15.84375" bestFit="1" customWidth="1"/>
    <col min="10" max="10" width="13.15234375" bestFit="1" customWidth="1"/>
    <col min="11" max="11" width="13.15234375" customWidth="1"/>
    <col min="12" max="12" width="13" bestFit="1" customWidth="1"/>
  </cols>
  <sheetData>
    <row r="1" spans="1:12" s="74" customFormat="1" ht="36">
      <c r="A1" s="138" t="s">
        <v>193</v>
      </c>
      <c r="B1" s="104" t="s">
        <v>212</v>
      </c>
      <c r="C1" s="104" t="s">
        <v>630</v>
      </c>
      <c r="D1" s="104" t="s">
        <v>617</v>
      </c>
      <c r="E1" s="104" t="s">
        <v>618</v>
      </c>
      <c r="F1" s="104" t="s">
        <v>623</v>
      </c>
      <c r="G1" s="104" t="s">
        <v>625</v>
      </c>
      <c r="H1" s="104" t="s">
        <v>619</v>
      </c>
      <c r="I1" s="104" t="s">
        <v>620</v>
      </c>
      <c r="J1" s="104" t="s">
        <v>621</v>
      </c>
      <c r="K1" s="104" t="s">
        <v>624</v>
      </c>
      <c r="L1" s="104" t="s">
        <v>622</v>
      </c>
    </row>
    <row r="2" spans="1:12">
      <c r="A2" s="105" t="str">
        <f>'Master data'!A2</f>
        <v>Advertising</v>
      </c>
      <c r="B2" s="118">
        <f>'Master data'!B2</f>
        <v>348</v>
      </c>
      <c r="C2" s="139">
        <f>'Dividend fundamentals'!C2</f>
        <v>2993.1254160000008</v>
      </c>
      <c r="D2" s="127">
        <f>-'Master data'!CI2</f>
        <v>1163.0409999999997</v>
      </c>
      <c r="E2" s="127">
        <f>'Master data'!CK2</f>
        <v>3608.0119999999997</v>
      </c>
      <c r="F2" s="127">
        <f>E2-D2-C2</f>
        <v>-548.15441600000077</v>
      </c>
      <c r="G2" s="103">
        <f>F2/'$ Values'!D2</f>
        <v>-7.6328149721552555E-3</v>
      </c>
      <c r="H2" s="102">
        <f>-'Master data'!CL2</f>
        <v>24436.017000000007</v>
      </c>
      <c r="I2" s="102">
        <f>'Master data'!CM2</f>
        <v>15957.227000000001</v>
      </c>
      <c r="J2" s="102">
        <f>I2-H2</f>
        <v>-8478.7900000000063</v>
      </c>
      <c r="K2" s="109">
        <f>J2/'Debt details'!D2</f>
        <v>-0.12050816506033694</v>
      </c>
      <c r="L2" s="102">
        <f>'Master data'!FQ2-'Master data'!FP2</f>
        <v>-8197.4219999999914</v>
      </c>
    </row>
    <row r="3" spans="1:12">
      <c r="A3" s="105" t="str">
        <f>'Master data'!A3</f>
        <v>Aerospace/Defense</v>
      </c>
      <c r="B3" s="118">
        <f>'Master data'!B3</f>
        <v>272</v>
      </c>
      <c r="C3" s="139">
        <f>'Dividend fundamentals'!C3</f>
        <v>14523.318739999999</v>
      </c>
      <c r="D3" s="127">
        <f>-'Master data'!CI3</f>
        <v>13971.407999999999</v>
      </c>
      <c r="E3" s="127">
        <f>'Master data'!CK3</f>
        <v>11914.472000000002</v>
      </c>
      <c r="F3" s="127">
        <f t="shared" ref="F3:F66" si="0">E3-D3</f>
        <v>-2056.9359999999979</v>
      </c>
      <c r="G3" s="103">
        <f>F3/'$ Values'!D3</f>
        <v>-9.1498313576229475E-3</v>
      </c>
      <c r="H3" s="102">
        <f>-'Master data'!CL3</f>
        <v>93354.676999999996</v>
      </c>
      <c r="I3" s="102">
        <f>'Master data'!CM3</f>
        <v>75399.40800000001</v>
      </c>
      <c r="J3" s="102">
        <f t="shared" ref="J3:J66" si="1">I3-H3</f>
        <v>-17955.268999999986</v>
      </c>
      <c r="K3" s="109">
        <f>J3/'Debt details'!D3</f>
        <v>-5.9300513381507762E-2</v>
      </c>
      <c r="L3" s="102">
        <f>'Master data'!FQ3-'Master data'!FP3</f>
        <v>3727.448000000004</v>
      </c>
    </row>
    <row r="4" spans="1:12">
      <c r="A4" s="105" t="str">
        <f>'Master data'!A4</f>
        <v>Air Transport</v>
      </c>
      <c r="B4" s="118">
        <f>'Master data'!B4</f>
        <v>151</v>
      </c>
      <c r="C4" s="139">
        <f>'Dividend fundamentals'!C4</f>
        <v>3582.8475000000008</v>
      </c>
      <c r="D4" s="127">
        <f>-'Master data'!CI4</f>
        <v>232.47699999999998</v>
      </c>
      <c r="E4" s="127">
        <f>'Master data'!CK4</f>
        <v>31587.571000000004</v>
      </c>
      <c r="F4" s="127">
        <f t="shared" si="0"/>
        <v>31355.094000000005</v>
      </c>
      <c r="G4" s="103">
        <f>F4/'$ Values'!D4</f>
        <v>0.1614961610538416</v>
      </c>
      <c r="H4" s="102">
        <f>-'Master data'!CL4</f>
        <v>146923.05400000003</v>
      </c>
      <c r="I4" s="102">
        <f>'Master data'!CM4</f>
        <v>167474.47599999997</v>
      </c>
      <c r="J4" s="102">
        <f t="shared" si="1"/>
        <v>20551.421999999933</v>
      </c>
      <c r="K4" s="109">
        <f>J4/'Debt details'!D4</f>
        <v>3.477861190053181E-2</v>
      </c>
      <c r="L4" s="102">
        <f>'Master data'!FQ4-'Master data'!FP4</f>
        <v>-46256.738000000041</v>
      </c>
    </row>
    <row r="5" spans="1:12">
      <c r="A5" s="105" t="str">
        <f>'Master data'!A5</f>
        <v>Apparel</v>
      </c>
      <c r="B5" s="118">
        <f>'Master data'!B5</f>
        <v>1170</v>
      </c>
      <c r="C5" s="139">
        <f>'Dividend fundamentals'!C5</f>
        <v>19001.918959999981</v>
      </c>
      <c r="D5" s="127">
        <f>-'Master data'!CI5</f>
        <v>3874.4429999999984</v>
      </c>
      <c r="E5" s="127">
        <f>'Master data'!CK5</f>
        <v>4894.6400000000012</v>
      </c>
      <c r="F5" s="127">
        <f t="shared" si="0"/>
        <v>1020.1970000000028</v>
      </c>
      <c r="G5" s="103">
        <f>F5/'$ Values'!D5</f>
        <v>3.2169371196834684E-3</v>
      </c>
      <c r="H5" s="102">
        <f>-'Master data'!CL5</f>
        <v>113498.39000000013</v>
      </c>
      <c r="I5" s="102">
        <f>'Master data'!CM5</f>
        <v>81218.923000000039</v>
      </c>
      <c r="J5" s="102">
        <f t="shared" si="1"/>
        <v>-32279.467000000092</v>
      </c>
      <c r="K5" s="109">
        <f>J5/'Debt details'!D5</f>
        <v>-0.12422820701277681</v>
      </c>
      <c r="L5" s="102">
        <f>'Master data'!FQ5-'Master data'!FP5</f>
        <v>-29098.989999999932</v>
      </c>
    </row>
    <row r="6" spans="1:12">
      <c r="A6" s="105" t="str">
        <f>'Master data'!A6</f>
        <v>Auto &amp; Truck</v>
      </c>
      <c r="B6" s="118">
        <f>'Master data'!B6</f>
        <v>152</v>
      </c>
      <c r="C6" s="139">
        <f>'Dividend fundamentals'!C6</f>
        <v>21748.315000000002</v>
      </c>
      <c r="D6" s="127">
        <f>-'Master data'!CI6</f>
        <v>5498.1610000000001</v>
      </c>
      <c r="E6" s="127">
        <f>'Master data'!CK6</f>
        <v>19579.055000000004</v>
      </c>
      <c r="F6" s="127">
        <f t="shared" si="0"/>
        <v>14080.894000000004</v>
      </c>
      <c r="G6" s="103">
        <f>F6/'$ Values'!D6</f>
        <v>1.5352034153133007E-2</v>
      </c>
      <c r="H6" s="102">
        <f>-'Master data'!CL6</f>
        <v>733440.80500000005</v>
      </c>
      <c r="I6" s="102">
        <f>'Master data'!CM6</f>
        <v>671640.05199999979</v>
      </c>
      <c r="J6" s="102">
        <f t="shared" si="1"/>
        <v>-61800.753000000259</v>
      </c>
      <c r="K6" s="109">
        <f>J6/'Debt details'!D6</f>
        <v>-4.8762045149496447E-2</v>
      </c>
      <c r="L6" s="102">
        <f>'Master data'!FQ6-'Master data'!FP6</f>
        <v>-1856.010000000013</v>
      </c>
    </row>
    <row r="7" spans="1:12">
      <c r="A7" s="105" t="str">
        <f>'Master data'!A7</f>
        <v>Auto Parts</v>
      </c>
      <c r="B7" s="118">
        <f>'Master data'!B7</f>
        <v>728</v>
      </c>
      <c r="C7" s="139">
        <f>'Dividend fundamentals'!C7</f>
        <v>10367.169219999996</v>
      </c>
      <c r="D7" s="127">
        <f>-'Master data'!CI7</f>
        <v>2942.9670000000001</v>
      </c>
      <c r="E7" s="127">
        <f>'Master data'!CK7</f>
        <v>9326.1870000000017</v>
      </c>
      <c r="F7" s="127">
        <f t="shared" si="0"/>
        <v>6383.2200000000012</v>
      </c>
      <c r="G7" s="103">
        <f>F7/'$ Values'!D7</f>
        <v>1.7381897474384046E-2</v>
      </c>
      <c r="H7" s="102">
        <f>-'Master data'!CL7</f>
        <v>100247.37399999985</v>
      </c>
      <c r="I7" s="102">
        <f>'Master data'!CM7</f>
        <v>83886.098000000013</v>
      </c>
      <c r="J7" s="102">
        <f t="shared" si="1"/>
        <v>-16361.275999999838</v>
      </c>
      <c r="K7" s="109">
        <f>J7/'Debt details'!D7</f>
        <v>-7.6330603414568182E-2</v>
      </c>
      <c r="L7" s="102">
        <f>'Master data'!FQ7-'Master data'!FP7</f>
        <v>2895.847999999969</v>
      </c>
    </row>
    <row r="8" spans="1:12">
      <c r="A8" s="105" t="str">
        <f>'Master data'!A8</f>
        <v>Bank (Money Center)</v>
      </c>
      <c r="B8" s="118">
        <f>'Master data'!B8</f>
        <v>610</v>
      </c>
      <c r="C8" s="139">
        <f>'Dividend fundamentals'!C8</f>
        <v>218053.9014999998</v>
      </c>
      <c r="D8" s="127">
        <f>-'Master data'!CI8</f>
        <v>86761.548999999999</v>
      </c>
      <c r="E8" s="127">
        <f>'Master data'!CK8</f>
        <v>113374.68900000006</v>
      </c>
      <c r="F8" s="127">
        <f t="shared" si="0"/>
        <v>26613.140000000058</v>
      </c>
      <c r="G8" s="103">
        <f>F8/'$ Values'!D8</f>
        <v>3.7526031423450721E-3</v>
      </c>
      <c r="H8" s="102">
        <f>-'Master data'!CL8</f>
        <v>3004998.9090000014</v>
      </c>
      <c r="I8" s="102">
        <f>'Master data'!CM8</f>
        <v>3194527.8379999963</v>
      </c>
      <c r="J8" s="102">
        <f t="shared" si="1"/>
        <v>189528.92899999488</v>
      </c>
      <c r="K8" s="109">
        <f>J8/'Debt details'!D8</f>
        <v>9.8490367579328452E-3</v>
      </c>
      <c r="L8" s="102">
        <f>'Master data'!FQ8-'Master data'!FP8</f>
        <v>-35.901999999999987</v>
      </c>
    </row>
    <row r="9" spans="1:12">
      <c r="A9" s="105" t="str">
        <f>'Master data'!A9</f>
        <v>Banks (Regional)</v>
      </c>
      <c r="B9" s="118">
        <f>'Master data'!B9</f>
        <v>816</v>
      </c>
      <c r="C9" s="139">
        <f>'Dividend fundamentals'!C9</f>
        <v>29657.281314000025</v>
      </c>
      <c r="D9" s="127">
        <f>-'Master data'!CI9</f>
        <v>12508.776000000005</v>
      </c>
      <c r="E9" s="127">
        <f>'Master data'!CK9</f>
        <v>25162.958000000002</v>
      </c>
      <c r="F9" s="127">
        <f t="shared" si="0"/>
        <v>12654.181999999997</v>
      </c>
      <c r="G9" s="103">
        <f>F9/'$ Values'!D9</f>
        <v>1.111864761934587E-2</v>
      </c>
      <c r="H9" s="102">
        <f>-'Master data'!CL9</f>
        <v>877294.79499999981</v>
      </c>
      <c r="I9" s="102">
        <f>'Master data'!CM9</f>
        <v>809983.11900000006</v>
      </c>
      <c r="J9" s="102">
        <f t="shared" si="1"/>
        <v>-67311.675999999745</v>
      </c>
      <c r="K9" s="109">
        <f>J9/'Debt details'!D9</f>
        <v>-3.0925234771957258E-2</v>
      </c>
      <c r="L9" s="102">
        <f>'Master data'!FQ9-'Master data'!FP9</f>
        <v>0.16599999999999682</v>
      </c>
    </row>
    <row r="10" spans="1:12">
      <c r="A10" s="105" t="str">
        <f>'Master data'!A10</f>
        <v>Beverage (Alcoholic)</v>
      </c>
      <c r="B10" s="118">
        <f>'Master data'!B10</f>
        <v>219</v>
      </c>
      <c r="C10" s="139">
        <f>'Dividend fundamentals'!C10</f>
        <v>18755.881770000004</v>
      </c>
      <c r="D10" s="127">
        <f>-'Master data'!CI10</f>
        <v>2431.3049999999998</v>
      </c>
      <c r="E10" s="127">
        <f>'Master data'!CK10</f>
        <v>2435.8610000000003</v>
      </c>
      <c r="F10" s="127">
        <f t="shared" si="0"/>
        <v>4.5560000000004948</v>
      </c>
      <c r="G10" s="103">
        <f>F10/'$ Values'!D10</f>
        <v>1.5529353055845186E-5</v>
      </c>
      <c r="H10" s="102">
        <f>-'Master data'!CL10</f>
        <v>44990.824000000008</v>
      </c>
      <c r="I10" s="102">
        <f>'Master data'!CM10</f>
        <v>23612.151999999984</v>
      </c>
      <c r="J10" s="102">
        <f t="shared" si="1"/>
        <v>-21378.672000000024</v>
      </c>
      <c r="K10" s="109">
        <f>J10/'Debt details'!D10</f>
        <v>-8.8008807981220169E-2</v>
      </c>
      <c r="L10" s="102">
        <f>'Master data'!FQ10-'Master data'!FP10</f>
        <v>-1531.3359999999975</v>
      </c>
    </row>
    <row r="11" spans="1:12">
      <c r="A11" s="105" t="str">
        <f>'Master data'!A11</f>
        <v>Beverage (Soft)</v>
      </c>
      <c r="B11" s="118">
        <f>'Master data'!B11</f>
        <v>100</v>
      </c>
      <c r="C11" s="139">
        <f>'Dividend fundamentals'!C11</f>
        <v>19208.854439999999</v>
      </c>
      <c r="D11" s="127">
        <f>-'Master data'!CI11</f>
        <v>1200.3100000000002</v>
      </c>
      <c r="E11" s="127">
        <f>'Master data'!CK11</f>
        <v>3236.0150000000003</v>
      </c>
      <c r="F11" s="127">
        <f t="shared" si="0"/>
        <v>2035.7050000000002</v>
      </c>
      <c r="G11" s="103">
        <f>F11/'$ Values'!D11</f>
        <v>1.9766565177445048E-2</v>
      </c>
      <c r="H11" s="102">
        <f>-'Master data'!CL11</f>
        <v>40402.19</v>
      </c>
      <c r="I11" s="102">
        <f>'Master data'!CM11</f>
        <v>26637.397000000001</v>
      </c>
      <c r="J11" s="102">
        <f t="shared" si="1"/>
        <v>-13764.793000000001</v>
      </c>
      <c r="K11" s="109">
        <f>J11/'Debt details'!D11</f>
        <v>-0.10564579219989846</v>
      </c>
      <c r="L11" s="102">
        <f>'Master data'!FQ11-'Master data'!FP11</f>
        <v>1128.2249999999967</v>
      </c>
    </row>
    <row r="12" spans="1:12">
      <c r="A12" s="105" t="str">
        <f>'Master data'!A12</f>
        <v>Broadcasting</v>
      </c>
      <c r="B12" s="118">
        <f>'Master data'!B12</f>
        <v>139</v>
      </c>
      <c r="C12" s="139">
        <f>'Dividend fundamentals'!C12</f>
        <v>4187.5256800000006</v>
      </c>
      <c r="D12" s="127">
        <f>-'Master data'!CI12</f>
        <v>4534.0719999999983</v>
      </c>
      <c r="E12" s="127">
        <f>'Master data'!CK12</f>
        <v>3693.0770000000007</v>
      </c>
      <c r="F12" s="127">
        <f t="shared" si="0"/>
        <v>-840.99499999999762</v>
      </c>
      <c r="G12" s="103">
        <f>F12/'$ Values'!D12</f>
        <v>-6.7135043749637384E-3</v>
      </c>
      <c r="H12" s="102">
        <f>-'Master data'!CL12</f>
        <v>19226.79</v>
      </c>
      <c r="I12" s="102">
        <f>'Master data'!CM12</f>
        <v>12482.262999999999</v>
      </c>
      <c r="J12" s="102">
        <f t="shared" si="1"/>
        <v>-6744.5270000000019</v>
      </c>
      <c r="K12" s="109">
        <f>J12/'Debt details'!D12</f>
        <v>-5.9059916481057122E-2</v>
      </c>
      <c r="L12" s="102">
        <f>'Master data'!FQ12-'Master data'!FP12</f>
        <v>317.21999999999935</v>
      </c>
    </row>
    <row r="13" spans="1:12">
      <c r="A13" s="105" t="str">
        <f>'Master data'!A13</f>
        <v>Brokerage &amp; Investment Banking</v>
      </c>
      <c r="B13" s="118">
        <f>'Master data'!B13</f>
        <v>599</v>
      </c>
      <c r="C13" s="139">
        <f>'Dividend fundamentals'!C13</f>
        <v>35050.053399999997</v>
      </c>
      <c r="D13" s="127">
        <f>-'Master data'!CI13</f>
        <v>20619.860999999997</v>
      </c>
      <c r="E13" s="127">
        <f>'Master data'!CK13</f>
        <v>25496.514999999999</v>
      </c>
      <c r="F13" s="127">
        <f t="shared" si="0"/>
        <v>4876.6540000000023</v>
      </c>
      <c r="G13" s="103">
        <f>F13/'$ Values'!D13</f>
        <v>7.5667576927224206E-3</v>
      </c>
      <c r="H13" s="102">
        <f>-'Master data'!CL13</f>
        <v>2406331.5349999997</v>
      </c>
      <c r="I13" s="102">
        <f>'Master data'!CM13</f>
        <v>2566743.1100000027</v>
      </c>
      <c r="J13" s="102">
        <f t="shared" si="1"/>
        <v>160411.57500000298</v>
      </c>
      <c r="K13" s="109">
        <f>J13/'Debt details'!D13</f>
        <v>6.4670433342229133E-2</v>
      </c>
      <c r="L13" s="102">
        <f>'Master data'!FQ13-'Master data'!FP13</f>
        <v>252.91300000000001</v>
      </c>
    </row>
    <row r="14" spans="1:12">
      <c r="A14" s="105" t="str">
        <f>'Master data'!A14</f>
        <v>Building Materials</v>
      </c>
      <c r="B14" s="118">
        <f>'Master data'!B14</f>
        <v>449</v>
      </c>
      <c r="C14" s="139">
        <f>'Dividend fundamentals'!C14</f>
        <v>9408.744850000001</v>
      </c>
      <c r="D14" s="127">
        <f>-'Master data'!CI14</f>
        <v>9332.2449999999953</v>
      </c>
      <c r="E14" s="127">
        <f>'Master data'!CK14</f>
        <v>3601.5730000000017</v>
      </c>
      <c r="F14" s="127">
        <f t="shared" si="0"/>
        <v>-5730.6719999999932</v>
      </c>
      <c r="G14" s="103">
        <f>F14/'$ Values'!D14</f>
        <v>-2.8285029935946525E-2</v>
      </c>
      <c r="H14" s="102">
        <f>-'Master data'!CL14</f>
        <v>48011.940999999999</v>
      </c>
      <c r="I14" s="102">
        <f>'Master data'!CM14</f>
        <v>35158.428000000007</v>
      </c>
      <c r="J14" s="102">
        <f t="shared" si="1"/>
        <v>-12853.512999999992</v>
      </c>
      <c r="K14" s="109">
        <f>J14/'Debt details'!D14</f>
        <v>-9.3086309667940015E-2</v>
      </c>
      <c r="L14" s="102">
        <f>'Master data'!FQ14-'Master data'!FP14</f>
        <v>6368.6969999999747</v>
      </c>
    </row>
    <row r="15" spans="1:12">
      <c r="A15" s="105" t="str">
        <f>'Master data'!A15</f>
        <v>Business &amp; Consumer Services</v>
      </c>
      <c r="B15" s="118">
        <f>'Master data'!B15</f>
        <v>948</v>
      </c>
      <c r="C15" s="139">
        <f>'Dividend fundamentals'!C15</f>
        <v>14299.41770400002</v>
      </c>
      <c r="D15" s="127">
        <f>-'Master data'!CI15</f>
        <v>11197.788999999999</v>
      </c>
      <c r="E15" s="127">
        <f>'Master data'!CK15</f>
        <v>13396.231</v>
      </c>
      <c r="F15" s="127">
        <f t="shared" si="0"/>
        <v>2198.4420000000009</v>
      </c>
      <c r="G15" s="103">
        <f>F15/'$ Values'!D15</f>
        <v>9.4038092424974778E-3</v>
      </c>
      <c r="H15" s="102">
        <f>-'Master data'!CL15</f>
        <v>81453.257999999958</v>
      </c>
      <c r="I15" s="102">
        <f>'Master data'!CM15</f>
        <v>84268.852000000043</v>
      </c>
      <c r="J15" s="102">
        <f t="shared" si="1"/>
        <v>2815.5940000000846</v>
      </c>
      <c r="K15" s="109">
        <f>J15/'Debt details'!D15</f>
        <v>1.2664975648613495E-2</v>
      </c>
      <c r="L15" s="102">
        <f>'Master data'!FQ15-'Master data'!FP15</f>
        <v>741.86100000003353</v>
      </c>
    </row>
    <row r="16" spans="1:12">
      <c r="A16" s="105" t="str">
        <f>'Master data'!A16</f>
        <v>Cable TV</v>
      </c>
      <c r="B16" s="118">
        <f>'Master data'!B16</f>
        <v>54</v>
      </c>
      <c r="C16" s="139">
        <f>'Dividend fundamentals'!C16</f>
        <v>7030.5182999999997</v>
      </c>
      <c r="D16" s="127">
        <f>-'Master data'!CI16</f>
        <v>28133.977999999999</v>
      </c>
      <c r="E16" s="127">
        <f>'Master data'!CK16</f>
        <v>276.98</v>
      </c>
      <c r="F16" s="127">
        <f t="shared" si="0"/>
        <v>-27856.998</v>
      </c>
      <c r="G16" s="103">
        <f>F16/'$ Values'!D16</f>
        <v>-0.15199323977321325</v>
      </c>
      <c r="H16" s="102">
        <f>-'Master data'!CL16</f>
        <v>52752.258999999991</v>
      </c>
      <c r="I16" s="102">
        <f>'Master data'!CM16</f>
        <v>59177.076999999997</v>
      </c>
      <c r="J16" s="102">
        <f t="shared" si="1"/>
        <v>6424.8180000000066</v>
      </c>
      <c r="K16" s="109">
        <f>J16/'Debt details'!D16</f>
        <v>2.0944413929570152E-2</v>
      </c>
      <c r="L16" s="102">
        <f>'Master data'!FQ16-'Master data'!FP16</f>
        <v>-1165.6959999999999</v>
      </c>
    </row>
    <row r="17" spans="1:12">
      <c r="A17" s="105" t="str">
        <f>'Master data'!A17</f>
        <v>Chemical (Basic)</v>
      </c>
      <c r="B17" s="118">
        <f>'Master data'!B17</f>
        <v>854</v>
      </c>
      <c r="C17" s="139">
        <f>'Dividend fundamentals'!C17</f>
        <v>24644.038080000024</v>
      </c>
      <c r="D17" s="127">
        <f>-'Master data'!CI17</f>
        <v>1501.105</v>
      </c>
      <c r="E17" s="127">
        <f>'Master data'!CK17</f>
        <v>16310.404000000011</v>
      </c>
      <c r="F17" s="127">
        <f t="shared" si="0"/>
        <v>14809.299000000012</v>
      </c>
      <c r="G17" s="103">
        <f>F17/'$ Values'!D17</f>
        <v>3.1639757815651322E-2</v>
      </c>
      <c r="H17" s="102">
        <f>-'Master data'!CL17</f>
        <v>174681.92200000022</v>
      </c>
      <c r="I17" s="102">
        <f>'Master data'!CM17</f>
        <v>179438.29299999971</v>
      </c>
      <c r="J17" s="102">
        <f t="shared" si="1"/>
        <v>4756.3709999994899</v>
      </c>
      <c r="K17" s="109">
        <f>J17/'Debt details'!D17</f>
        <v>1.4195258547613557E-2</v>
      </c>
      <c r="L17" s="102">
        <f>'Master data'!FQ17-'Master data'!FP17</f>
        <v>352.68100000002232</v>
      </c>
    </row>
    <row r="18" spans="1:12">
      <c r="A18" s="105" t="str">
        <f>'Master data'!A18</f>
        <v>Chemical (Diversified)</v>
      </c>
      <c r="B18" s="118">
        <f>'Master data'!B18</f>
        <v>71</v>
      </c>
      <c r="C18" s="139">
        <f>'Dividend fundamentals'!C18</f>
        <v>7134.9266399999979</v>
      </c>
      <c r="D18" s="127">
        <f>-'Master data'!CI18</f>
        <v>1161.489</v>
      </c>
      <c r="E18" s="127">
        <f>'Master data'!CK18</f>
        <v>399.04099999999994</v>
      </c>
      <c r="F18" s="127">
        <f t="shared" si="0"/>
        <v>-762.44800000000009</v>
      </c>
      <c r="G18" s="103">
        <f>F18/'$ Values'!D18</f>
        <v>-5.2805759620930624E-3</v>
      </c>
      <c r="H18" s="102">
        <f>-'Master data'!CL18</f>
        <v>38357.880999999979</v>
      </c>
      <c r="I18" s="102">
        <f>'Master data'!CM18</f>
        <v>28758.120999999985</v>
      </c>
      <c r="J18" s="102">
        <f t="shared" si="1"/>
        <v>-9599.7599999999948</v>
      </c>
      <c r="K18" s="109">
        <f>J18/'Debt details'!D18</f>
        <v>-8.642100342154703E-2</v>
      </c>
      <c r="L18" s="102">
        <f>'Master data'!FQ18-'Master data'!FP18</f>
        <v>-44.069000000002234</v>
      </c>
    </row>
    <row r="19" spans="1:12">
      <c r="A19" s="105" t="str">
        <f>'Master data'!A19</f>
        <v>Chemical (Specialty)</v>
      </c>
      <c r="B19" s="118">
        <f>'Master data'!B19</f>
        <v>898</v>
      </c>
      <c r="C19" s="139">
        <f>'Dividend fundamentals'!C19</f>
        <v>28539.680096000036</v>
      </c>
      <c r="D19" s="127">
        <f>-'Master data'!CI19</f>
        <v>16304.841999999999</v>
      </c>
      <c r="E19" s="127">
        <f>'Master data'!CK19</f>
        <v>16359.453000000009</v>
      </c>
      <c r="F19" s="127">
        <f t="shared" si="0"/>
        <v>54.611000000009881</v>
      </c>
      <c r="G19" s="103">
        <f>F19/'$ Values'!D19</f>
        <v>9.9019034879611239E-5</v>
      </c>
      <c r="H19" s="102">
        <f>-'Master data'!CL19</f>
        <v>130711.60200000006</v>
      </c>
      <c r="I19" s="102">
        <f>'Master data'!CM19</f>
        <v>109716.10299999986</v>
      </c>
      <c r="J19" s="102">
        <f t="shared" si="1"/>
        <v>-20995.4990000002</v>
      </c>
      <c r="K19" s="109">
        <f>J19/'Debt details'!D19</f>
        <v>-6.1088791351332154E-2</v>
      </c>
      <c r="L19" s="102">
        <f>'Master data'!FQ19-'Master data'!FP19</f>
        <v>2241.9709999999905</v>
      </c>
    </row>
    <row r="20" spans="1:12">
      <c r="A20" s="105" t="str">
        <f>'Master data'!A20</f>
        <v>Coal &amp; Related Energy</v>
      </c>
      <c r="B20" s="118">
        <f>'Master data'!B20</f>
        <v>206</v>
      </c>
      <c r="C20" s="139">
        <f>'Dividend fundamentals'!C20</f>
        <v>15077.506640000005</v>
      </c>
      <c r="D20" s="127">
        <f>-'Master data'!CI20</f>
        <v>211.10899999999995</v>
      </c>
      <c r="E20" s="127">
        <f>'Master data'!CK20</f>
        <v>3561.6179999999999</v>
      </c>
      <c r="F20" s="127">
        <f t="shared" si="0"/>
        <v>3350.509</v>
      </c>
      <c r="G20" s="103">
        <f>F20/'$ Values'!D20</f>
        <v>1.8977577744846767E-2</v>
      </c>
      <c r="H20" s="102">
        <f>-'Master data'!CL20</f>
        <v>46823.837</v>
      </c>
      <c r="I20" s="102">
        <f>'Master data'!CM20</f>
        <v>46785.169999999984</v>
      </c>
      <c r="J20" s="102">
        <f t="shared" si="1"/>
        <v>-38.667000000015832</v>
      </c>
      <c r="K20" s="109">
        <f>J20/'Debt details'!D20</f>
        <v>-3.3803622172609284E-4</v>
      </c>
      <c r="L20" s="102">
        <f>'Master data'!FQ20-'Master data'!FP20</f>
        <v>4471.6329999999944</v>
      </c>
    </row>
    <row r="21" spans="1:12">
      <c r="A21" s="105" t="str">
        <f>'Master data'!A21</f>
        <v>Computer Services</v>
      </c>
      <c r="B21" s="118">
        <f>'Master data'!B21</f>
        <v>1040</v>
      </c>
      <c r="C21" s="139">
        <f>'Dividend fundamentals'!C21</f>
        <v>22565.372941999991</v>
      </c>
      <c r="D21" s="127">
        <f>-'Master data'!CI21</f>
        <v>20710.649999999998</v>
      </c>
      <c r="E21" s="127">
        <f>'Master data'!CK21</f>
        <v>6526.5810000000065</v>
      </c>
      <c r="F21" s="127">
        <f t="shared" si="0"/>
        <v>-14184.068999999992</v>
      </c>
      <c r="G21" s="103">
        <f>F21/'$ Values'!D21</f>
        <v>-4.6190645333908799E-2</v>
      </c>
      <c r="H21" s="102">
        <f>-'Master data'!CL21</f>
        <v>115554.41399999989</v>
      </c>
      <c r="I21" s="102">
        <f>'Master data'!CM21</f>
        <v>95872.836999999927</v>
      </c>
      <c r="J21" s="102">
        <f t="shared" si="1"/>
        <v>-19681.576999999961</v>
      </c>
      <c r="K21" s="109">
        <f>J21/'Debt details'!D21</f>
        <v>-0.10568810778747541</v>
      </c>
      <c r="L21" s="102">
        <f>'Master data'!FQ21-'Master data'!FP21</f>
        <v>-2194.8600000000006</v>
      </c>
    </row>
    <row r="22" spans="1:12">
      <c r="A22" s="105" t="str">
        <f>'Master data'!A22</f>
        <v>Computers/Peripherals</v>
      </c>
      <c r="B22" s="118">
        <f>'Master data'!B22</f>
        <v>336</v>
      </c>
      <c r="C22" s="139">
        <f>'Dividend fundamentals'!C22</f>
        <v>44364.842130000012</v>
      </c>
      <c r="D22" s="127">
        <f>-'Master data'!CI22</f>
        <v>104407.84000000001</v>
      </c>
      <c r="E22" s="127">
        <f>'Master data'!CK22</f>
        <v>8420.1769999999979</v>
      </c>
      <c r="F22" s="127">
        <f t="shared" si="0"/>
        <v>-95987.663000000015</v>
      </c>
      <c r="G22" s="103">
        <f>F22/'$ Values'!D22</f>
        <v>-0.18978774852432406</v>
      </c>
      <c r="H22" s="102">
        <f>-'Master data'!CL22</f>
        <v>142698.23299999995</v>
      </c>
      <c r="I22" s="102">
        <f>'Master data'!CM22</f>
        <v>154574.06999999995</v>
      </c>
      <c r="J22" s="102">
        <f t="shared" si="1"/>
        <v>11875.837</v>
      </c>
      <c r="K22" s="109">
        <f>J22/'Debt details'!D22</f>
        <v>3.4124484367970054E-2</v>
      </c>
      <c r="L22" s="102">
        <f>'Master data'!FQ22-'Master data'!FP22</f>
        <v>30086.41999999994</v>
      </c>
    </row>
    <row r="23" spans="1:12">
      <c r="A23" s="105" t="str">
        <f>'Master data'!A23</f>
        <v>Construction Supplies</v>
      </c>
      <c r="B23" s="118">
        <f>'Master data'!B23</f>
        <v>784</v>
      </c>
      <c r="C23" s="139">
        <f>'Dividend fundamentals'!C23</f>
        <v>37219.766353999978</v>
      </c>
      <c r="D23" s="127">
        <f>-'Master data'!CI23</f>
        <v>9535.6829999999973</v>
      </c>
      <c r="E23" s="127">
        <f>'Master data'!CK23</f>
        <v>22336.747999999992</v>
      </c>
      <c r="F23" s="127">
        <f t="shared" si="0"/>
        <v>12801.064999999995</v>
      </c>
      <c r="G23" s="103">
        <f>F23/'$ Values'!D23</f>
        <v>1.8870507909531504E-2</v>
      </c>
      <c r="H23" s="102">
        <f>-'Master data'!CL23</f>
        <v>279445.93599999958</v>
      </c>
      <c r="I23" s="102">
        <f>'Master data'!CM23</f>
        <v>253165.9200000001</v>
      </c>
      <c r="J23" s="102">
        <f t="shared" si="1"/>
        <v>-26280.015999999479</v>
      </c>
      <c r="K23" s="109">
        <f>J23/'Debt details'!D23</f>
        <v>-5.1140247403911057E-2</v>
      </c>
      <c r="L23" s="102">
        <f>'Master data'!FQ23-'Master data'!FP23</f>
        <v>1641.9389999999803</v>
      </c>
    </row>
    <row r="24" spans="1:12">
      <c r="A24" s="105" t="str">
        <f>'Master data'!A24</f>
        <v>Diversified</v>
      </c>
      <c r="B24" s="118">
        <f>'Master data'!B24</f>
        <v>318</v>
      </c>
      <c r="C24" s="139">
        <f>'Dividend fundamentals'!C24</f>
        <v>27124.321589999985</v>
      </c>
      <c r="D24" s="127">
        <f>-'Master data'!CI24</f>
        <v>37847.794000000009</v>
      </c>
      <c r="E24" s="127">
        <f>'Master data'!CK24</f>
        <v>8032.0380000000032</v>
      </c>
      <c r="F24" s="127">
        <f t="shared" si="0"/>
        <v>-29815.756000000005</v>
      </c>
      <c r="G24" s="103">
        <f>F24/'$ Values'!D24</f>
        <v>-2.3567667607280886E-2</v>
      </c>
      <c r="H24" s="102">
        <f>-'Master data'!CL24</f>
        <v>404605.14099999995</v>
      </c>
      <c r="I24" s="102">
        <f>'Master data'!CM24</f>
        <v>435140.45600000001</v>
      </c>
      <c r="J24" s="102">
        <f t="shared" si="1"/>
        <v>30535.315000000061</v>
      </c>
      <c r="K24" s="109">
        <f>J24/'Debt details'!D24</f>
        <v>2.5743491078140824E-2</v>
      </c>
      <c r="L24" s="102">
        <f>'Master data'!FQ24-'Master data'!FP24</f>
        <v>-12257.232999999993</v>
      </c>
    </row>
    <row r="25" spans="1:12">
      <c r="A25" s="105" t="str">
        <f>'Master data'!A25</f>
        <v>Drugs (Biotechnology)</v>
      </c>
      <c r="B25" s="118">
        <f>'Master data'!B25</f>
        <v>1223</v>
      </c>
      <c r="C25" s="139">
        <f>'Dividend fundamentals'!C25</f>
        <v>19398.420730000002</v>
      </c>
      <c r="D25" s="127">
        <f>-'Master data'!CI25</f>
        <v>14838.103999999998</v>
      </c>
      <c r="E25" s="127">
        <f>'Master data'!CK25</f>
        <v>76454.968000000066</v>
      </c>
      <c r="F25" s="127">
        <f t="shared" si="0"/>
        <v>61616.864000000067</v>
      </c>
      <c r="G25" s="103">
        <f>F25/'$ Values'!D25</f>
        <v>0.25357210830201943</v>
      </c>
      <c r="H25" s="102">
        <f>-'Master data'!CL25</f>
        <v>29538.429999999989</v>
      </c>
      <c r="I25" s="102">
        <f>'Master data'!CM25</f>
        <v>32156.553</v>
      </c>
      <c r="J25" s="102">
        <f t="shared" si="1"/>
        <v>2618.1230000000105</v>
      </c>
      <c r="K25" s="109">
        <f>J25/'Debt details'!D25</f>
        <v>1.1919210271141421E-2</v>
      </c>
      <c r="L25" s="102">
        <f>'Master data'!FQ25-'Master data'!FP25</f>
        <v>5128.3659999999472</v>
      </c>
    </row>
    <row r="26" spans="1:12">
      <c r="A26" s="105" t="str">
        <f>'Master data'!A26</f>
        <v>Drugs (Pharmaceutical)</v>
      </c>
      <c r="B26" s="118">
        <f>'Master data'!B26</f>
        <v>1371</v>
      </c>
      <c r="C26" s="139">
        <f>'Dividend fundamentals'!C26</f>
        <v>89309.368730000017</v>
      </c>
      <c r="D26" s="127">
        <f>-'Master data'!CI26</f>
        <v>23751.855000000007</v>
      </c>
      <c r="E26" s="127">
        <f>'Master data'!CK26</f>
        <v>28742.79299999998</v>
      </c>
      <c r="F26" s="127">
        <f t="shared" si="0"/>
        <v>4990.9379999999728</v>
      </c>
      <c r="G26" s="103">
        <f>F26/'$ Values'!D26</f>
        <v>5.2310173841643264E-3</v>
      </c>
      <c r="H26" s="102">
        <f>-'Master data'!CL26</f>
        <v>163972.11899999995</v>
      </c>
      <c r="I26" s="102">
        <f>'Master data'!CM26</f>
        <v>142706.70100000006</v>
      </c>
      <c r="J26" s="102">
        <f t="shared" si="1"/>
        <v>-21265.417999999889</v>
      </c>
      <c r="K26" s="109">
        <f>J26/'Debt details'!D26</f>
        <v>-3.3251831384257774E-2</v>
      </c>
      <c r="L26" s="102">
        <f>'Master data'!FQ26-'Master data'!FP26</f>
        <v>2835.08500000001</v>
      </c>
    </row>
    <row r="27" spans="1:12">
      <c r="A27" s="105" t="str">
        <f>'Master data'!A27</f>
        <v>Education</v>
      </c>
      <c r="B27" s="118">
        <f>'Master data'!B27</f>
        <v>244</v>
      </c>
      <c r="C27" s="139">
        <f>'Dividend fundamentals'!C27</f>
        <v>1209.40698</v>
      </c>
      <c r="D27" s="127">
        <f>-'Master data'!CI27</f>
        <v>1412.3280000000002</v>
      </c>
      <c r="E27" s="127">
        <f>'Master data'!CK27</f>
        <v>5094.9040000000005</v>
      </c>
      <c r="F27" s="127">
        <f t="shared" si="0"/>
        <v>3682.576</v>
      </c>
      <c r="G27" s="103">
        <f>F27/'$ Values'!D27</f>
        <v>8.6432657628144852E-2</v>
      </c>
      <c r="H27" s="102">
        <f>-'Master data'!CL27</f>
        <v>9296.9240000000009</v>
      </c>
      <c r="I27" s="102">
        <f>'Master data'!CM27</f>
        <v>9811.5459999999985</v>
      </c>
      <c r="J27" s="102">
        <f t="shared" si="1"/>
        <v>514.62199999999757</v>
      </c>
      <c r="K27" s="109">
        <f>J27/'Debt details'!D27</f>
        <v>1.7894439559750151E-2</v>
      </c>
      <c r="L27" s="102">
        <f>'Master data'!FQ27-'Master data'!FP27</f>
        <v>-185.98200000000088</v>
      </c>
    </row>
    <row r="28" spans="1:12">
      <c r="A28" s="105" t="str">
        <f>'Master data'!A28</f>
        <v>Electrical Equipment</v>
      </c>
      <c r="B28" s="118">
        <f>'Master data'!B28</f>
        <v>999</v>
      </c>
      <c r="C28" s="139">
        <f>'Dividend fundamentals'!C28</f>
        <v>19356.848989999988</v>
      </c>
      <c r="D28" s="127">
        <f>-'Master data'!CI28</f>
        <v>7892.4529999999959</v>
      </c>
      <c r="E28" s="127">
        <f>'Master data'!CK28</f>
        <v>28677.360000000015</v>
      </c>
      <c r="F28" s="127">
        <f t="shared" si="0"/>
        <v>20784.907000000021</v>
      </c>
      <c r="G28" s="103">
        <f>F28/'$ Values'!D28</f>
        <v>5.2310719534184369E-2</v>
      </c>
      <c r="H28" s="102">
        <f>-'Master data'!CL28</f>
        <v>94993.118999999962</v>
      </c>
      <c r="I28" s="102">
        <f>'Master data'!CM28</f>
        <v>102866.09400000011</v>
      </c>
      <c r="J28" s="102">
        <f t="shared" si="1"/>
        <v>7872.9750000001513</v>
      </c>
      <c r="K28" s="109">
        <f>J28/'Debt details'!D28</f>
        <v>3.4224013839604626E-2</v>
      </c>
      <c r="L28" s="102">
        <f>'Master data'!FQ28-'Master data'!FP28</f>
        <v>1468.0320000000138</v>
      </c>
    </row>
    <row r="29" spans="1:12">
      <c r="A29" s="105" t="str">
        <f>'Master data'!A29</f>
        <v>Electronics (Consumer &amp; Office)</v>
      </c>
      <c r="B29" s="118">
        <f>'Master data'!B29</f>
        <v>138</v>
      </c>
      <c r="C29" s="139">
        <f>'Dividend fundamentals'!C29</f>
        <v>4096.9074600000004</v>
      </c>
      <c r="D29" s="127">
        <f>-'Master data'!CI29</f>
        <v>577.45299999999997</v>
      </c>
      <c r="E29" s="127">
        <f>'Master data'!CK29</f>
        <v>2225.895</v>
      </c>
      <c r="F29" s="127">
        <f t="shared" si="0"/>
        <v>1648.442</v>
      </c>
      <c r="G29" s="103">
        <f>F29/'$ Values'!D29</f>
        <v>1.3081081945827544E-2</v>
      </c>
      <c r="H29" s="102">
        <f>-'Master data'!CL29</f>
        <v>37746.933999999979</v>
      </c>
      <c r="I29" s="102">
        <f>'Master data'!CM29</f>
        <v>38092.65</v>
      </c>
      <c r="J29" s="102">
        <f t="shared" si="1"/>
        <v>345.71600000002218</v>
      </c>
      <c r="K29" s="109">
        <f>J29/'Debt details'!D29</f>
        <v>3.5722326150060195E-3</v>
      </c>
      <c r="L29" s="102">
        <f>'Master data'!FQ29-'Master data'!FP29</f>
        <v>-867.92400000000634</v>
      </c>
    </row>
    <row r="30" spans="1:12">
      <c r="A30" s="105" t="str">
        <f>'Master data'!A30</f>
        <v>Electronics (General)</v>
      </c>
      <c r="B30" s="118">
        <f>'Master data'!B30</f>
        <v>1425</v>
      </c>
      <c r="C30" s="139">
        <f>'Dividend fundamentals'!C30</f>
        <v>24393.490369999981</v>
      </c>
      <c r="D30" s="127">
        <f>-'Master data'!CI30</f>
        <v>6231.996000000001</v>
      </c>
      <c r="E30" s="127">
        <f>'Master data'!CK30</f>
        <v>26885.739000000041</v>
      </c>
      <c r="F30" s="127">
        <f t="shared" si="0"/>
        <v>20653.743000000039</v>
      </c>
      <c r="G30" s="103">
        <f>F30/'$ Values'!D30</f>
        <v>3.5881859181609653E-2</v>
      </c>
      <c r="H30" s="102">
        <f>-'Master data'!CL30</f>
        <v>147636.40000000029</v>
      </c>
      <c r="I30" s="102">
        <f>'Master data'!CM30</f>
        <v>161493.52000000008</v>
      </c>
      <c r="J30" s="102">
        <f t="shared" si="1"/>
        <v>13857.119999999792</v>
      </c>
      <c r="K30" s="109">
        <f>J30/'Debt details'!D30</f>
        <v>4.9772941163547607E-2</v>
      </c>
      <c r="L30" s="102">
        <f>'Master data'!FQ30-'Master data'!FP30</f>
        <v>2194.4139999999752</v>
      </c>
    </row>
    <row r="31" spans="1:12">
      <c r="A31" s="105" t="str">
        <f>'Master data'!A31</f>
        <v>Engineering/Construction</v>
      </c>
      <c r="B31" s="118">
        <f>'Master data'!B31</f>
        <v>1267</v>
      </c>
      <c r="C31" s="139">
        <f>'Dividend fundamentals'!C31</f>
        <v>36885.853629000048</v>
      </c>
      <c r="D31" s="127">
        <f>-'Master data'!CI31</f>
        <v>13098.432000000003</v>
      </c>
      <c r="E31" s="127">
        <f>'Master data'!CK31</f>
        <v>31928.148999999972</v>
      </c>
      <c r="F31" s="127">
        <f t="shared" si="0"/>
        <v>18829.716999999968</v>
      </c>
      <c r="G31" s="103">
        <f>F31/'$ Values'!D31</f>
        <v>3.0484767954772146E-2</v>
      </c>
      <c r="H31" s="102">
        <f>-'Master data'!CL31</f>
        <v>356410.4589999998</v>
      </c>
      <c r="I31" s="102">
        <f>'Master data'!CM31</f>
        <v>383485.89099999983</v>
      </c>
      <c r="J31" s="102">
        <f t="shared" si="1"/>
        <v>27075.43200000003</v>
      </c>
      <c r="K31" s="109">
        <f>J31/'Debt details'!D31</f>
        <v>3.4755604319169013E-2</v>
      </c>
      <c r="L31" s="102">
        <f>'Master data'!FQ31-'Master data'!FP31</f>
        <v>3839.5129999998899</v>
      </c>
    </row>
    <row r="32" spans="1:12">
      <c r="A32" s="105" t="str">
        <f>'Master data'!A32</f>
        <v>Entertainment</v>
      </c>
      <c r="B32" s="118">
        <f>'Master data'!B32</f>
        <v>734</v>
      </c>
      <c r="C32" s="139">
        <f>'Dividend fundamentals'!C32</f>
        <v>6981.7523699999983</v>
      </c>
      <c r="D32" s="127">
        <f>-'Master data'!CI32</f>
        <v>4799.88</v>
      </c>
      <c r="E32" s="127">
        <f>'Master data'!CK32</f>
        <v>23210.954000000005</v>
      </c>
      <c r="F32" s="127">
        <f t="shared" si="0"/>
        <v>18411.074000000004</v>
      </c>
      <c r="G32" s="103">
        <f>F32/'$ Values'!D32</f>
        <v>6.8490740121519025E-2</v>
      </c>
      <c r="H32" s="102">
        <f>-'Master data'!CL32</f>
        <v>33204.241000000016</v>
      </c>
      <c r="I32" s="102">
        <f>'Master data'!CM32</f>
        <v>33613.60000000002</v>
      </c>
      <c r="J32" s="102">
        <f t="shared" si="1"/>
        <v>409.35900000000402</v>
      </c>
      <c r="K32" s="109">
        <f>J32/'Debt details'!D32</f>
        <v>2.1291262467077517E-3</v>
      </c>
      <c r="L32" s="102">
        <f>'Master data'!FQ32-'Master data'!FP32</f>
        <v>-5277.5970000000234</v>
      </c>
    </row>
    <row r="33" spans="1:12">
      <c r="A33" s="105" t="str">
        <f>'Master data'!A33</f>
        <v>Environmental &amp; Waste Services</v>
      </c>
      <c r="B33" s="118">
        <f>'Master data'!B33</f>
        <v>353</v>
      </c>
      <c r="C33" s="139">
        <f>'Dividend fundamentals'!C33</f>
        <v>5267.1711499999983</v>
      </c>
      <c r="D33" s="127">
        <f>-'Master data'!CI33</f>
        <v>1870.6789999999999</v>
      </c>
      <c r="E33" s="127">
        <f>'Master data'!CK33</f>
        <v>5370.7899999999972</v>
      </c>
      <c r="F33" s="127">
        <f t="shared" si="0"/>
        <v>3500.1109999999971</v>
      </c>
      <c r="G33" s="103">
        <f>F33/'$ Values'!D33</f>
        <v>3.8316921512092754E-2</v>
      </c>
      <c r="H33" s="102">
        <f>-'Master data'!CL33</f>
        <v>47814.015000000007</v>
      </c>
      <c r="I33" s="102">
        <f>'Master data'!CM33</f>
        <v>58470.825000000004</v>
      </c>
      <c r="J33" s="102">
        <f t="shared" si="1"/>
        <v>10656.809999999998</v>
      </c>
      <c r="K33" s="109">
        <f>J33/'Debt details'!D33</f>
        <v>9.4026551747002043E-2</v>
      </c>
      <c r="L33" s="102">
        <f>'Master data'!FQ33-'Master data'!FP33</f>
        <v>71.168999999990774</v>
      </c>
    </row>
    <row r="34" spans="1:12">
      <c r="A34" s="105" t="str">
        <f>'Master data'!A34</f>
        <v>Farming/Agriculture</v>
      </c>
      <c r="B34" s="118">
        <f>'Master data'!B34</f>
        <v>417</v>
      </c>
      <c r="C34" s="139">
        <f>'Dividend fundamentals'!C34</f>
        <v>7924.5444800000005</v>
      </c>
      <c r="D34" s="127">
        <f>-'Master data'!CI34</f>
        <v>3732.4020000000005</v>
      </c>
      <c r="E34" s="127">
        <f>'Master data'!CK34</f>
        <v>5936.7040000000043</v>
      </c>
      <c r="F34" s="127">
        <f t="shared" si="0"/>
        <v>2204.3020000000038</v>
      </c>
      <c r="G34" s="103">
        <f>F34/'$ Values'!D34</f>
        <v>1.3081450372432914E-2</v>
      </c>
      <c r="H34" s="102">
        <f>-'Master data'!CL34</f>
        <v>97221.936999999976</v>
      </c>
      <c r="I34" s="102">
        <f>'Master data'!CM34</f>
        <v>108754.374</v>
      </c>
      <c r="J34" s="102">
        <f t="shared" si="1"/>
        <v>11532.43700000002</v>
      </c>
      <c r="K34" s="109">
        <f>J34/'Debt details'!D34</f>
        <v>5.7602453559756774E-2</v>
      </c>
      <c r="L34" s="102">
        <f>'Master data'!FQ34-'Master data'!FP34</f>
        <v>1577.7889999999898</v>
      </c>
    </row>
    <row r="35" spans="1:12">
      <c r="A35" s="105" t="str">
        <f>'Master data'!A35</f>
        <v>Financial Svcs. (Non-bank &amp; Insurance)</v>
      </c>
      <c r="B35" s="118">
        <f>'Master data'!B35</f>
        <v>1102</v>
      </c>
      <c r="C35" s="139">
        <f>'Dividend fundamentals'!C35</f>
        <v>42811.398310000048</v>
      </c>
      <c r="D35" s="127">
        <f>-'Master data'!CI35</f>
        <v>60105.910999999986</v>
      </c>
      <c r="E35" s="127">
        <f>'Master data'!CK35</f>
        <v>39597.075999999994</v>
      </c>
      <c r="F35" s="127">
        <f t="shared" si="0"/>
        <v>-20508.834999999992</v>
      </c>
      <c r="G35" s="103">
        <f>F35/'$ Values'!D35</f>
        <v>-2.2247618781072551E-2</v>
      </c>
      <c r="H35" s="102">
        <f>-'Master data'!CL35</f>
        <v>3905243.236000001</v>
      </c>
      <c r="I35" s="102">
        <f>'Master data'!CM35</f>
        <v>3967666.8219999997</v>
      </c>
      <c r="J35" s="102">
        <f t="shared" si="1"/>
        <v>62423.58599999873</v>
      </c>
      <c r="K35" s="109">
        <f>J35/'Debt details'!D35</f>
        <v>5.452308228208874E-3</v>
      </c>
      <c r="L35" s="102">
        <f>'Master data'!FQ35-'Master data'!FP35</f>
        <v>13.654999999998836</v>
      </c>
    </row>
    <row r="36" spans="1:12">
      <c r="A36" s="105" t="str">
        <f>'Master data'!A36</f>
        <v>Food Processing</v>
      </c>
      <c r="B36" s="118">
        <f>'Master data'!B36</f>
        <v>1377</v>
      </c>
      <c r="C36" s="139">
        <f>'Dividend fundamentals'!C36</f>
        <v>47595.831506999988</v>
      </c>
      <c r="D36" s="127">
        <f>-'Master data'!CI36</f>
        <v>15904.371000000012</v>
      </c>
      <c r="E36" s="127">
        <f>'Master data'!CK36</f>
        <v>15529.003000000006</v>
      </c>
      <c r="F36" s="127">
        <f t="shared" si="0"/>
        <v>-375.36800000000585</v>
      </c>
      <c r="G36" s="103">
        <f>F36/'$ Values'!D36</f>
        <v>-5.5696021120901643E-4</v>
      </c>
      <c r="H36" s="102">
        <f>-'Master data'!CL36</f>
        <v>232680.15399999969</v>
      </c>
      <c r="I36" s="102">
        <f>'Master data'!CM36</f>
        <v>236333.61799999996</v>
      </c>
      <c r="J36" s="102">
        <f t="shared" si="1"/>
        <v>3653.4640000002692</v>
      </c>
      <c r="K36" s="109">
        <f>J36/'Debt details'!D36</f>
        <v>6.7300138122027868E-3</v>
      </c>
      <c r="L36" s="102">
        <f>'Master data'!FQ36-'Master data'!FP36</f>
        <v>252.13000000001921</v>
      </c>
    </row>
    <row r="37" spans="1:12">
      <c r="A37" s="105" t="str">
        <f>'Master data'!A37</f>
        <v>Food Wholesalers</v>
      </c>
      <c r="B37" s="118">
        <f>'Master data'!B37</f>
        <v>160</v>
      </c>
      <c r="C37" s="139">
        <f>'Dividend fundamentals'!C37</f>
        <v>2301.3939299999993</v>
      </c>
      <c r="D37" s="127">
        <f>-'Master data'!CI37</f>
        <v>599.56800000000021</v>
      </c>
      <c r="E37" s="127">
        <f>'Master data'!CK37</f>
        <v>823.89400000000001</v>
      </c>
      <c r="F37" s="127">
        <f t="shared" si="0"/>
        <v>224.32599999999979</v>
      </c>
      <c r="G37" s="103">
        <f>F37/'$ Values'!D37</f>
        <v>5.7453273018913276E-3</v>
      </c>
      <c r="H37" s="102">
        <f>-'Master data'!CL37</f>
        <v>25706.365999999987</v>
      </c>
      <c r="I37" s="102">
        <f>'Master data'!CM37</f>
        <v>20637.528999999991</v>
      </c>
      <c r="J37" s="102">
        <f t="shared" si="1"/>
        <v>-5068.8369999999959</v>
      </c>
      <c r="K37" s="109">
        <f>J37/'Debt details'!D37</f>
        <v>-6.7074323346983197E-2</v>
      </c>
      <c r="L37" s="102">
        <f>'Master data'!FQ37-'Master data'!FP37</f>
        <v>-523.38500000000022</v>
      </c>
    </row>
    <row r="38" spans="1:12">
      <c r="A38" s="105" t="str">
        <f>'Master data'!A38</f>
        <v>Furn/Home Furnishings</v>
      </c>
      <c r="B38" s="118">
        <f>'Master data'!B38</f>
        <v>359</v>
      </c>
      <c r="C38" s="139">
        <f>'Dividend fundamentals'!C38</f>
        <v>11423.650001999995</v>
      </c>
      <c r="D38" s="127">
        <f>-'Master data'!CI38</f>
        <v>4828.99</v>
      </c>
      <c r="E38" s="127">
        <f>'Master data'!CK38</f>
        <v>3357.2370000000014</v>
      </c>
      <c r="F38" s="127">
        <f t="shared" si="0"/>
        <v>-1471.7529999999983</v>
      </c>
      <c r="G38" s="103">
        <f>F38/'$ Values'!D38</f>
        <v>-1.2282173376533442E-2</v>
      </c>
      <c r="H38" s="102">
        <f>-'Master data'!CL38</f>
        <v>43778.217999999986</v>
      </c>
      <c r="I38" s="102">
        <f>'Master data'!CM38</f>
        <v>43009.95299999998</v>
      </c>
      <c r="J38" s="102">
        <f t="shared" si="1"/>
        <v>-768.26500000000669</v>
      </c>
      <c r="K38" s="109">
        <f>J38/'Debt details'!D38</f>
        <v>-9.5078891848657011E-3</v>
      </c>
      <c r="L38" s="102">
        <f>'Master data'!FQ38-'Master data'!FP38</f>
        <v>-4129.7440000000006</v>
      </c>
    </row>
    <row r="39" spans="1:12">
      <c r="A39" s="105" t="str">
        <f>'Master data'!A39</f>
        <v>Green &amp; Renewable Energy</v>
      </c>
      <c r="B39" s="118">
        <f>'Master data'!B39</f>
        <v>239</v>
      </c>
      <c r="C39" s="139">
        <f>'Dividend fundamentals'!C39</f>
        <v>9916.1494999999959</v>
      </c>
      <c r="D39" s="127">
        <f>-'Master data'!CI39</f>
        <v>141.43600000000004</v>
      </c>
      <c r="E39" s="127">
        <f>'Master data'!CK39</f>
        <v>15708.510000000002</v>
      </c>
      <c r="F39" s="127">
        <f t="shared" si="0"/>
        <v>15567.074000000002</v>
      </c>
      <c r="G39" s="103">
        <f>F39/'$ Values'!D39</f>
        <v>0.13791245879301275</v>
      </c>
      <c r="H39" s="102">
        <f>-'Master data'!CL39</f>
        <v>73363.507000000012</v>
      </c>
      <c r="I39" s="102">
        <f>'Master data'!CM39</f>
        <v>83010.665000000066</v>
      </c>
      <c r="J39" s="102">
        <f t="shared" si="1"/>
        <v>9647.158000000054</v>
      </c>
      <c r="K39" s="109">
        <f>J39/'Debt details'!D39</f>
        <v>4.353415227192025E-2</v>
      </c>
      <c r="L39" s="102">
        <f>'Master data'!FQ39-'Master data'!FP39</f>
        <v>221.96499999999992</v>
      </c>
    </row>
    <row r="40" spans="1:12">
      <c r="A40" s="105" t="str">
        <f>'Master data'!A40</f>
        <v>Healthcare Products</v>
      </c>
      <c r="B40" s="118">
        <f>'Master data'!B40</f>
        <v>852</v>
      </c>
      <c r="C40" s="139">
        <f>'Dividend fundamentals'!C40</f>
        <v>18788.959410000007</v>
      </c>
      <c r="D40" s="127">
        <f>-'Master data'!CI40</f>
        <v>11797.670999999991</v>
      </c>
      <c r="E40" s="127">
        <f>'Master data'!CK40</f>
        <v>23109.979999999989</v>
      </c>
      <c r="F40" s="127">
        <f t="shared" si="0"/>
        <v>11312.308999999997</v>
      </c>
      <c r="G40" s="103">
        <f>F40/'$ Values'!D40</f>
        <v>2.9550175725094961E-2</v>
      </c>
      <c r="H40" s="102">
        <f>-'Master data'!CL40</f>
        <v>45546.433999999979</v>
      </c>
      <c r="I40" s="102">
        <f>'Master data'!CM40</f>
        <v>33315.013999999996</v>
      </c>
      <c r="J40" s="102">
        <f t="shared" si="1"/>
        <v>-12231.419999999984</v>
      </c>
      <c r="K40" s="109">
        <f>J40/'Debt details'!D40</f>
        <v>-5.8796928099392569E-2</v>
      </c>
      <c r="L40" s="102">
        <f>'Master data'!FQ40-'Master data'!FP40</f>
        <v>1143.0500000000029</v>
      </c>
    </row>
    <row r="41" spans="1:12">
      <c r="A41" s="105" t="str">
        <f>'Master data'!A41</f>
        <v>Healthcare Support Services</v>
      </c>
      <c r="B41" s="118">
        <f>'Master data'!B41</f>
        <v>445</v>
      </c>
      <c r="C41" s="139">
        <f>'Dividend fundamentals'!C41</f>
        <v>17516.282489999998</v>
      </c>
      <c r="D41" s="127">
        <f>-'Master data'!CI41</f>
        <v>27840.720000000005</v>
      </c>
      <c r="E41" s="127">
        <f>'Master data'!CK41</f>
        <v>17346.219000000008</v>
      </c>
      <c r="F41" s="127">
        <f t="shared" si="0"/>
        <v>-10494.500999999997</v>
      </c>
      <c r="G41" s="103">
        <f>F41/'$ Values'!D41</f>
        <v>-2.4475572628700478E-2</v>
      </c>
      <c r="H41" s="102">
        <f>-'Master data'!CL41</f>
        <v>153221.18100000016</v>
      </c>
      <c r="I41" s="102">
        <f>'Master data'!CM41</f>
        <v>147305.492</v>
      </c>
      <c r="J41" s="102">
        <f t="shared" si="1"/>
        <v>-5915.6890000001586</v>
      </c>
      <c r="K41" s="109">
        <f>J41/'Debt details'!D41</f>
        <v>-1.5735547760139301E-2</v>
      </c>
      <c r="L41" s="102">
        <f>'Master data'!FQ41-'Master data'!FP41</f>
        <v>5347.846000000136</v>
      </c>
    </row>
    <row r="42" spans="1:12">
      <c r="A42" s="105" t="str">
        <f>'Master data'!A42</f>
        <v>Heathcare Information and Technology</v>
      </c>
      <c r="B42" s="118">
        <f>'Master data'!B42</f>
        <v>455</v>
      </c>
      <c r="C42" s="139">
        <f>'Dividend fundamentals'!C42</f>
        <v>3037.5903799999992</v>
      </c>
      <c r="D42" s="127">
        <f>-'Master data'!CI42</f>
        <v>9678.1019999999971</v>
      </c>
      <c r="E42" s="127">
        <f>'Master data'!CK42</f>
        <v>23119.55100000001</v>
      </c>
      <c r="F42" s="127">
        <f t="shared" si="0"/>
        <v>13441.449000000013</v>
      </c>
      <c r="G42" s="103">
        <f>F42/'$ Values'!D42</f>
        <v>7.223545148088914E-2</v>
      </c>
      <c r="H42" s="102">
        <f>-'Master data'!CL42</f>
        <v>42920.04599999998</v>
      </c>
      <c r="I42" s="102">
        <f>'Master data'!CM42</f>
        <v>57576.811000000002</v>
      </c>
      <c r="J42" s="102">
        <f t="shared" si="1"/>
        <v>14656.765000000021</v>
      </c>
      <c r="K42" s="109">
        <f>J42/'Debt details'!D42</f>
        <v>0.10911462385050473</v>
      </c>
      <c r="L42" s="102">
        <f>'Master data'!FQ42-'Master data'!FP42</f>
        <v>1962.1860000000052</v>
      </c>
    </row>
    <row r="43" spans="1:12">
      <c r="A43" s="105" t="str">
        <f>'Master data'!A43</f>
        <v>Homebuilding</v>
      </c>
      <c r="B43" s="118">
        <f>'Master data'!B43</f>
        <v>168</v>
      </c>
      <c r="C43" s="139">
        <f>'Dividend fundamentals'!C43</f>
        <v>6120.5700900000029</v>
      </c>
      <c r="D43" s="127">
        <f>-'Master data'!CI43</f>
        <v>5707.5199999999986</v>
      </c>
      <c r="E43" s="127">
        <f>'Master data'!CK43</f>
        <v>787.42900000000009</v>
      </c>
      <c r="F43" s="127">
        <f t="shared" si="0"/>
        <v>-4920.0909999999985</v>
      </c>
      <c r="G43" s="103">
        <f>F43/'$ Values'!D43</f>
        <v>-3.1156981980806735E-2</v>
      </c>
      <c r="H43" s="102">
        <f>-'Master data'!CL43</f>
        <v>34282.703999999998</v>
      </c>
      <c r="I43" s="102">
        <f>'Master data'!CM43</f>
        <v>36144.644</v>
      </c>
      <c r="J43" s="102">
        <f t="shared" si="1"/>
        <v>1861.9400000000023</v>
      </c>
      <c r="K43" s="109">
        <f>J43/'Debt details'!D43</f>
        <v>2.2341371778753658E-2</v>
      </c>
      <c r="L43" s="102">
        <f>'Master data'!FQ43-'Master data'!FP43</f>
        <v>-781.0590000000002</v>
      </c>
    </row>
    <row r="44" spans="1:12">
      <c r="A44" s="105" t="str">
        <f>'Master data'!A44</f>
        <v>Hospitals/Healthcare Facilities</v>
      </c>
      <c r="B44" s="118">
        <f>'Master data'!B44</f>
        <v>223</v>
      </c>
      <c r="C44" s="139">
        <f>'Dividend fundamentals'!C44</f>
        <v>3301.9623000000015</v>
      </c>
      <c r="D44" s="127">
        <f>-'Master data'!CI44</f>
        <v>7134.8590000000013</v>
      </c>
      <c r="E44" s="127">
        <f>'Master data'!CK44</f>
        <v>9091.0249999999996</v>
      </c>
      <c r="F44" s="127">
        <f t="shared" si="0"/>
        <v>1956.1659999999983</v>
      </c>
      <c r="G44" s="103">
        <f>F44/'$ Values'!D44</f>
        <v>3.0175697124401352E-2</v>
      </c>
      <c r="H44" s="102">
        <f>-'Master data'!CL44</f>
        <v>57696.926999999989</v>
      </c>
      <c r="I44" s="102">
        <f>'Master data'!CM44</f>
        <v>49593.758000000023</v>
      </c>
      <c r="J44" s="102">
        <f t="shared" si="1"/>
        <v>-8103.1689999999653</v>
      </c>
      <c r="K44" s="109">
        <f>J44/'Debt details'!D44</f>
        <v>-4.8536896463422956E-2</v>
      </c>
      <c r="L44" s="102">
        <f>'Master data'!FQ44-'Master data'!FP44</f>
        <v>-137.60599999999977</v>
      </c>
    </row>
    <row r="45" spans="1:12">
      <c r="A45" s="105" t="str">
        <f>'Master data'!A45</f>
        <v>Hotel/Gaming</v>
      </c>
      <c r="B45" s="118">
        <f>'Master data'!B45</f>
        <v>654</v>
      </c>
      <c r="C45" s="139">
        <f>'Dividend fundamentals'!C45</f>
        <v>2309.9392999999995</v>
      </c>
      <c r="D45" s="127">
        <f>-'Master data'!CI45</f>
        <v>4920.2530000000006</v>
      </c>
      <c r="E45" s="127">
        <f>'Master data'!CK45</f>
        <v>25982.056000000011</v>
      </c>
      <c r="F45" s="127">
        <f t="shared" si="0"/>
        <v>21061.803000000011</v>
      </c>
      <c r="G45" s="103">
        <f>F45/'$ Values'!D45</f>
        <v>8.2805692415807111E-2</v>
      </c>
      <c r="H45" s="102">
        <f>-'Master data'!CL45</f>
        <v>87147.812000000005</v>
      </c>
      <c r="I45" s="102">
        <f>'Master data'!CM45</f>
        <v>84170.109000000011</v>
      </c>
      <c r="J45" s="102">
        <f t="shared" si="1"/>
        <v>-2977.7029999999941</v>
      </c>
      <c r="K45" s="109">
        <f>J45/'Debt details'!D45</f>
        <v>-6.8485193702103476E-3</v>
      </c>
      <c r="L45" s="102">
        <f>'Master data'!FQ45-'Master data'!FP45</f>
        <v>-5159.9899999999907</v>
      </c>
    </row>
    <row r="46" spans="1:12">
      <c r="A46" s="105" t="str">
        <f>'Master data'!A46</f>
        <v>Household Products</v>
      </c>
      <c r="B46" s="118">
        <f>'Master data'!B46</f>
        <v>575</v>
      </c>
      <c r="C46" s="139">
        <f>'Dividend fundamentals'!C46</f>
        <v>34019.649529999973</v>
      </c>
      <c r="D46" s="127">
        <f>-'Master data'!CI46</f>
        <v>21797.632999999998</v>
      </c>
      <c r="E46" s="127">
        <f>'Master data'!CK46</f>
        <v>9180.4640000000054</v>
      </c>
      <c r="F46" s="127">
        <f t="shared" si="0"/>
        <v>-12617.168999999993</v>
      </c>
      <c r="G46" s="103">
        <f>F46/'$ Values'!D46</f>
        <v>-5.2731250570869657E-2</v>
      </c>
      <c r="H46" s="102">
        <f>-'Master data'!CL46</f>
        <v>48245.130999999987</v>
      </c>
      <c r="I46" s="102">
        <f>'Master data'!CM46</f>
        <v>38454.833999999988</v>
      </c>
      <c r="J46" s="102">
        <f t="shared" si="1"/>
        <v>-9790.2969999999987</v>
      </c>
      <c r="K46" s="109">
        <f>J46/'Debt details'!D46</f>
        <v>-5.3943744134036853E-2</v>
      </c>
      <c r="L46" s="102">
        <f>'Master data'!FQ46-'Master data'!FP46</f>
        <v>-283.69600000000355</v>
      </c>
    </row>
    <row r="47" spans="1:12">
      <c r="A47" s="105" t="str">
        <f>'Master data'!A47</f>
        <v>Information Services</v>
      </c>
      <c r="B47" s="118">
        <f>'Master data'!B47</f>
        <v>266</v>
      </c>
      <c r="C47" s="139">
        <f>'Dividend fundamentals'!C47</f>
        <v>10843.087289999996</v>
      </c>
      <c r="D47" s="127">
        <f>-'Master data'!CI47</f>
        <v>29227.317999999999</v>
      </c>
      <c r="E47" s="127">
        <f>'Master data'!CK47</f>
        <v>12914.551000000007</v>
      </c>
      <c r="F47" s="127">
        <f t="shared" si="0"/>
        <v>-16312.766999999993</v>
      </c>
      <c r="G47" s="103">
        <f>F47/'$ Values'!D47</f>
        <v>-7.0099827051677999E-2</v>
      </c>
      <c r="H47" s="102">
        <f>-'Master data'!CL47</f>
        <v>115829.353</v>
      </c>
      <c r="I47" s="102">
        <f>'Master data'!CM47</f>
        <v>126916.11600000001</v>
      </c>
      <c r="J47" s="102">
        <f t="shared" si="1"/>
        <v>11086.763000000006</v>
      </c>
      <c r="K47" s="109">
        <f>J47/'Debt details'!D47</f>
        <v>5.411057920407561E-2</v>
      </c>
      <c r="L47" s="102">
        <f>'Master data'!FQ47-'Master data'!FP47</f>
        <v>1848.0929999999898</v>
      </c>
    </row>
    <row r="48" spans="1:12">
      <c r="A48" s="105" t="str">
        <f>'Master data'!A48</f>
        <v>Insurance (General)</v>
      </c>
      <c r="B48" s="118">
        <f>'Master data'!B48</f>
        <v>215</v>
      </c>
      <c r="C48" s="139">
        <f>'Dividend fundamentals'!C48</f>
        <v>28581.367720000009</v>
      </c>
      <c r="D48" s="127">
        <f>-'Master data'!CI48</f>
        <v>10471.91</v>
      </c>
      <c r="E48" s="127">
        <f>'Master data'!CK48</f>
        <v>5554.674</v>
      </c>
      <c r="F48" s="127">
        <f t="shared" si="0"/>
        <v>-4917.2359999999999</v>
      </c>
      <c r="G48" s="103">
        <f>F48/'$ Values'!D48</f>
        <v>-8.5544399742706161E-3</v>
      </c>
      <c r="H48" s="102">
        <f>-'Master data'!CL48</f>
        <v>38848.752999999982</v>
      </c>
      <c r="I48" s="102">
        <f>'Master data'!CM48</f>
        <v>27179.249000000003</v>
      </c>
      <c r="J48" s="102">
        <f t="shared" si="1"/>
        <v>-11669.503999999979</v>
      </c>
      <c r="K48" s="109">
        <f>J48/'Debt details'!D48</f>
        <v>-3.4438290093548457E-2</v>
      </c>
      <c r="L48" s="102">
        <f>'Master data'!FQ48-'Master data'!FP48</f>
        <v>-1190.9600000000064</v>
      </c>
    </row>
    <row r="49" spans="1:12">
      <c r="A49" s="105" t="str">
        <f>'Master data'!A49</f>
        <v>Insurance (Life)</v>
      </c>
      <c r="B49" s="118">
        <f>'Master data'!B49</f>
        <v>142</v>
      </c>
      <c r="C49" s="139">
        <f>'Dividend fundamentals'!C49</f>
        <v>34145.296400000007</v>
      </c>
      <c r="D49" s="127">
        <f>-'Master data'!CI49</f>
        <v>22254.379999999997</v>
      </c>
      <c r="E49" s="127">
        <f>'Master data'!CK49</f>
        <v>6490.6659999999993</v>
      </c>
      <c r="F49" s="127">
        <f t="shared" si="0"/>
        <v>-15763.713999999998</v>
      </c>
      <c r="G49" s="103">
        <f>F49/'$ Values'!D49</f>
        <v>-1.3461728546903808E-2</v>
      </c>
      <c r="H49" s="102">
        <f>-'Master data'!CL49</f>
        <v>260941.29800000001</v>
      </c>
      <c r="I49" s="102">
        <f>'Master data'!CM49</f>
        <v>299187.88099999994</v>
      </c>
      <c r="J49" s="102">
        <f t="shared" si="1"/>
        <v>38246.582999999926</v>
      </c>
      <c r="K49" s="109">
        <f>J49/'Debt details'!D49</f>
        <v>2.9671877705000509E-2</v>
      </c>
      <c r="L49" s="102">
        <f>'Master data'!FQ49-'Master data'!FP49</f>
        <v>236.81999999999971</v>
      </c>
    </row>
    <row r="50" spans="1:12">
      <c r="A50" s="105" t="str">
        <f>'Master data'!A50</f>
        <v>Insurance (Prop/Cas.)</v>
      </c>
      <c r="B50" s="118">
        <f>'Master data'!B50</f>
        <v>231</v>
      </c>
      <c r="C50" s="139">
        <f>'Dividend fundamentals'!C50</f>
        <v>19012.983299999989</v>
      </c>
      <c r="D50" s="127">
        <f>-'Master data'!CI50</f>
        <v>13908.715000000002</v>
      </c>
      <c r="E50" s="127">
        <f>'Master data'!CK50</f>
        <v>12739.466</v>
      </c>
      <c r="F50" s="127">
        <f t="shared" si="0"/>
        <v>-1169.2490000000016</v>
      </c>
      <c r="G50" s="103">
        <f>F50/'$ Values'!D50</f>
        <v>-2.4237386085483566E-3</v>
      </c>
      <c r="H50" s="102">
        <f>-'Master data'!CL50</f>
        <v>56788.727999999996</v>
      </c>
      <c r="I50" s="102">
        <f>'Master data'!CM50</f>
        <v>58009.718000000008</v>
      </c>
      <c r="J50" s="102">
        <f t="shared" si="1"/>
        <v>1220.9900000000125</v>
      </c>
      <c r="K50" s="109">
        <f>J50/'Debt details'!D50</f>
        <v>6.5586397039944719E-3</v>
      </c>
      <c r="L50" s="102">
        <f>'Master data'!FQ50-'Master data'!FP50</f>
        <v>-423.37499999999818</v>
      </c>
    </row>
    <row r="51" spans="1:12">
      <c r="A51" s="105" t="str">
        <f>'Master data'!A51</f>
        <v>Investments &amp; Asset Management</v>
      </c>
      <c r="B51" s="118">
        <f>'Master data'!B51</f>
        <v>1706</v>
      </c>
      <c r="C51" s="139">
        <f>'Dividend fundamentals'!C51</f>
        <v>26973.625299999978</v>
      </c>
      <c r="D51" s="127">
        <f>-'Master data'!CI51</f>
        <v>15437.863000000001</v>
      </c>
      <c r="E51" s="127">
        <f>'Master data'!CK51</f>
        <v>88654.906000000046</v>
      </c>
      <c r="F51" s="127">
        <f t="shared" si="0"/>
        <v>73217.043000000049</v>
      </c>
      <c r="G51" s="103">
        <f>F51/'$ Values'!D51</f>
        <v>0.16253985931014303</v>
      </c>
      <c r="H51" s="102">
        <f>-'Master data'!CL51</f>
        <v>214269.28000000003</v>
      </c>
      <c r="I51" s="102">
        <f>'Master data'!CM51</f>
        <v>232781.66499999978</v>
      </c>
      <c r="J51" s="102">
        <f t="shared" si="1"/>
        <v>18512.384999999747</v>
      </c>
      <c r="K51" s="109">
        <f>J51/'Debt details'!D51</f>
        <v>2.8181739956806923E-2</v>
      </c>
      <c r="L51" s="102">
        <f>'Master data'!FQ51-'Master data'!FP51</f>
        <v>993.04999999999382</v>
      </c>
    </row>
    <row r="52" spans="1:12">
      <c r="A52" s="105" t="str">
        <f>'Master data'!A52</f>
        <v>Machinery</v>
      </c>
      <c r="B52" s="118">
        <f>'Master data'!B52</f>
        <v>1421</v>
      </c>
      <c r="C52" s="139">
        <f>'Dividend fundamentals'!C52</f>
        <v>23328.645813999992</v>
      </c>
      <c r="D52" s="127">
        <f>-'Master data'!CI52</f>
        <v>6928.3540000000012</v>
      </c>
      <c r="E52" s="127">
        <f>'Master data'!CK52</f>
        <v>15183.342999999995</v>
      </c>
      <c r="F52" s="127">
        <f t="shared" si="0"/>
        <v>8254.9889999999941</v>
      </c>
      <c r="G52" s="103">
        <f>F52/'$ Values'!D52</f>
        <v>1.7524153771815976E-2</v>
      </c>
      <c r="H52" s="102">
        <f>-'Master data'!CL52</f>
        <v>105717.14600000017</v>
      </c>
      <c r="I52" s="102">
        <f>'Master data'!CM52</f>
        <v>92040.700999999855</v>
      </c>
      <c r="J52" s="102">
        <f t="shared" si="1"/>
        <v>-13676.445000000313</v>
      </c>
      <c r="K52" s="109">
        <f>J52/'Debt details'!D52</f>
        <v>-5.6425414240801698E-2</v>
      </c>
      <c r="L52" s="102">
        <f>'Master data'!FQ52-'Master data'!FP52</f>
        <v>1393.3620000000119</v>
      </c>
    </row>
    <row r="53" spans="1:12">
      <c r="A53" s="105" t="str">
        <f>'Master data'!A53</f>
        <v>Metals &amp; Mining</v>
      </c>
      <c r="B53" s="118">
        <f>'Master data'!B53</f>
        <v>1706</v>
      </c>
      <c r="C53" s="139">
        <f>'Dividend fundamentals'!C53</f>
        <v>38347.071300000011</v>
      </c>
      <c r="D53" s="127">
        <f>-'Master data'!CI53</f>
        <v>2204.6219999999985</v>
      </c>
      <c r="E53" s="127">
        <f>'Master data'!CK53</f>
        <v>17422.814999999988</v>
      </c>
      <c r="F53" s="127">
        <f t="shared" si="0"/>
        <v>15218.192999999988</v>
      </c>
      <c r="G53" s="103">
        <f>F53/'$ Values'!D53</f>
        <v>2.9627156714987203E-2</v>
      </c>
      <c r="H53" s="102">
        <f>-'Master data'!CL53</f>
        <v>189872.44399999984</v>
      </c>
      <c r="I53" s="102">
        <f>'Master data'!CM53</f>
        <v>167941.6449999999</v>
      </c>
      <c r="J53" s="102">
        <f t="shared" si="1"/>
        <v>-21930.798999999941</v>
      </c>
      <c r="K53" s="109">
        <f>J53/'Debt details'!D53</f>
        <v>-6.0313105302328064E-2</v>
      </c>
      <c r="L53" s="102">
        <f>'Master data'!FQ53-'Master data'!FP53</f>
        <v>4231.4200000000019</v>
      </c>
    </row>
    <row r="54" spans="1:12">
      <c r="A54" s="105" t="str">
        <f>'Master data'!A54</f>
        <v>Office Equipment &amp; Services</v>
      </c>
      <c r="B54" s="118">
        <f>'Master data'!B54</f>
        <v>145</v>
      </c>
      <c r="C54" s="139">
        <f>'Dividend fundamentals'!C54</f>
        <v>799.2552300000001</v>
      </c>
      <c r="D54" s="127">
        <f>-'Master data'!CI54</f>
        <v>247.733</v>
      </c>
      <c r="E54" s="127">
        <f>'Master data'!CK54</f>
        <v>406.36899999999991</v>
      </c>
      <c r="F54" s="127">
        <f t="shared" si="0"/>
        <v>158.63599999999991</v>
      </c>
      <c r="G54" s="103">
        <f>F54/'$ Values'!D54</f>
        <v>7.2892694827341601E-3</v>
      </c>
      <c r="H54" s="102">
        <f>-'Master data'!CL54</f>
        <v>7957.1850000000004</v>
      </c>
      <c r="I54" s="102">
        <f>'Master data'!CM54</f>
        <v>9045.9179999999978</v>
      </c>
      <c r="J54" s="102">
        <f t="shared" si="1"/>
        <v>1088.7329999999974</v>
      </c>
      <c r="K54" s="109">
        <f>J54/'Debt details'!D54</f>
        <v>9.1944357741637117E-2</v>
      </c>
      <c r="L54" s="102">
        <f>'Master data'!FQ54-'Master data'!FP54</f>
        <v>82.657999999999447</v>
      </c>
    </row>
    <row r="55" spans="1:12">
      <c r="A55" s="105" t="str">
        <f>'Master data'!A55</f>
        <v>Oil/Gas (Integrated)</v>
      </c>
      <c r="B55" s="118">
        <f>'Master data'!B55</f>
        <v>46</v>
      </c>
      <c r="C55" s="139">
        <f>'Dividend fundamentals'!C55</f>
        <v>147663.69199999998</v>
      </c>
      <c r="D55" s="127">
        <f>-'Master data'!CI55</f>
        <v>8290.8490000000002</v>
      </c>
      <c r="E55" s="127">
        <f>'Master data'!CK55</f>
        <v>15985.398999999999</v>
      </c>
      <c r="F55" s="127">
        <f t="shared" si="0"/>
        <v>7694.5499999999993</v>
      </c>
      <c r="G55" s="103">
        <f>F55/'$ Values'!D55</f>
        <v>4.2284114496933534E-3</v>
      </c>
      <c r="H55" s="102">
        <f>-'Master data'!CL55</f>
        <v>342319.36499999999</v>
      </c>
      <c r="I55" s="102">
        <f>'Master data'!CM55</f>
        <v>252750.44900000002</v>
      </c>
      <c r="J55" s="102">
        <f t="shared" si="1"/>
        <v>-89568.915999999968</v>
      </c>
      <c r="K55" s="109">
        <f>J55/'Debt details'!D55</f>
        <v>-9.3583210292264102E-2</v>
      </c>
      <c r="L55" s="102">
        <f>'Master data'!FQ55-'Master data'!FP55</f>
        <v>3370.8399999999965</v>
      </c>
    </row>
    <row r="56" spans="1:12">
      <c r="A56" s="105" t="str">
        <f>'Master data'!A56</f>
        <v>Oil/Gas (Production and Exploration)</v>
      </c>
      <c r="B56" s="118">
        <f>'Master data'!B56</f>
        <v>642</v>
      </c>
      <c r="C56" s="139">
        <f>'Dividend fundamentals'!C56</f>
        <v>18288.551539999993</v>
      </c>
      <c r="D56" s="127">
        <f>-'Master data'!CI56</f>
        <v>4712.2639999999992</v>
      </c>
      <c r="E56" s="127">
        <f>'Master data'!CK56</f>
        <v>7130.0899999999974</v>
      </c>
      <c r="F56" s="127">
        <f t="shared" si="0"/>
        <v>2417.8259999999982</v>
      </c>
      <c r="G56" s="103">
        <f>F56/'$ Values'!D56</f>
        <v>5.6619169147707647E-3</v>
      </c>
      <c r="H56" s="102">
        <f>-'Master data'!CL56</f>
        <v>114615.00100000009</v>
      </c>
      <c r="I56" s="102">
        <f>'Master data'!CM56</f>
        <v>90909.966000000029</v>
      </c>
      <c r="J56" s="102">
        <f t="shared" si="1"/>
        <v>-23705.035000000062</v>
      </c>
      <c r="K56" s="109">
        <f>J56/'Debt details'!D56</f>
        <v>-7.8105112601557974E-2</v>
      </c>
      <c r="L56" s="102">
        <f>'Master data'!FQ56-'Master data'!FP56</f>
        <v>-5247.9179999999469</v>
      </c>
    </row>
    <row r="57" spans="1:12">
      <c r="A57" s="105" t="str">
        <f>'Master data'!A57</f>
        <v>Oil/Gas Distribution</v>
      </c>
      <c r="B57" s="118">
        <f>'Master data'!B57</f>
        <v>165</v>
      </c>
      <c r="C57" s="139">
        <f>'Dividend fundamentals'!C57</f>
        <v>20789.599220000004</v>
      </c>
      <c r="D57" s="127">
        <f>-'Master data'!CI57</f>
        <v>1355.2070000000003</v>
      </c>
      <c r="E57" s="127">
        <f>'Master data'!CK57</f>
        <v>2209.6180000000004</v>
      </c>
      <c r="F57" s="127">
        <f t="shared" si="0"/>
        <v>854.41100000000006</v>
      </c>
      <c r="G57" s="103">
        <f>F57/'$ Values'!D57</f>
        <v>3.9954117887773984E-3</v>
      </c>
      <c r="H57" s="102">
        <f>-'Master data'!CL57</f>
        <v>59933.216999999975</v>
      </c>
      <c r="I57" s="102">
        <f>'Master data'!CM57</f>
        <v>66240.387000000002</v>
      </c>
      <c r="J57" s="102">
        <f t="shared" si="1"/>
        <v>6307.1700000000274</v>
      </c>
      <c r="K57" s="109">
        <f>J57/'Debt details'!D57</f>
        <v>1.9246595526327501E-2</v>
      </c>
      <c r="L57" s="102">
        <f>'Master data'!FQ57-'Master data'!FP57</f>
        <v>-3028.7030000000013</v>
      </c>
    </row>
    <row r="58" spans="1:12">
      <c r="A58" s="105" t="str">
        <f>'Master data'!A58</f>
        <v>Oilfield Svcs/Equip.</v>
      </c>
      <c r="B58" s="118">
        <f>'Master data'!B58</f>
        <v>457</v>
      </c>
      <c r="C58" s="139">
        <f>'Dividend fundamentals'!C58</f>
        <v>16480.792299999994</v>
      </c>
      <c r="D58" s="127">
        <f>-'Master data'!CI58</f>
        <v>3516.2359999999994</v>
      </c>
      <c r="E58" s="127">
        <f>'Master data'!CK58</f>
        <v>7826.4310000000005</v>
      </c>
      <c r="F58" s="127">
        <f t="shared" si="0"/>
        <v>4310.1950000000015</v>
      </c>
      <c r="G58" s="103">
        <f>F58/'$ Values'!D58</f>
        <v>9.1794170686017064E-3</v>
      </c>
      <c r="H58" s="102">
        <f>-'Master data'!CL58</f>
        <v>148452.96299999984</v>
      </c>
      <c r="I58" s="102">
        <f>'Master data'!CM58</f>
        <v>134651.20699999994</v>
      </c>
      <c r="J58" s="102">
        <f t="shared" si="1"/>
        <v>-13801.755999999907</v>
      </c>
      <c r="K58" s="109">
        <f>J58/'Debt details'!D58</f>
        <v>-3.3166790263726695E-2</v>
      </c>
      <c r="L58" s="102">
        <f>'Master data'!FQ58-'Master data'!FP58</f>
        <v>-7047.4989999999525</v>
      </c>
    </row>
    <row r="59" spans="1:12">
      <c r="A59" s="105" t="str">
        <f>'Master data'!A59</f>
        <v>Packaging &amp; Container</v>
      </c>
      <c r="B59" s="118">
        <f>'Master data'!B59</f>
        <v>414</v>
      </c>
      <c r="C59" s="139">
        <f>'Dividend fundamentals'!C59</f>
        <v>6230.6582100000041</v>
      </c>
      <c r="D59" s="127">
        <f>-'Master data'!CI59</f>
        <v>3416.5860000000002</v>
      </c>
      <c r="E59" s="127">
        <f>'Master data'!CK59</f>
        <v>4372.8649999999998</v>
      </c>
      <c r="F59" s="127">
        <f t="shared" si="0"/>
        <v>956.27899999999954</v>
      </c>
      <c r="G59" s="103">
        <f>F59/'$ Values'!D59</f>
        <v>8.0579482594209349E-3</v>
      </c>
      <c r="H59" s="102">
        <f>-'Master data'!CL59</f>
        <v>51481.089000000036</v>
      </c>
      <c r="I59" s="102">
        <f>'Master data'!CM59</f>
        <v>46028.448000000004</v>
      </c>
      <c r="J59" s="102">
        <f t="shared" si="1"/>
        <v>-5452.6410000000324</v>
      </c>
      <c r="K59" s="109">
        <f>J59/'Debt details'!D59</f>
        <v>-4.1152327448281519E-2</v>
      </c>
      <c r="L59" s="102">
        <f>'Master data'!FQ59-'Master data'!FP59</f>
        <v>547.99499999999898</v>
      </c>
    </row>
    <row r="60" spans="1:12">
      <c r="A60" s="105" t="str">
        <f>'Master data'!A60</f>
        <v>Paper/Forest Products</v>
      </c>
      <c r="B60" s="118">
        <f>'Master data'!B60</f>
        <v>272</v>
      </c>
      <c r="C60" s="139">
        <f>'Dividend fundamentals'!C60</f>
        <v>5385.7083399999992</v>
      </c>
      <c r="D60" s="127">
        <f>-'Master data'!CI60</f>
        <v>2967.6759999999999</v>
      </c>
      <c r="E60" s="127">
        <f>'Master data'!CK60</f>
        <v>1374.3319999999999</v>
      </c>
      <c r="F60" s="127">
        <f t="shared" si="0"/>
        <v>-1593.3440000000001</v>
      </c>
      <c r="G60" s="103">
        <f>F60/'$ Values'!D60</f>
        <v>-1.1842995310718123E-2</v>
      </c>
      <c r="H60" s="102">
        <f>-'Master data'!CL60</f>
        <v>45569.723000000005</v>
      </c>
      <c r="I60" s="102">
        <f>'Master data'!CM60</f>
        <v>45905.510999999984</v>
      </c>
      <c r="J60" s="102">
        <f t="shared" si="1"/>
        <v>335.78799999997864</v>
      </c>
      <c r="K60" s="109">
        <f>J60/'Debt details'!D60</f>
        <v>2.9111465177436174E-3</v>
      </c>
      <c r="L60" s="102">
        <f>'Master data'!FQ60-'Master data'!FP60</f>
        <v>124.93699999999899</v>
      </c>
    </row>
    <row r="61" spans="1:12">
      <c r="A61" s="105" t="str">
        <f>'Master data'!A61</f>
        <v>Power</v>
      </c>
      <c r="B61" s="118">
        <f>'Master data'!B61</f>
        <v>541</v>
      </c>
      <c r="C61" s="139">
        <f>'Dividend fundamentals'!C61</f>
        <v>93001.600079999873</v>
      </c>
      <c r="D61" s="127">
        <f>-'Master data'!CI61</f>
        <v>5429.0960000000032</v>
      </c>
      <c r="E61" s="127">
        <f>'Master data'!CK61</f>
        <v>33746.466000000015</v>
      </c>
      <c r="F61" s="127">
        <f t="shared" si="0"/>
        <v>28317.37000000001</v>
      </c>
      <c r="G61" s="103">
        <f>F61/'$ Values'!D61</f>
        <v>1.9656702853262664E-2</v>
      </c>
      <c r="H61" s="102">
        <f>-'Master data'!CL61</f>
        <v>587647.06200000015</v>
      </c>
      <c r="I61" s="102">
        <f>'Master data'!CM61</f>
        <v>688494.98999999953</v>
      </c>
      <c r="J61" s="102">
        <f t="shared" si="1"/>
        <v>100847.92799999937</v>
      </c>
      <c r="K61" s="109">
        <f>J61/'Debt details'!D61</f>
        <v>4.6805945764537657E-2</v>
      </c>
      <c r="L61" s="102">
        <f>'Master data'!FQ61-'Master data'!FP61</f>
        <v>-3459.1109999999462</v>
      </c>
    </row>
    <row r="62" spans="1:12">
      <c r="A62" s="105" t="str">
        <f>'Master data'!A62</f>
        <v>Precious Metals</v>
      </c>
      <c r="B62" s="118">
        <f>'Master data'!B62</f>
        <v>947</v>
      </c>
      <c r="C62" s="139">
        <f>'Dividend fundamentals'!C62</f>
        <v>13229.636100000003</v>
      </c>
      <c r="D62" s="127">
        <f>-'Master data'!CI62</f>
        <v>2441.954999999999</v>
      </c>
      <c r="E62" s="127">
        <f>'Master data'!CK62</f>
        <v>8637.8780000000042</v>
      </c>
      <c r="F62" s="127">
        <f t="shared" si="0"/>
        <v>6195.9230000000052</v>
      </c>
      <c r="G62" s="103">
        <f>F62/'$ Values'!D62</f>
        <v>2.921423844802155E-2</v>
      </c>
      <c r="H62" s="102">
        <f>-'Master data'!CL62</f>
        <v>40870.62799999999</v>
      </c>
      <c r="I62" s="102">
        <f>'Master data'!CM62</f>
        <v>36003.095000000023</v>
      </c>
      <c r="J62" s="102">
        <f t="shared" si="1"/>
        <v>-4867.5329999999667</v>
      </c>
      <c r="K62" s="109">
        <f>J62/'Debt details'!D62</f>
        <v>-6.0435671000692984E-2</v>
      </c>
      <c r="L62" s="102">
        <f>'Master data'!FQ62-'Master data'!FP62</f>
        <v>698.49499999999352</v>
      </c>
    </row>
    <row r="63" spans="1:12">
      <c r="A63" s="105" t="str">
        <f>'Master data'!A63</f>
        <v>Publishing &amp; Newspapers</v>
      </c>
      <c r="B63" s="118">
        <f>'Master data'!B63</f>
        <v>337</v>
      </c>
      <c r="C63" s="139">
        <f>'Dividend fundamentals'!C63</f>
        <v>2765.195048</v>
      </c>
      <c r="D63" s="127">
        <f>-'Master data'!CI63</f>
        <v>718.93000000000006</v>
      </c>
      <c r="E63" s="127">
        <f>'Master data'!CK63</f>
        <v>1505.8829999999998</v>
      </c>
      <c r="F63" s="127">
        <f t="shared" si="0"/>
        <v>786.95299999999975</v>
      </c>
      <c r="G63" s="103">
        <f>F63/'$ Values'!D63</f>
        <v>8.6885432815933684E-3</v>
      </c>
      <c r="H63" s="102">
        <f>-'Master data'!CL63</f>
        <v>19452.949000000001</v>
      </c>
      <c r="I63" s="102">
        <f>'Master data'!CM63</f>
        <v>17895.944000000003</v>
      </c>
      <c r="J63" s="102">
        <f t="shared" si="1"/>
        <v>-1557.0049999999974</v>
      </c>
      <c r="K63" s="109">
        <f>J63/'Debt details'!D63</f>
        <v>-3.8918414492381079E-2</v>
      </c>
      <c r="L63" s="102">
        <f>'Master data'!FQ63-'Master data'!FP63</f>
        <v>-2761.8160000000025</v>
      </c>
    </row>
    <row r="64" spans="1:12">
      <c r="A64" s="105" t="str">
        <f>'Master data'!A64</f>
        <v>R.E.I.T.</v>
      </c>
      <c r="B64" s="118">
        <f>'Master data'!B64</f>
        <v>812</v>
      </c>
      <c r="C64" s="139">
        <f>'Dividend fundamentals'!C64</f>
        <v>69768.554799999984</v>
      </c>
      <c r="D64" s="127">
        <f>-'Master data'!CI64</f>
        <v>4778.3899999999967</v>
      </c>
      <c r="E64" s="127">
        <f>'Master data'!CK64</f>
        <v>75667.504999999976</v>
      </c>
      <c r="F64" s="127">
        <f t="shared" si="0"/>
        <v>70889.114999999976</v>
      </c>
      <c r="G64" s="103">
        <f>F64/'$ Values'!D64</f>
        <v>6.5767610445235949E-2</v>
      </c>
      <c r="H64" s="102">
        <f>-'Master data'!CL64</f>
        <v>5384818.6180000044</v>
      </c>
      <c r="I64" s="102">
        <f>'Master data'!CM64</f>
        <v>5420899.4309999989</v>
      </c>
      <c r="J64" s="102">
        <f t="shared" si="1"/>
        <v>36080.812999994494</v>
      </c>
      <c r="K64" s="109">
        <f>J64/'Debt details'!D64</f>
        <v>2.6602013286863912E-2</v>
      </c>
      <c r="L64" s="102">
        <f>'Master data'!FQ64-'Master data'!FP64</f>
        <v>1935.1140000000159</v>
      </c>
    </row>
    <row r="65" spans="1:12">
      <c r="A65" s="105" t="str">
        <f>'Master data'!A65</f>
        <v>Real Estate (Development)</v>
      </c>
      <c r="B65" s="118">
        <f>'Master data'!B65</f>
        <v>893</v>
      </c>
      <c r="C65" s="139">
        <f>'Dividend fundamentals'!C65</f>
        <v>60910.963629999984</v>
      </c>
      <c r="D65" s="127">
        <f>-'Master data'!CI65</f>
        <v>12113.902999999998</v>
      </c>
      <c r="E65" s="127">
        <f>'Master data'!CK65</f>
        <v>17469.537000000004</v>
      </c>
      <c r="F65" s="127">
        <f t="shared" si="0"/>
        <v>5355.6340000000055</v>
      </c>
      <c r="G65" s="103">
        <f>F65/'$ Values'!D65</f>
        <v>6.2195629948821694E-3</v>
      </c>
      <c r="H65" s="102">
        <f>-'Master data'!CL65</f>
        <v>805060.07799999986</v>
      </c>
      <c r="I65" s="102">
        <f>'Master data'!CM65</f>
        <v>820718.20199999958</v>
      </c>
      <c r="J65" s="102">
        <f t="shared" si="1"/>
        <v>15658.12399999972</v>
      </c>
      <c r="K65" s="109">
        <f>J65/'Debt details'!D65</f>
        <v>1.0495975856759885E-2</v>
      </c>
      <c r="L65" s="102">
        <f>'Master data'!FQ65-'Master data'!FP65</f>
        <v>46458.960000000116</v>
      </c>
    </row>
    <row r="66" spans="1:12">
      <c r="A66" s="105" t="str">
        <f>'Master data'!A66</f>
        <v>Real Estate (General/Diversified)</v>
      </c>
      <c r="B66" s="118">
        <f>'Master data'!B66</f>
        <v>344</v>
      </c>
      <c r="C66" s="139">
        <f>'Dividend fundamentals'!C66</f>
        <v>13528.847970000012</v>
      </c>
      <c r="D66" s="127">
        <f>-'Master data'!CI66</f>
        <v>2176.6690000000003</v>
      </c>
      <c r="E66" s="127">
        <f>'Master data'!CK66</f>
        <v>6550.8240000000005</v>
      </c>
      <c r="F66" s="127">
        <f t="shared" si="0"/>
        <v>4374.1550000000007</v>
      </c>
      <c r="G66" s="103">
        <f>F66/'$ Values'!D66</f>
        <v>9.482279305862094E-3</v>
      </c>
      <c r="H66" s="102">
        <f>-'Master data'!CL66</f>
        <v>128101.22899999996</v>
      </c>
      <c r="I66" s="102">
        <f>'Master data'!CM66</f>
        <v>126482.93099999994</v>
      </c>
      <c r="J66" s="102">
        <f t="shared" si="1"/>
        <v>-1618.2980000000243</v>
      </c>
      <c r="K66" s="109">
        <f>J66/'Debt details'!D66</f>
        <v>-3.9242230453733189E-3</v>
      </c>
      <c r="L66" s="102">
        <f>'Master data'!FQ66-'Master data'!FP66</f>
        <v>-189.41500000000087</v>
      </c>
    </row>
    <row r="67" spans="1:12">
      <c r="A67" s="105" t="str">
        <f>'Master data'!A67</f>
        <v>Real Estate (Operations &amp; Services)</v>
      </c>
      <c r="B67" s="118">
        <f>'Master data'!B67</f>
        <v>739</v>
      </c>
      <c r="C67" s="139">
        <f>'Dividend fundamentals'!C67</f>
        <v>13057.138799999997</v>
      </c>
      <c r="D67" s="127">
        <f>-'Master data'!CI67</f>
        <v>4187.8580000000038</v>
      </c>
      <c r="E67" s="127">
        <f>'Master data'!CK67</f>
        <v>23100.773000000008</v>
      </c>
      <c r="F67" s="127">
        <f t="shared" ref="F67:F97" si="2">E67-D67</f>
        <v>18912.915000000005</v>
      </c>
      <c r="G67" s="103">
        <f>F67/'$ Values'!D67</f>
        <v>3.406947944301731E-2</v>
      </c>
      <c r="H67" s="102">
        <f>-'Master data'!CL67</f>
        <v>131444.23699999991</v>
      </c>
      <c r="I67" s="102">
        <f>'Master data'!CM67</f>
        <v>180924.3250000001</v>
      </c>
      <c r="J67" s="102">
        <f t="shared" ref="J67:J97" si="3">I67-H67</f>
        <v>49480.088000000193</v>
      </c>
      <c r="K67" s="109">
        <f>J67/'Debt details'!D67</f>
        <v>9.0297126070229342E-2</v>
      </c>
      <c r="L67" s="102">
        <f>'Master data'!FQ67-'Master data'!FP67</f>
        <v>3236.0050000000047</v>
      </c>
    </row>
    <row r="68" spans="1:12">
      <c r="A68" s="105" t="str">
        <f>'Master data'!A68</f>
        <v>Recreation</v>
      </c>
      <c r="B68" s="118">
        <f>'Master data'!B68</f>
        <v>324</v>
      </c>
      <c r="C68" s="139">
        <f>'Dividend fundamentals'!C68</f>
        <v>5020.145550000002</v>
      </c>
      <c r="D68" s="127">
        <f>-'Master data'!CI68</f>
        <v>2558.4059999999995</v>
      </c>
      <c r="E68" s="127">
        <f>'Master data'!CK68</f>
        <v>5664.2730000000029</v>
      </c>
      <c r="F68" s="127">
        <f t="shared" si="2"/>
        <v>3105.8670000000034</v>
      </c>
      <c r="G68" s="103">
        <f>F68/'$ Values'!D68</f>
        <v>3.5614199826691582E-2</v>
      </c>
      <c r="H68" s="102">
        <f>-'Master data'!CL68</f>
        <v>36318.435000000012</v>
      </c>
      <c r="I68" s="102">
        <f>'Master data'!CM68</f>
        <v>36048.21100000001</v>
      </c>
      <c r="J68" s="102">
        <f t="shared" si="3"/>
        <v>-270.22400000000198</v>
      </c>
      <c r="K68" s="109">
        <f>J68/'Debt details'!D68</f>
        <v>-3.2586971055487612E-3</v>
      </c>
      <c r="L68" s="102">
        <f>'Master data'!FQ68-'Master data'!FP68</f>
        <v>674.94000000000415</v>
      </c>
    </row>
    <row r="69" spans="1:12">
      <c r="A69" s="105" t="str">
        <f>'Master data'!A69</f>
        <v>Reinsurance</v>
      </c>
      <c r="B69" s="118">
        <f>'Master data'!B69</f>
        <v>38</v>
      </c>
      <c r="C69" s="139">
        <f>'Dividend fundamentals'!C69</f>
        <v>5318.4962999999998</v>
      </c>
      <c r="D69" s="127">
        <f>-'Master data'!CI69</f>
        <v>2289.3319999999999</v>
      </c>
      <c r="E69" s="127">
        <f>'Master data'!CK69</f>
        <v>1233.8300000000002</v>
      </c>
      <c r="F69" s="127">
        <f t="shared" si="2"/>
        <v>-1055.5019999999997</v>
      </c>
      <c r="G69" s="103">
        <f>F69/'$ Values'!D69</f>
        <v>-6.9018031228916159E-3</v>
      </c>
      <c r="H69" s="102">
        <f>-'Master data'!CL69</f>
        <v>3523.4259999999995</v>
      </c>
      <c r="I69" s="102">
        <f>'Master data'!CM69</f>
        <v>5453.06</v>
      </c>
      <c r="J69" s="102">
        <f t="shared" si="3"/>
        <v>1929.6340000000009</v>
      </c>
      <c r="K69" s="109">
        <f>J69/'Debt details'!D69</f>
        <v>3.9637871206919674E-2</v>
      </c>
      <c r="L69" s="102">
        <f>'Master data'!FQ69-'Master data'!FP69</f>
        <v>26.187000000000353</v>
      </c>
    </row>
    <row r="70" spans="1:12">
      <c r="A70" s="105" t="str">
        <f>'Master data'!A70</f>
        <v>Restaurant/Dining</v>
      </c>
      <c r="B70" s="118">
        <f>'Master data'!B70</f>
        <v>385</v>
      </c>
      <c r="C70" s="139">
        <f>'Dividend fundamentals'!C70</f>
        <v>11499.541922000002</v>
      </c>
      <c r="D70" s="127">
        <f>-'Master data'!CI70</f>
        <v>5395.5629999999983</v>
      </c>
      <c r="E70" s="127">
        <f>'Master data'!CK70</f>
        <v>7401.6920000000009</v>
      </c>
      <c r="F70" s="127">
        <f t="shared" si="2"/>
        <v>2006.1290000000026</v>
      </c>
      <c r="G70" s="103">
        <f>F70/'$ Values'!D70</f>
        <v>4.9063627323934149E-2</v>
      </c>
      <c r="H70" s="102">
        <f>-'Master data'!CL70</f>
        <v>45564.6</v>
      </c>
      <c r="I70" s="102">
        <f>'Master data'!CM70</f>
        <v>34548.468000000015</v>
      </c>
      <c r="J70" s="102">
        <f t="shared" si="3"/>
        <v>-11016.131999999983</v>
      </c>
      <c r="K70" s="109">
        <f>J70/'Debt details'!D70</f>
        <v>-5.8355616593254611E-2</v>
      </c>
      <c r="L70" s="102">
        <f>'Master data'!FQ70-'Master data'!FP70</f>
        <v>-13963.322</v>
      </c>
    </row>
    <row r="71" spans="1:12">
      <c r="A71" s="105" t="str">
        <f>'Master data'!A71</f>
        <v>Retail (Automotive)</v>
      </c>
      <c r="B71" s="118">
        <f>'Master data'!B71</f>
        <v>196</v>
      </c>
      <c r="C71" s="139">
        <f>'Dividend fundamentals'!C71</f>
        <v>4529.0260100000014</v>
      </c>
      <c r="D71" s="127">
        <f>-'Master data'!CI71</f>
        <v>11845.749000000003</v>
      </c>
      <c r="E71" s="127">
        <f>'Master data'!CK71</f>
        <v>5070.6790000000001</v>
      </c>
      <c r="F71" s="127">
        <f t="shared" si="2"/>
        <v>-6775.0700000000033</v>
      </c>
      <c r="G71" s="103">
        <f>F71/'$ Values'!D71</f>
        <v>-9.4314496883505447E-2</v>
      </c>
      <c r="H71" s="102">
        <f>-'Master data'!CL71</f>
        <v>132904.26</v>
      </c>
      <c r="I71" s="102">
        <f>'Master data'!CM71</f>
        <v>135824.35900000005</v>
      </c>
      <c r="J71" s="102">
        <f t="shared" si="3"/>
        <v>2920.0990000000456</v>
      </c>
      <c r="K71" s="109">
        <f>J71/'Debt details'!D71</f>
        <v>2.5336687785497556E-2</v>
      </c>
      <c r="L71" s="102">
        <f>'Master data'!FQ71-'Master data'!FP71</f>
        <v>638.48799999999756</v>
      </c>
    </row>
    <row r="72" spans="1:12">
      <c r="A72" s="105" t="str">
        <f>'Master data'!A72</f>
        <v>Retail (Building Supply)</v>
      </c>
      <c r="B72" s="118">
        <f>'Master data'!B72</f>
        <v>98</v>
      </c>
      <c r="C72" s="139">
        <f>'Dividend fundamentals'!C72</f>
        <v>10393.24732</v>
      </c>
      <c r="D72" s="127">
        <f>-'Master data'!CI72</f>
        <v>25178.197</v>
      </c>
      <c r="E72" s="127">
        <f>'Master data'!CK72</f>
        <v>873.98099999999988</v>
      </c>
      <c r="F72" s="127">
        <f t="shared" si="2"/>
        <v>-24304.216</v>
      </c>
      <c r="G72" s="103">
        <f>F72/'$ Values'!D72</f>
        <v>-0.4951391877996702</v>
      </c>
      <c r="H72" s="102">
        <f>-'Master data'!CL72</f>
        <v>11847.462999999998</v>
      </c>
      <c r="I72" s="102">
        <f>'Master data'!CM72</f>
        <v>17938.363999999998</v>
      </c>
      <c r="J72" s="102">
        <f t="shared" si="3"/>
        <v>6090.9009999999998</v>
      </c>
      <c r="K72" s="109">
        <f>J72/'Debt details'!D72</f>
        <v>6.3296328505947713E-2</v>
      </c>
      <c r="L72" s="102">
        <f>'Master data'!FQ72-'Master data'!FP72</f>
        <v>-109.08700000000681</v>
      </c>
    </row>
    <row r="73" spans="1:12">
      <c r="A73" s="105" t="str">
        <f>'Master data'!A73</f>
        <v>Retail (Distributors)</v>
      </c>
      <c r="B73" s="118">
        <f>'Master data'!B73</f>
        <v>1002</v>
      </c>
      <c r="C73" s="139">
        <f>'Dividend fundamentals'!C73</f>
        <v>20196.813560999984</v>
      </c>
      <c r="D73" s="127">
        <f>-'Master data'!CI73</f>
        <v>7275.679000000001</v>
      </c>
      <c r="E73" s="127">
        <f>'Master data'!CK73</f>
        <v>9485.7380000000012</v>
      </c>
      <c r="F73" s="127">
        <f t="shared" si="2"/>
        <v>2210.0590000000002</v>
      </c>
      <c r="G73" s="103">
        <f>F73/'$ Values'!D73</f>
        <v>5.1603264918189135E-3</v>
      </c>
      <c r="H73" s="102">
        <f>-'Master data'!CL73</f>
        <v>270483.28800000012</v>
      </c>
      <c r="I73" s="102">
        <f>'Master data'!CM73</f>
        <v>266972.62700000015</v>
      </c>
      <c r="J73" s="102">
        <f t="shared" si="3"/>
        <v>-3510.6609999999637</v>
      </c>
      <c r="K73" s="109">
        <f>J73/'Debt details'!D73</f>
        <v>-6.0607315317413183E-3</v>
      </c>
      <c r="L73" s="102">
        <f>'Master data'!FQ73-'Master data'!FP73</f>
        <v>-1698.1870000000054</v>
      </c>
    </row>
    <row r="74" spans="1:12">
      <c r="A74" s="105" t="str">
        <f>'Master data'!A74</f>
        <v>Retail (General)</v>
      </c>
      <c r="B74" s="118">
        <f>'Master data'!B74</f>
        <v>204</v>
      </c>
      <c r="C74" s="139">
        <f>'Dividend fundamentals'!C74</f>
        <v>17929.045520000003</v>
      </c>
      <c r="D74" s="127">
        <f>-'Master data'!CI74</f>
        <v>24028.597999999994</v>
      </c>
      <c r="E74" s="127">
        <f>'Master data'!CK74</f>
        <v>4095.6110000000008</v>
      </c>
      <c r="F74" s="127">
        <f t="shared" si="2"/>
        <v>-19932.986999999994</v>
      </c>
      <c r="G74" s="103">
        <f>F74/'$ Values'!D74</f>
        <v>-5.9613461196659723E-2</v>
      </c>
      <c r="H74" s="102">
        <f>-'Master data'!CL74</f>
        <v>119942.401</v>
      </c>
      <c r="I74" s="102">
        <f>'Master data'!CM74</f>
        <v>98232.10800000008</v>
      </c>
      <c r="J74" s="102">
        <f t="shared" si="3"/>
        <v>-21710.292999999918</v>
      </c>
      <c r="K74" s="109">
        <f>J74/'Debt details'!D74</f>
        <v>-6.0249863774981427E-2</v>
      </c>
      <c r="L74" s="102">
        <f>'Master data'!FQ74-'Master data'!FP74</f>
        <v>-956.41200000006938</v>
      </c>
    </row>
    <row r="75" spans="1:12">
      <c r="A75" s="105" t="str">
        <f>'Master data'!A75</f>
        <v>Retail (Grocery and Food)</v>
      </c>
      <c r="B75" s="118">
        <f>'Master data'!B75</f>
        <v>184</v>
      </c>
      <c r="C75" s="139">
        <f>'Dividend fundamentals'!C75</f>
        <v>11532.005114000001</v>
      </c>
      <c r="D75" s="127">
        <f>-'Master data'!CI75</f>
        <v>7599.9959999999974</v>
      </c>
      <c r="E75" s="127">
        <f>'Master data'!CK75</f>
        <v>1928.9379999999999</v>
      </c>
      <c r="F75" s="127">
        <f t="shared" si="2"/>
        <v>-5671.0579999999973</v>
      </c>
      <c r="G75" s="103">
        <f>F75/'$ Values'!D75</f>
        <v>-2.8481840799860336E-2</v>
      </c>
      <c r="H75" s="102">
        <f>-'Master data'!CL75</f>
        <v>62349.128000000041</v>
      </c>
      <c r="I75" s="102">
        <f>'Master data'!CM75</f>
        <v>61429.009999999973</v>
      </c>
      <c r="J75" s="102">
        <f t="shared" si="3"/>
        <v>-920.1180000000677</v>
      </c>
      <c r="K75" s="109">
        <f>J75/'Debt details'!D75</f>
        <v>-3.1366526723652925E-3</v>
      </c>
      <c r="L75" s="102">
        <f>'Master data'!FQ75-'Master data'!FP75</f>
        <v>-3348.4040000000241</v>
      </c>
    </row>
    <row r="76" spans="1:12">
      <c r="A76" s="105" t="str">
        <f>'Master data'!A76</f>
        <v>Retail (Online)</v>
      </c>
      <c r="B76" s="118">
        <f>'Master data'!B76</f>
        <v>353</v>
      </c>
      <c r="C76" s="139">
        <f>'Dividend fundamentals'!C76</f>
        <v>1918.2665200000013</v>
      </c>
      <c r="D76" s="127">
        <f>-'Master data'!CI76</f>
        <v>14314.422999999999</v>
      </c>
      <c r="E76" s="127">
        <f>'Master data'!CK76</f>
        <v>38292.54899999997</v>
      </c>
      <c r="F76" s="127">
        <f t="shared" si="2"/>
        <v>23978.125999999971</v>
      </c>
      <c r="G76" s="103">
        <f>F76/'$ Values'!D76</f>
        <v>0.10844775827838996</v>
      </c>
      <c r="H76" s="102">
        <f>-'Master data'!CL76</f>
        <v>45948.187999999987</v>
      </c>
      <c r="I76" s="102">
        <f>'Master data'!CM76</f>
        <v>83685.877999999997</v>
      </c>
      <c r="J76" s="102">
        <f t="shared" si="3"/>
        <v>37737.69000000001</v>
      </c>
      <c r="K76" s="109">
        <f>J76/'Debt details'!D76</f>
        <v>0.17659666198869012</v>
      </c>
      <c r="L76" s="102">
        <f>'Master data'!FQ76-'Master data'!FP76</f>
        <v>14164.017999999996</v>
      </c>
    </row>
    <row r="77" spans="1:12">
      <c r="A77" s="105" t="str">
        <f>'Master data'!A77</f>
        <v>Retail (Special Lines)</v>
      </c>
      <c r="B77" s="118">
        <f>'Master data'!B77</f>
        <v>479</v>
      </c>
      <c r="C77" s="139">
        <f>'Dividend fundamentals'!C77</f>
        <v>11943.604800000001</v>
      </c>
      <c r="D77" s="127">
        <f>-'Master data'!CI77</f>
        <v>10613.528999999999</v>
      </c>
      <c r="E77" s="127">
        <f>'Master data'!CK77</f>
        <v>9756.0550000000003</v>
      </c>
      <c r="F77" s="127">
        <f t="shared" si="2"/>
        <v>-857.47399999999834</v>
      </c>
      <c r="G77" s="103">
        <f>F77/'$ Values'!D77</f>
        <v>-3.6788017075494533E-3</v>
      </c>
      <c r="H77" s="102">
        <f>-'Master data'!CL77</f>
        <v>101962.39499999996</v>
      </c>
      <c r="I77" s="102">
        <f>'Master data'!CM77</f>
        <v>68675.253000000012</v>
      </c>
      <c r="J77" s="102">
        <f t="shared" si="3"/>
        <v>-33287.141999999949</v>
      </c>
      <c r="K77" s="109">
        <f>J77/'Debt details'!D77</f>
        <v>-0.1809087039074106</v>
      </c>
      <c r="L77" s="102">
        <f>'Master data'!FQ77-'Master data'!FP77</f>
        <v>-56591.170000000158</v>
      </c>
    </row>
    <row r="78" spans="1:12">
      <c r="A78" s="105" t="str">
        <f>'Master data'!A78</f>
        <v>Rubber&amp; Tires</v>
      </c>
      <c r="B78" s="118">
        <f>'Master data'!B78</f>
        <v>90</v>
      </c>
      <c r="C78" s="139">
        <f>'Dividend fundamentals'!C78</f>
        <v>3685.0474000000008</v>
      </c>
      <c r="D78" s="127">
        <f>-'Master data'!CI78</f>
        <v>98.665999999999997</v>
      </c>
      <c r="E78" s="127">
        <f>'Master data'!CK78</f>
        <v>1044.8659999999998</v>
      </c>
      <c r="F78" s="127">
        <f t="shared" si="2"/>
        <v>946.19999999999982</v>
      </c>
      <c r="G78" s="103">
        <f>F78/'$ Values'!D78</f>
        <v>1.0727357342728146E-2</v>
      </c>
      <c r="H78" s="102">
        <f>-'Master data'!CL78</f>
        <v>28141.753000000004</v>
      </c>
      <c r="I78" s="102">
        <f>'Master data'!CM78</f>
        <v>24563.620999999996</v>
      </c>
      <c r="J78" s="102">
        <f t="shared" si="3"/>
        <v>-3578.1320000000087</v>
      </c>
      <c r="K78" s="109">
        <f>J78/'Debt details'!D78</f>
        <v>-6.118212360549076E-2</v>
      </c>
      <c r="L78" s="102">
        <f>'Master data'!FQ78-'Master data'!FP78</f>
        <v>-208.96600000000035</v>
      </c>
    </row>
    <row r="79" spans="1:12">
      <c r="A79" s="105" t="str">
        <f>'Master data'!A79</f>
        <v>Semiconductor</v>
      </c>
      <c r="B79" s="118">
        <f>'Master data'!B79</f>
        <v>581</v>
      </c>
      <c r="C79" s="139">
        <f>'Dividend fundamentals'!C79</f>
        <v>41920.318599999984</v>
      </c>
      <c r="D79" s="127">
        <f>-'Master data'!CI79</f>
        <v>26325.321</v>
      </c>
      <c r="E79" s="127">
        <f>'Master data'!CK79</f>
        <v>19185.629999999994</v>
      </c>
      <c r="F79" s="127">
        <f t="shared" si="2"/>
        <v>-7139.6910000000062</v>
      </c>
      <c r="G79" s="103">
        <f>F79/'$ Values'!D79</f>
        <v>-1.3196749859158814E-2</v>
      </c>
      <c r="H79" s="102">
        <f>-'Master data'!CL79</f>
        <v>102181.62399999998</v>
      </c>
      <c r="I79" s="102">
        <f>'Master data'!CM79</f>
        <v>125833.26399999997</v>
      </c>
      <c r="J79" s="102">
        <f t="shared" si="3"/>
        <v>23651.639999999985</v>
      </c>
      <c r="K79" s="109">
        <f>J79/'Debt details'!D79</f>
        <v>7.9626925812421354E-2</v>
      </c>
      <c r="L79" s="102">
        <f>'Master data'!FQ79-'Master data'!FP79</f>
        <v>2739.9910000000164</v>
      </c>
    </row>
    <row r="80" spans="1:12">
      <c r="A80" s="105" t="str">
        <f>'Master data'!A80</f>
        <v>Semiconductor Equip</v>
      </c>
      <c r="B80" s="118">
        <f>'Master data'!B80</f>
        <v>324</v>
      </c>
      <c r="C80" s="139">
        <f>'Dividend fundamentals'!C80</f>
        <v>8151.9180799999986</v>
      </c>
      <c r="D80" s="127">
        <f>-'Master data'!CI80</f>
        <v>17920.977999999992</v>
      </c>
      <c r="E80" s="127">
        <f>'Master data'!CK80</f>
        <v>7747.239999999998</v>
      </c>
      <c r="F80" s="127">
        <f t="shared" si="2"/>
        <v>-10173.737999999994</v>
      </c>
      <c r="G80" s="103">
        <f>F80/'$ Values'!D80</f>
        <v>-8.2344414098011617E-2</v>
      </c>
      <c r="H80" s="102">
        <f>-'Master data'!CL80</f>
        <v>16355.434000000001</v>
      </c>
      <c r="I80" s="102">
        <f>'Master data'!CM80</f>
        <v>18239.426999999992</v>
      </c>
      <c r="J80" s="102">
        <f t="shared" si="3"/>
        <v>1883.9929999999913</v>
      </c>
      <c r="K80" s="109">
        <f>J80/'Debt details'!D80</f>
        <v>3.5827426556022224E-2</v>
      </c>
      <c r="L80" s="102">
        <f>'Master data'!FQ80-'Master data'!FP80</f>
        <v>1569.3309999999983</v>
      </c>
    </row>
    <row r="81" spans="1:12">
      <c r="A81" s="105" t="str">
        <f>'Master data'!A81</f>
        <v>Shipbuilding &amp; Marine</v>
      </c>
      <c r="B81" s="118">
        <f>'Master data'!B81</f>
        <v>348</v>
      </c>
      <c r="C81" s="139">
        <f>'Dividend fundamentals'!C81</f>
        <v>12094.233939999991</v>
      </c>
      <c r="D81" s="127">
        <f>-'Master data'!CI81</f>
        <v>2597.3989999999994</v>
      </c>
      <c r="E81" s="127">
        <f>'Master data'!CK81</f>
        <v>15340.907999999999</v>
      </c>
      <c r="F81" s="127">
        <f t="shared" si="2"/>
        <v>12743.509</v>
      </c>
      <c r="G81" s="103">
        <f>F81/'$ Values'!D81</f>
        <v>5.2300872740006575E-2</v>
      </c>
      <c r="H81" s="102">
        <f>-'Master data'!CL81</f>
        <v>85365.086000000098</v>
      </c>
      <c r="I81" s="102">
        <f>'Master data'!CM81</f>
        <v>58101.217999999986</v>
      </c>
      <c r="J81" s="102">
        <f t="shared" si="3"/>
        <v>-27263.868000000111</v>
      </c>
      <c r="K81" s="109">
        <f>J81/'Debt details'!D81</f>
        <v>-0.11742050451447331</v>
      </c>
      <c r="L81" s="102">
        <f>'Master data'!FQ81-'Master data'!FP81</f>
        <v>-6312.8500000000131</v>
      </c>
    </row>
    <row r="82" spans="1:12">
      <c r="A82" s="105" t="str">
        <f>'Master data'!A82</f>
        <v>Shoe</v>
      </c>
      <c r="B82" s="118">
        <f>'Master data'!B82</f>
        <v>84</v>
      </c>
      <c r="C82" s="139">
        <f>'Dividend fundamentals'!C82</f>
        <v>3009.2627999999995</v>
      </c>
      <c r="D82" s="127">
        <f>-'Master data'!CI82</f>
        <v>1150.201</v>
      </c>
      <c r="E82" s="127">
        <f>'Master data'!CK82</f>
        <v>1995.8930000000005</v>
      </c>
      <c r="F82" s="127">
        <f t="shared" si="2"/>
        <v>845.69200000000046</v>
      </c>
      <c r="G82" s="103">
        <f>F82/'$ Values'!D82</f>
        <v>1.9608913368406353E-2</v>
      </c>
      <c r="H82" s="102">
        <f>-'Master data'!CL82</f>
        <v>8468.4220000000023</v>
      </c>
      <c r="I82" s="102">
        <f>'Master data'!CM82</f>
        <v>7039.8820000000014</v>
      </c>
      <c r="J82" s="102">
        <f t="shared" si="3"/>
        <v>-1428.5400000000009</v>
      </c>
      <c r="K82" s="109">
        <f>J82/'Debt details'!D82</f>
        <v>-4.7002820814141769E-2</v>
      </c>
      <c r="L82" s="102">
        <f>'Master data'!FQ82-'Master data'!FP82</f>
        <v>-2451.1680000000051</v>
      </c>
    </row>
    <row r="83" spans="1:12">
      <c r="A83" s="105" t="str">
        <f>'Master data'!A83</f>
        <v>Software (Entertainment)</v>
      </c>
      <c r="B83" s="118">
        <f>'Master data'!B83</f>
        <v>317</v>
      </c>
      <c r="C83" s="139">
        <f>'Dividend fundamentals'!C83</f>
        <v>3806.9651800000015</v>
      </c>
      <c r="D83" s="127">
        <f>-'Master data'!CI83</f>
        <v>81365.119999999995</v>
      </c>
      <c r="E83" s="127">
        <f>'Master data'!CK83</f>
        <v>9174.4239999999991</v>
      </c>
      <c r="F83" s="127">
        <f t="shared" si="2"/>
        <v>-72190.695999999996</v>
      </c>
      <c r="G83" s="103">
        <f>F83/'$ Values'!D83</f>
        <v>-0.15660715813287984</v>
      </c>
      <c r="H83" s="102">
        <f>-'Master data'!CL83</f>
        <v>36130.429999999993</v>
      </c>
      <c r="I83" s="102">
        <f>'Master data'!CM83</f>
        <v>57204.735999999983</v>
      </c>
      <c r="J83" s="102">
        <f t="shared" si="3"/>
        <v>21074.30599999999</v>
      </c>
      <c r="K83" s="109">
        <f>J83/'Debt details'!D83</f>
        <v>0.18071892243280693</v>
      </c>
      <c r="L83" s="102">
        <f>'Master data'!FQ83-'Master data'!FP83</f>
        <v>10482.854000000021</v>
      </c>
    </row>
    <row r="84" spans="1:12">
      <c r="A84" s="105" t="str">
        <f>'Master data'!A84</f>
        <v>Software (Internet)</v>
      </c>
      <c r="B84" s="118">
        <f>'Master data'!B84</f>
        <v>151</v>
      </c>
      <c r="C84" s="139">
        <f>'Dividend fundamentals'!C84</f>
        <v>473.57392000000004</v>
      </c>
      <c r="D84" s="127">
        <f>-'Master data'!CI84</f>
        <v>2077.9799999999996</v>
      </c>
      <c r="E84" s="127">
        <f>'Master data'!CK84</f>
        <v>7363.3350000000028</v>
      </c>
      <c r="F84" s="127">
        <f t="shared" si="2"/>
        <v>5285.3550000000032</v>
      </c>
      <c r="G84" s="103">
        <f>F84/'$ Values'!D84</f>
        <v>0.14091059347475554</v>
      </c>
      <c r="H84" s="102">
        <f>-'Master data'!CL84</f>
        <v>10309.053</v>
      </c>
      <c r="I84" s="102">
        <f>'Master data'!CM84</f>
        <v>14813.654999999997</v>
      </c>
      <c r="J84" s="102">
        <f t="shared" si="3"/>
        <v>4504.6019999999971</v>
      </c>
      <c r="K84" s="109">
        <f>J84/'Debt details'!D84</f>
        <v>0.12347696686583157</v>
      </c>
      <c r="L84" s="102">
        <f>'Master data'!FQ84-'Master data'!FP84</f>
        <v>1002.3449999999984</v>
      </c>
    </row>
    <row r="85" spans="1:12">
      <c r="A85" s="105" t="str">
        <f>'Master data'!A85</f>
        <v>Software (System &amp; Application)</v>
      </c>
      <c r="B85" s="118">
        <f>'Master data'!B85</f>
        <v>1603</v>
      </c>
      <c r="C85" s="139">
        <f>'Dividend fundamentals'!C85</f>
        <v>31956.837530000008</v>
      </c>
      <c r="D85" s="127">
        <f>-'Master data'!CI85</f>
        <v>78145.696000000011</v>
      </c>
      <c r="E85" s="127">
        <f>'Master data'!CK85</f>
        <v>62365.290999999939</v>
      </c>
      <c r="F85" s="127">
        <f t="shared" si="2"/>
        <v>-15780.405000000072</v>
      </c>
      <c r="G85" s="103">
        <f>F85/'$ Values'!D85</f>
        <v>-3.6239784285946958E-2</v>
      </c>
      <c r="H85" s="102">
        <f>-'Master data'!CL85</f>
        <v>71697.780999999959</v>
      </c>
      <c r="I85" s="102">
        <f>'Master data'!CM85</f>
        <v>90983.158999999941</v>
      </c>
      <c r="J85" s="102">
        <f t="shared" si="3"/>
        <v>19285.377999999982</v>
      </c>
      <c r="K85" s="109">
        <f>J85/'Debt details'!D85</f>
        <v>5.5924144880545493E-2</v>
      </c>
      <c r="L85" s="102">
        <f>'Master data'!FQ85-'Master data'!FP85</f>
        <v>5942.6410000000324</v>
      </c>
    </row>
    <row r="86" spans="1:12">
      <c r="A86" s="105" t="str">
        <f>'Master data'!A86</f>
        <v>Steel</v>
      </c>
      <c r="B86" s="118">
        <f>'Master data'!B86</f>
        <v>709</v>
      </c>
      <c r="C86" s="139">
        <f>'Dividend fundamentals'!C86</f>
        <v>42734.502069999959</v>
      </c>
      <c r="D86" s="127">
        <f>-'Master data'!CI86</f>
        <v>13864.738999999998</v>
      </c>
      <c r="E86" s="127">
        <f>'Master data'!CK86</f>
        <v>5985.0269999999991</v>
      </c>
      <c r="F86" s="127">
        <f t="shared" si="2"/>
        <v>-7879.7119999999986</v>
      </c>
      <c r="G86" s="103">
        <f>F86/'$ Values'!D86</f>
        <v>-1.4283668326631572E-2</v>
      </c>
      <c r="H86" s="102">
        <f>-'Master data'!CL86</f>
        <v>227011.91299999988</v>
      </c>
      <c r="I86" s="102">
        <f>'Master data'!CM86</f>
        <v>194748.35700000022</v>
      </c>
      <c r="J86" s="102">
        <f t="shared" si="3"/>
        <v>-32263.555999999662</v>
      </c>
      <c r="K86" s="109">
        <f>J86/'Debt details'!D86</f>
        <v>-8.6760499556534129E-2</v>
      </c>
      <c r="L86" s="102">
        <f>'Master data'!FQ86-'Master data'!FP86</f>
        <v>4385.0409999999902</v>
      </c>
    </row>
    <row r="87" spans="1:12">
      <c r="A87" s="105" t="str">
        <f>'Master data'!A87</f>
        <v>Telecom (Wireless)</v>
      </c>
      <c r="B87" s="118">
        <f>'Master data'!B87</f>
        <v>101</v>
      </c>
      <c r="C87" s="139">
        <f>'Dividend fundamentals'!C87</f>
        <v>32310.05820000001</v>
      </c>
      <c r="D87" s="127">
        <f>-'Master data'!CI87</f>
        <v>19763.695</v>
      </c>
      <c r="E87" s="127">
        <f>'Master data'!CK87</f>
        <v>1478.6360000000002</v>
      </c>
      <c r="F87" s="127">
        <f t="shared" si="2"/>
        <v>-18285.059000000001</v>
      </c>
      <c r="G87" s="103">
        <f>F87/'$ Values'!D87</f>
        <v>-3.1520511288107698E-2</v>
      </c>
      <c r="H87" s="102">
        <f>-'Master data'!CL87</f>
        <v>186399.46800000002</v>
      </c>
      <c r="I87" s="102">
        <f>'Master data'!CM87</f>
        <v>203951.75800000006</v>
      </c>
      <c r="J87" s="102">
        <f t="shared" si="3"/>
        <v>17552.290000000037</v>
      </c>
      <c r="K87" s="109">
        <f>J87/'Debt details'!D87</f>
        <v>2.6250681086387843E-2</v>
      </c>
      <c r="L87" s="102">
        <f>'Master data'!FQ87-'Master data'!FP87</f>
        <v>9618.8150000000023</v>
      </c>
    </row>
    <row r="88" spans="1:12">
      <c r="A88" s="105" t="str">
        <f>'Master data'!A88</f>
        <v>Telecom. Equipment</v>
      </c>
      <c r="B88" s="118">
        <f>'Master data'!B88</f>
        <v>465</v>
      </c>
      <c r="C88" s="139">
        <f>'Dividend fundamentals'!C88</f>
        <v>10380.750119999999</v>
      </c>
      <c r="D88" s="127">
        <f>-'Master data'!CI88</f>
        <v>5884.0829999999978</v>
      </c>
      <c r="E88" s="127">
        <f>'Master data'!CK88</f>
        <v>5550.4920000000011</v>
      </c>
      <c r="F88" s="127">
        <f t="shared" si="2"/>
        <v>-333.59099999999671</v>
      </c>
      <c r="G88" s="103">
        <f>F88/'$ Values'!D88</f>
        <v>-2.1700231279576541E-3</v>
      </c>
      <c r="H88" s="102">
        <f>-'Master data'!CL88</f>
        <v>39667.090999999979</v>
      </c>
      <c r="I88" s="102">
        <f>'Master data'!CM88</f>
        <v>33725.35</v>
      </c>
      <c r="J88" s="102">
        <f t="shared" si="3"/>
        <v>-5941.74099999998</v>
      </c>
      <c r="K88" s="109">
        <f>J88/'Debt details'!D88</f>
        <v>-7.752664504176543E-2</v>
      </c>
      <c r="L88" s="102">
        <f>'Master data'!FQ88-'Master data'!FP88</f>
        <v>500.81199999999626</v>
      </c>
    </row>
    <row r="89" spans="1:12">
      <c r="A89" s="105" t="str">
        <f>'Master data'!A89</f>
        <v>Telecom. Services</v>
      </c>
      <c r="B89" s="118">
        <f>'Master data'!B89</f>
        <v>296</v>
      </c>
      <c r="C89" s="139">
        <f>'Dividend fundamentals'!C89</f>
        <v>64929.283960000001</v>
      </c>
      <c r="D89" s="127">
        <f>-'Master data'!CI89</f>
        <v>9942.6719999999968</v>
      </c>
      <c r="E89" s="127">
        <f>'Master data'!CK89</f>
        <v>24387.64799999999</v>
      </c>
      <c r="F89" s="127">
        <f t="shared" si="2"/>
        <v>14444.975999999993</v>
      </c>
      <c r="G89" s="103">
        <f>F89/'$ Values'!D89</f>
        <v>1.6371496147617345E-2</v>
      </c>
      <c r="H89" s="102">
        <f>-'Master data'!CL89</f>
        <v>244551.28400000001</v>
      </c>
      <c r="I89" s="102">
        <f>'Master data'!CM89</f>
        <v>279300.375</v>
      </c>
      <c r="J89" s="102">
        <f t="shared" si="3"/>
        <v>34749.090999999986</v>
      </c>
      <c r="K89" s="109">
        <f>J89/'Debt details'!D89</f>
        <v>2.9642538140283576E-2</v>
      </c>
      <c r="L89" s="102">
        <f>'Master data'!FQ89-'Master data'!FP89</f>
        <v>5976.0550000000803</v>
      </c>
    </row>
    <row r="90" spans="1:12">
      <c r="A90" s="105" t="str">
        <f>'Master data'!A90</f>
        <v>Tobacco</v>
      </c>
      <c r="B90" s="118">
        <f>'Master data'!B90</f>
        <v>55</v>
      </c>
      <c r="C90" s="139">
        <f>'Dividend fundamentals'!C90</f>
        <v>29835.320000000003</v>
      </c>
      <c r="D90" s="127">
        <f>-'Master data'!CI90</f>
        <v>1669.3280000000002</v>
      </c>
      <c r="E90" s="127">
        <f>'Master data'!CK90</f>
        <v>1917.4839999999999</v>
      </c>
      <c r="F90" s="127">
        <f t="shared" si="2"/>
        <v>248.15599999999972</v>
      </c>
      <c r="G90" s="103">
        <f>F90/'$ Values'!D90</f>
        <v>1.8786063979994144E-3</v>
      </c>
      <c r="H90" s="102">
        <f>-'Master data'!CL90</f>
        <v>28896.377000000004</v>
      </c>
      <c r="I90" s="102">
        <f>'Master data'!CM90</f>
        <v>22465.274000000001</v>
      </c>
      <c r="J90" s="102">
        <f t="shared" si="3"/>
        <v>-6431.1030000000028</v>
      </c>
      <c r="K90" s="109">
        <f>J90/'Debt details'!D90</f>
        <v>-4.3316109994080948E-2</v>
      </c>
      <c r="L90" s="102">
        <f>'Master data'!FQ90-'Master data'!FP90</f>
        <v>-360.10500000000047</v>
      </c>
    </row>
    <row r="91" spans="1:12">
      <c r="A91" s="105" t="str">
        <f>'Master data'!A91</f>
        <v>Transportation</v>
      </c>
      <c r="B91" s="118">
        <f>'Master data'!B91</f>
        <v>295</v>
      </c>
      <c r="C91" s="139">
        <f>'Dividend fundamentals'!C91</f>
        <v>14051.751222000003</v>
      </c>
      <c r="D91" s="127">
        <f>-'Master data'!CI91</f>
        <v>6382.7069999999994</v>
      </c>
      <c r="E91" s="127">
        <f>'Master data'!CK91</f>
        <v>11862.052999999998</v>
      </c>
      <c r="F91" s="127">
        <f t="shared" si="2"/>
        <v>5479.3459999999986</v>
      </c>
      <c r="G91" s="103">
        <f>F91/'$ Values'!D91</f>
        <v>2.5843604935897026E-2</v>
      </c>
      <c r="H91" s="102">
        <f>-'Master data'!CL91</f>
        <v>112436.34599999999</v>
      </c>
      <c r="I91" s="102">
        <f>'Master data'!CM91</f>
        <v>95720.830999999991</v>
      </c>
      <c r="J91" s="102">
        <f t="shared" si="3"/>
        <v>-16715.514999999999</v>
      </c>
      <c r="K91" s="109">
        <f>J91/'Debt details'!D91</f>
        <v>-5.6863315578011012E-2</v>
      </c>
      <c r="L91" s="102">
        <f>'Master data'!FQ91-'Master data'!FP91</f>
        <v>10825.018000000011</v>
      </c>
    </row>
    <row r="92" spans="1:12">
      <c r="A92" s="105" t="str">
        <f>'Master data'!A92</f>
        <v>Transportation (Railroads)</v>
      </c>
      <c r="B92" s="118">
        <f>'Master data'!B92</f>
        <v>51</v>
      </c>
      <c r="C92" s="139">
        <f>'Dividend fundamentals'!C92</f>
        <v>12665.753799999999</v>
      </c>
      <c r="D92" s="127">
        <f>-'Master data'!CI92</f>
        <v>13745.147000000001</v>
      </c>
      <c r="E92" s="127">
        <f>'Master data'!CK92</f>
        <v>2724.9</v>
      </c>
      <c r="F92" s="127">
        <f t="shared" si="2"/>
        <v>-11020.247000000001</v>
      </c>
      <c r="G92" s="103">
        <f>F92/'$ Values'!D92</f>
        <v>-3.7502368942962938E-2</v>
      </c>
      <c r="H92" s="102">
        <f>-'Master data'!CL92</f>
        <v>34982.212</v>
      </c>
      <c r="I92" s="102">
        <f>'Master data'!CM92</f>
        <v>51884.704999999987</v>
      </c>
      <c r="J92" s="102">
        <f t="shared" si="3"/>
        <v>16902.492999999988</v>
      </c>
      <c r="K92" s="109">
        <f>J92/'Debt details'!D92</f>
        <v>5.5271999335787386E-2</v>
      </c>
      <c r="L92" s="102">
        <f>'Master data'!FQ92-'Master data'!FP92</f>
        <v>-4716.4730000000018</v>
      </c>
    </row>
    <row r="93" spans="1:12">
      <c r="A93" s="105" t="str">
        <f>'Master data'!A93</f>
        <v>Trucking</v>
      </c>
      <c r="B93" s="118">
        <f>'Master data'!B93</f>
        <v>232</v>
      </c>
      <c r="C93" s="139">
        <f>'Dividend fundamentals'!C93</f>
        <v>1924.1241899999993</v>
      </c>
      <c r="D93" s="127">
        <f>-'Master data'!CI93</f>
        <v>3309.7239999999993</v>
      </c>
      <c r="E93" s="127">
        <f>'Master data'!CK93</f>
        <v>8431.6900000000041</v>
      </c>
      <c r="F93" s="127">
        <f t="shared" si="2"/>
        <v>5121.9660000000049</v>
      </c>
      <c r="G93" s="103">
        <f>F93/'$ Values'!D93</f>
        <v>4.9298158764109132E-2</v>
      </c>
      <c r="H93" s="102">
        <f>-'Master data'!CL93</f>
        <v>70346.492000000013</v>
      </c>
      <c r="I93" s="102">
        <f>'Master data'!CM93</f>
        <v>67323.14800000003</v>
      </c>
      <c r="J93" s="102">
        <f t="shared" si="3"/>
        <v>-3023.3439999999828</v>
      </c>
      <c r="K93" s="109">
        <f>J93/'Debt details'!D93</f>
        <v>-2.1019954441182275E-2</v>
      </c>
      <c r="L93" s="102">
        <f>'Master data'!FQ93-'Master data'!FP93</f>
        <v>-3436.8459999999614</v>
      </c>
    </row>
    <row r="94" spans="1:12">
      <c r="A94" s="105" t="str">
        <f>'Master data'!A94</f>
        <v>Utility (General)</v>
      </c>
      <c r="B94" s="118">
        <f>'Master data'!B94</f>
        <v>54</v>
      </c>
      <c r="C94" s="139">
        <f>'Dividend fundamentals'!C94</f>
        <v>19864.894600000003</v>
      </c>
      <c r="D94" s="127">
        <f>-'Master data'!CI94</f>
        <v>1280.8700000000001</v>
      </c>
      <c r="E94" s="127">
        <f>'Master data'!CK94</f>
        <v>7696.3270000000002</v>
      </c>
      <c r="F94" s="127">
        <f t="shared" si="2"/>
        <v>6415.4570000000003</v>
      </c>
      <c r="G94" s="103">
        <f>F94/'$ Values'!D94</f>
        <v>2.064921330009439E-2</v>
      </c>
      <c r="H94" s="102">
        <f>-'Master data'!CL94</f>
        <v>76670.347999999998</v>
      </c>
      <c r="I94" s="102">
        <f>'Master data'!CM94</f>
        <v>108772.74999999997</v>
      </c>
      <c r="J94" s="102">
        <f t="shared" si="3"/>
        <v>32102.401999999973</v>
      </c>
      <c r="K94" s="109">
        <f>J94/'Debt details'!D94</f>
        <v>6.0249132843843756E-2</v>
      </c>
      <c r="L94" s="102">
        <f>'Master data'!FQ94-'Master data'!FP94</f>
        <v>-104.88299999999981</v>
      </c>
    </row>
    <row r="95" spans="1:12">
      <c r="A95" s="105" t="str">
        <f>'Master data'!A95</f>
        <v>Utility (Water)</v>
      </c>
      <c r="B95" s="118">
        <f>'Master data'!B95</f>
        <v>104</v>
      </c>
      <c r="C95" s="139">
        <f>'Dividend fundamentals'!C95</f>
        <v>5049.4944000000005</v>
      </c>
      <c r="D95" s="127">
        <f>-'Master data'!CI95</f>
        <v>208.66400000000002</v>
      </c>
      <c r="E95" s="127">
        <f>'Master data'!CK95</f>
        <v>2744.8050000000003</v>
      </c>
      <c r="F95" s="127">
        <f t="shared" si="2"/>
        <v>2536.1410000000001</v>
      </c>
      <c r="G95" s="103">
        <f>F95/'$ Values'!D95</f>
        <v>3.5098526368716951E-2</v>
      </c>
      <c r="H95" s="102">
        <f>-'Master data'!CL95</f>
        <v>22586.149000000009</v>
      </c>
      <c r="I95" s="102">
        <f>'Master data'!CM95</f>
        <v>25635.944999999989</v>
      </c>
      <c r="J95" s="102">
        <f t="shared" si="3"/>
        <v>3049.7959999999803</v>
      </c>
      <c r="K95" s="109">
        <f>J95/'Debt details'!D95</f>
        <v>2.9026897446507979E-2</v>
      </c>
      <c r="L95" s="102">
        <f>'Master data'!FQ95-'Master data'!FP95</f>
        <v>241.64899999999943</v>
      </c>
    </row>
    <row r="96" spans="1:12">
      <c r="A96" s="105" t="str">
        <f>'Master data'!A96</f>
        <v>Total Market</v>
      </c>
      <c r="B96" s="118">
        <f>'Master data'!B96</f>
        <v>47606</v>
      </c>
      <c r="C96" s="139">
        <f>'Dividend fundamentals'!C96</f>
        <v>2150763.022924989</v>
      </c>
      <c r="D96" s="127">
        <f>-'Master data'!CI96</f>
        <v>1198364.4860000098</v>
      </c>
      <c r="E96" s="127">
        <f>'Master data'!CK96</f>
        <v>1417434.9820000124</v>
      </c>
      <c r="F96" s="127">
        <f t="shared" si="2"/>
        <v>219070.4960000026</v>
      </c>
      <c r="G96" s="103">
        <f>F96/'$ Values'!D96</f>
        <v>5.1967273951404481E-3</v>
      </c>
      <c r="H96" s="102">
        <f>-'Master data'!CL96</f>
        <v>25970939.271000057</v>
      </c>
      <c r="I96" s="102">
        <f>'Master data'!CM96</f>
        <v>26310410.964999873</v>
      </c>
      <c r="J96" s="102">
        <f t="shared" si="3"/>
        <v>339471.69399981573</v>
      </c>
      <c r="K96" s="109">
        <f>J96/'Debt details'!D96</f>
        <v>5.1116096091397799E-3</v>
      </c>
      <c r="L96" s="102">
        <f>'Master data'!FQ96-'Master data'!FP96</f>
        <v>-23363.752999986988</v>
      </c>
    </row>
    <row r="97" spans="1:12">
      <c r="A97" s="105" t="str">
        <f>'Master data'!A97</f>
        <v>Total Market (without financials)</v>
      </c>
      <c r="B97" s="118">
        <f>'Master data'!B97</f>
        <v>42185</v>
      </c>
      <c r="C97" s="139">
        <f>'Dividend fundamentals'!C97</f>
        <v>1716477.1156809889</v>
      </c>
      <c r="D97" s="127">
        <f>-'Master data'!CI97</f>
        <v>956295.52100000973</v>
      </c>
      <c r="E97" s="127">
        <f>'Master data'!CK97</f>
        <v>1100364.0320000125</v>
      </c>
      <c r="F97" s="127">
        <f t="shared" si="2"/>
        <v>144068.51100000273</v>
      </c>
      <c r="G97" s="103">
        <f>F97/'$ Values'!D97</f>
        <v>4.8539892413912442E-3</v>
      </c>
      <c r="H97" s="102">
        <f>-'Master data'!CL97</f>
        <v>15206222.737000054</v>
      </c>
      <c r="I97" s="102">
        <f>'Master data'!CM97</f>
        <v>15154331.562999872</v>
      </c>
      <c r="J97" s="102">
        <f t="shared" si="3"/>
        <v>-51891.174000181258</v>
      </c>
      <c r="K97" s="109">
        <f>J97/'Debt details'!D97</f>
        <v>-1.8149132855524348E-3</v>
      </c>
      <c r="L97" s="102">
        <f>'Master data'!FQ97-'Master data'!FP97</f>
        <v>-23210.119999986142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97"/>
  <sheetViews>
    <sheetView topLeftCell="A56" workbookViewId="0">
      <selection activeCell="A56" sqref="A1:E1048576"/>
    </sheetView>
  </sheetViews>
  <sheetFormatPr defaultColWidth="11.07421875" defaultRowHeight="13.5"/>
  <cols>
    <col min="1" max="1" width="34.3046875" bestFit="1" customWidth="1"/>
    <col min="2" max="2" width="13.3046875" style="5" bestFit="1" customWidth="1"/>
    <col min="3" max="3" width="7.69140625" style="5" bestFit="1" customWidth="1"/>
    <col min="4" max="4" width="12.4609375" style="5" bestFit="1" customWidth="1"/>
    <col min="5" max="5" width="16.84375" style="5" bestFit="1" customWidth="1"/>
  </cols>
  <sheetData>
    <row r="1" spans="1:5">
      <c r="A1" s="29" t="s">
        <v>193</v>
      </c>
      <c r="B1" s="16" t="s">
        <v>212</v>
      </c>
      <c r="C1" s="16" t="s">
        <v>235</v>
      </c>
      <c r="D1" s="16" t="s">
        <v>259</v>
      </c>
      <c r="E1" s="16" t="s">
        <v>260</v>
      </c>
    </row>
    <row r="2" spans="1:5">
      <c r="A2" s="2" t="str">
        <f>'Master data'!A2</f>
        <v>Advertising</v>
      </c>
      <c r="B2" s="6">
        <f>'Master data'!B2</f>
        <v>348</v>
      </c>
      <c r="C2" s="7">
        <f>ROE!C2</f>
        <v>5.6334524668553806E-2</v>
      </c>
      <c r="D2" s="7">
        <f>IF('Div &amp; FCFE'!E2="NA","NA",1-'Div &amp; FCFE'!E2)</f>
        <v>0.26016972720612441</v>
      </c>
      <c r="E2" s="23">
        <f>IF(C2="NA","NA",IF(D2="NA","NA",C2*D2))</f>
        <v>1.465653791530433E-2</v>
      </c>
    </row>
    <row r="3" spans="1:5">
      <c r="A3" s="2" t="str">
        <f>'Master data'!A3</f>
        <v>Aerospace/Defense</v>
      </c>
      <c r="B3" s="6">
        <f>'Master data'!B3</f>
        <v>272</v>
      </c>
      <c r="C3" s="7">
        <f>ROE!C3</f>
        <v>0.14422294145208617</v>
      </c>
      <c r="D3" s="7">
        <f>IF('Div &amp; FCFE'!E3="NA","NA",1-'Div &amp; FCFE'!E3)</f>
        <v>0.55205589003350719</v>
      </c>
      <c r="E3" s="23">
        <f t="shared" ref="E3:E66" si="0">IF(C3="NA","NA",IF(D3="NA","NA",C3*D3))</f>
        <v>7.9619124306581829E-2</v>
      </c>
    </row>
    <row r="4" spans="1:5">
      <c r="A4" s="2" t="str">
        <f>'Master data'!A4</f>
        <v>Air Transport</v>
      </c>
      <c r="B4" s="6">
        <f>'Master data'!B4</f>
        <v>151</v>
      </c>
      <c r="C4" s="7">
        <f>ROE!C4</f>
        <v>-0.36718258170208184</v>
      </c>
      <c r="D4" s="7">
        <f>IF('Div &amp; FCFE'!E4="NA","NA",1-'Div &amp; FCFE'!E4)</f>
        <v>0.99646754707132523</v>
      </c>
      <c r="E4" s="23">
        <f t="shared" si="0"/>
        <v>-0.36588552651598999</v>
      </c>
    </row>
    <row r="5" spans="1:5">
      <c r="A5" s="2" t="str">
        <f>'Master data'!A5</f>
        <v>Apparel</v>
      </c>
      <c r="B5" s="6">
        <f>'Master data'!B5</f>
        <v>1170</v>
      </c>
      <c r="C5" s="7">
        <f>ROE!C5</f>
        <v>0.16730567243824646</v>
      </c>
      <c r="D5" s="7">
        <f>IF('Div &amp; FCFE'!E5="NA","NA",1-'Div &amp; FCFE'!E5)</f>
        <v>0.64186618780593174</v>
      </c>
      <c r="E5" s="23">
        <f t="shared" si="0"/>
        <v>0.1073878541662452</v>
      </c>
    </row>
    <row r="6" spans="1:5">
      <c r="A6" s="2" t="str">
        <f>'Master data'!A6</f>
        <v>Auto &amp; Truck</v>
      </c>
      <c r="B6" s="6">
        <f>'Master data'!B6</f>
        <v>152</v>
      </c>
      <c r="C6" s="7">
        <f>ROE!C6</f>
        <v>0.1284901839770943</v>
      </c>
      <c r="D6" s="7">
        <f>IF('Div &amp; FCFE'!E6="NA","NA",1-'Div &amp; FCFE'!E6)</f>
        <v>0.81545964045901731</v>
      </c>
      <c r="E6" s="23">
        <f t="shared" si="0"/>
        <v>0.1047785592284743</v>
      </c>
    </row>
    <row r="7" spans="1:5">
      <c r="A7" s="2" t="str">
        <f>'Master data'!A7</f>
        <v>Auto Parts</v>
      </c>
      <c r="B7" s="6">
        <f>'Master data'!B7</f>
        <v>728</v>
      </c>
      <c r="C7" s="7">
        <f>ROE!C7</f>
        <v>9.1165324018322391E-2</v>
      </c>
      <c r="D7" s="7">
        <f>IF('Div &amp; FCFE'!E7="NA","NA",1-'Div &amp; FCFE'!E7)</f>
        <v>0.69033802546056711</v>
      </c>
      <c r="E7" s="23">
        <f t="shared" si="0"/>
        <v>6.2934889773281488E-2</v>
      </c>
    </row>
    <row r="8" spans="1:5">
      <c r="A8" s="2" t="str">
        <f>'Master data'!A8</f>
        <v>Bank (Money Center)</v>
      </c>
      <c r="B8" s="6">
        <f>'Master data'!B8</f>
        <v>610</v>
      </c>
      <c r="C8" s="7">
        <f>ROE!C8</f>
        <v>0.11242346507589568</v>
      </c>
      <c r="D8" s="7">
        <f>IF('Div &amp; FCFE'!E8="NA","NA",1-'Div &amp; FCFE'!E8)</f>
        <v>0.72650876391782571</v>
      </c>
      <c r="E8" s="23">
        <f t="shared" si="0"/>
        <v>8.1676632647647823E-2</v>
      </c>
    </row>
    <row r="9" spans="1:5">
      <c r="A9" s="2" t="str">
        <f>'Master data'!A9</f>
        <v>Banks (Regional)</v>
      </c>
      <c r="B9" s="6">
        <f>'Master data'!B9</f>
        <v>816</v>
      </c>
      <c r="C9" s="7">
        <f>ROE!C9</f>
        <v>9.7813108396503909E-2</v>
      </c>
      <c r="D9" s="7">
        <f>IF('Div &amp; FCFE'!E9="NA","NA",1-'Div &amp; FCFE'!E9)</f>
        <v>0.73358899174679859</v>
      </c>
      <c r="E9" s="23">
        <f t="shared" si="0"/>
        <v>7.1754619568211622E-2</v>
      </c>
    </row>
    <row r="10" spans="1:5">
      <c r="A10" s="2" t="str">
        <f>'Master data'!A10</f>
        <v>Beverage (Alcoholic)</v>
      </c>
      <c r="B10" s="6">
        <f>'Master data'!B10</f>
        <v>219</v>
      </c>
      <c r="C10" s="7">
        <f>ROE!C10</f>
        <v>0.14566001091751701</v>
      </c>
      <c r="D10" s="7">
        <f>IF('Div &amp; FCFE'!E10="NA","NA",1-'Div &amp; FCFE'!E10)</f>
        <v>0.56109877144088494</v>
      </c>
      <c r="E10" s="23">
        <f t="shared" si="0"/>
        <v>8.1729653173884684E-2</v>
      </c>
    </row>
    <row r="11" spans="1:5">
      <c r="A11" s="2" t="str">
        <f>'Master data'!A11</f>
        <v>Beverage (Soft)</v>
      </c>
      <c r="B11" s="6">
        <f>'Master data'!B11</f>
        <v>100</v>
      </c>
      <c r="C11" s="7">
        <f>ROE!C11</f>
        <v>0.24731986590461932</v>
      </c>
      <c r="D11" s="7">
        <f>IF('Div &amp; FCFE'!E11="NA","NA",1-'Div &amp; FCFE'!E11)</f>
        <v>0.24584810145169</v>
      </c>
      <c r="E11" s="23">
        <f t="shared" si="0"/>
        <v>6.0803119483937219E-2</v>
      </c>
    </row>
    <row r="12" spans="1:5">
      <c r="A12" s="2" t="str">
        <f>'Master data'!A12</f>
        <v>Broadcasting</v>
      </c>
      <c r="B12" s="6">
        <f>'Master data'!B12</f>
        <v>139</v>
      </c>
      <c r="C12" s="7">
        <f>ROE!C12</f>
        <v>0.13346324081446648</v>
      </c>
      <c r="D12" s="7">
        <f>IF('Div &amp; FCFE'!E12="NA","NA",1-'Div &amp; FCFE'!E12)</f>
        <v>0.74953232783615742</v>
      </c>
      <c r="E12" s="23">
        <f t="shared" si="0"/>
        <v>0.10003501356822471</v>
      </c>
    </row>
    <row r="13" spans="1:5">
      <c r="A13" s="2" t="str">
        <f>'Master data'!A13</f>
        <v>Brokerage &amp; Investment Banking</v>
      </c>
      <c r="B13" s="6">
        <f>'Master data'!B13</f>
        <v>599</v>
      </c>
      <c r="C13" s="7">
        <f>ROE!C13</f>
        <v>0.14708442590964979</v>
      </c>
      <c r="D13" s="7">
        <f>IF('Div &amp; FCFE'!E13="NA","NA",1-'Div &amp; FCFE'!E13)</f>
        <v>0.63024855677422931</v>
      </c>
      <c r="E13" s="23">
        <f t="shared" si="0"/>
        <v>9.2699747153522846E-2</v>
      </c>
    </row>
    <row r="14" spans="1:5">
      <c r="A14" s="2" t="str">
        <f>'Master data'!A14</f>
        <v>Building Materials</v>
      </c>
      <c r="B14" s="6">
        <f>'Master data'!B14</f>
        <v>449</v>
      </c>
      <c r="C14" s="7">
        <f>ROE!C14</f>
        <v>0.1698539227799756</v>
      </c>
      <c r="D14" s="7">
        <f>IF('Div &amp; FCFE'!E14="NA","NA",1-'Div &amp; FCFE'!E14)</f>
        <v>0.72659452903983934</v>
      </c>
      <c r="E14" s="23">
        <f t="shared" si="0"/>
        <v>0.12341493102788562</v>
      </c>
    </row>
    <row r="15" spans="1:5">
      <c r="A15" s="2" t="str">
        <f>'Master data'!A15</f>
        <v>Business &amp; Consumer Services</v>
      </c>
      <c r="B15" s="6">
        <f>'Master data'!B15</f>
        <v>948</v>
      </c>
      <c r="C15" s="7">
        <f>ROE!C15</f>
        <v>0.15401079666199044</v>
      </c>
      <c r="D15" s="7">
        <f>IF('Div &amp; FCFE'!E15="NA","NA",1-'Div &amp; FCFE'!E15)</f>
        <v>0.60284870438555882</v>
      </c>
      <c r="E15" s="23">
        <f t="shared" si="0"/>
        <v>9.2845209229068679E-2</v>
      </c>
    </row>
    <row r="16" spans="1:5">
      <c r="A16" s="2" t="str">
        <f>'Master data'!A16</f>
        <v>Cable TV</v>
      </c>
      <c r="B16" s="6">
        <f>'Master data'!B16</f>
        <v>54</v>
      </c>
      <c r="C16" s="7">
        <f>ROE!C16</f>
        <v>0.15219360765722542</v>
      </c>
      <c r="D16" s="7">
        <f>IF('Div &amp; FCFE'!E16="NA","NA",1-'Div &amp; FCFE'!E16)</f>
        <v>0.74795337273216433</v>
      </c>
      <c r="E16" s="23">
        <f t="shared" si="0"/>
        <v>0.1138337221554975</v>
      </c>
    </row>
    <row r="17" spans="1:5">
      <c r="A17" s="2" t="str">
        <f>'Master data'!A17</f>
        <v>Chemical (Basic)</v>
      </c>
      <c r="B17" s="6">
        <f>'Master data'!B17</f>
        <v>854</v>
      </c>
      <c r="C17" s="7">
        <f>ROE!C17</f>
        <v>0.17904217450125054</v>
      </c>
      <c r="D17" s="7">
        <f>IF('Div &amp; FCFE'!E17="NA","NA",1-'Div &amp; FCFE'!E17)</f>
        <v>0.70592698356322403</v>
      </c>
      <c r="E17" s="23">
        <f t="shared" si="0"/>
        <v>0.12639070217626819</v>
      </c>
    </row>
    <row r="18" spans="1:5">
      <c r="A18" s="2" t="str">
        <f>'Master data'!A18</f>
        <v>Chemical (Diversified)</v>
      </c>
      <c r="B18" s="6">
        <f>'Master data'!B18</f>
        <v>71</v>
      </c>
      <c r="C18" s="7">
        <f>ROE!C18</f>
        <v>0.13399234336985921</v>
      </c>
      <c r="D18" s="7">
        <f>IF('Div &amp; FCFE'!E18="NA","NA",1-'Div &amp; FCFE'!E18)</f>
        <v>0.63120876176357943</v>
      </c>
      <c r="E18" s="23">
        <f t="shared" si="0"/>
        <v>8.45771411442892E-2</v>
      </c>
    </row>
    <row r="19" spans="1:5">
      <c r="A19" s="2" t="str">
        <f>'Master data'!A19</f>
        <v>Chemical (Specialty)</v>
      </c>
      <c r="B19" s="6">
        <f>'Master data'!B19</f>
        <v>898</v>
      </c>
      <c r="C19" s="7">
        <f>ROE!C19</f>
        <v>0.15459574781393212</v>
      </c>
      <c r="D19" s="7">
        <f>IF('Div &amp; FCFE'!E19="NA","NA",1-'Div &amp; FCFE'!E19)</f>
        <v>0.66527348470311409</v>
      </c>
      <c r="E19" s="23">
        <f t="shared" si="0"/>
        <v>0.10284845186845845</v>
      </c>
    </row>
    <row r="20" spans="1:5">
      <c r="A20" s="2" t="str">
        <f>'Master data'!A20</f>
        <v>Coal &amp; Related Energy</v>
      </c>
      <c r="B20" s="6">
        <f>'Master data'!B20</f>
        <v>206</v>
      </c>
      <c r="C20" s="7">
        <f>ROE!C20</f>
        <v>0.1346193475163229</v>
      </c>
      <c r="D20" s="7">
        <f>IF('Div &amp; FCFE'!E20="NA","NA",1-'Div &amp; FCFE'!E20)</f>
        <v>0.36561626791846602</v>
      </c>
      <c r="E20" s="23">
        <f t="shared" si="0"/>
        <v>4.9219023428536998E-2</v>
      </c>
    </row>
    <row r="21" spans="1:5">
      <c r="A21" s="2" t="str">
        <f>'Master data'!A21</f>
        <v>Computer Services</v>
      </c>
      <c r="B21" s="6">
        <f>'Master data'!B21</f>
        <v>1040</v>
      </c>
      <c r="C21" s="7">
        <f>ROE!C21</f>
        <v>0.16203687158794108</v>
      </c>
      <c r="D21" s="7">
        <f>IF('Div &amp; FCFE'!E21="NA","NA",1-'Div &amp; FCFE'!E21)</f>
        <v>0.54649522891322633</v>
      </c>
      <c r="E21" s="23">
        <f t="shared" si="0"/>
        <v>8.8552377230834922E-2</v>
      </c>
    </row>
    <row r="22" spans="1:5">
      <c r="A22" s="2" t="str">
        <f>'Master data'!A22</f>
        <v>Computers/Peripherals</v>
      </c>
      <c r="B22" s="6">
        <f>'Master data'!B22</f>
        <v>336</v>
      </c>
      <c r="C22" s="7">
        <f>ROE!C22</f>
        <v>0.34074969243364617</v>
      </c>
      <c r="D22" s="7">
        <f>IF('Div &amp; FCFE'!E22="NA","NA",1-'Div &amp; FCFE'!E22)</f>
        <v>0.74257173860384262</v>
      </c>
      <c r="E22" s="23">
        <f t="shared" si="0"/>
        <v>0.2530310915391773</v>
      </c>
    </row>
    <row r="23" spans="1:5">
      <c r="A23" s="2" t="str">
        <f>'Master data'!A23</f>
        <v>Construction Supplies</v>
      </c>
      <c r="B23" s="6">
        <f>'Master data'!B23</f>
        <v>784</v>
      </c>
      <c r="C23" s="7">
        <f>ROE!C23</f>
        <v>0.11261441512209489</v>
      </c>
      <c r="D23" s="7">
        <f>IF('Div &amp; FCFE'!E23="NA","NA",1-'Div &amp; FCFE'!E23)</f>
        <v>0.51278893415509175</v>
      </c>
      <c r="E23" s="23">
        <f t="shared" si="0"/>
        <v>5.7747425900958084E-2</v>
      </c>
    </row>
    <row r="24" spans="1:5">
      <c r="A24" s="2" t="str">
        <f>'Master data'!A24</f>
        <v>Diversified</v>
      </c>
      <c r="B24" s="6">
        <f>'Master data'!B24</f>
        <v>318</v>
      </c>
      <c r="C24" s="7">
        <f>ROE!C24</f>
        <v>0.15311078720268695</v>
      </c>
      <c r="D24" s="7">
        <f>IF('Div &amp; FCFE'!E24="NA","NA",1-'Div &amp; FCFE'!E24)</f>
        <v>0.85996910193226106</v>
      </c>
      <c r="E24" s="23">
        <f t="shared" si="0"/>
        <v>0.13167054616683624</v>
      </c>
    </row>
    <row r="25" spans="1:5">
      <c r="A25" s="2" t="str">
        <f>'Master data'!A25</f>
        <v>Drugs (Biotechnology)</v>
      </c>
      <c r="B25" s="6">
        <f>'Master data'!B25</f>
        <v>1223</v>
      </c>
      <c r="C25" s="7">
        <f>ROE!C25</f>
        <v>-1.265233660853342E-2</v>
      </c>
      <c r="D25" s="7">
        <f>IF('Div &amp; FCFE'!E25="NA","NA",1-'Div &amp; FCFE'!E25)</f>
        <v>0.99825307555852749</v>
      </c>
      <c r="E25" s="23">
        <f t="shared" si="0"/>
        <v>-1.2630233932470236E-2</v>
      </c>
    </row>
    <row r="26" spans="1:5">
      <c r="A26" s="2" t="str">
        <f>'Master data'!A26</f>
        <v>Drugs (Pharmaceutical)</v>
      </c>
      <c r="B26" s="6">
        <f>'Master data'!B26</f>
        <v>1371</v>
      </c>
      <c r="C26" s="7">
        <f>ROE!C26</f>
        <v>0.12595871454134275</v>
      </c>
      <c r="D26" s="7">
        <f>IF('Div &amp; FCFE'!E26="NA","NA",1-'Div &amp; FCFE'!E26)</f>
        <v>0.25685632083697307</v>
      </c>
      <c r="E26" s="23">
        <f t="shared" si="0"/>
        <v>3.2353291994443839E-2</v>
      </c>
    </row>
    <row r="27" spans="1:5">
      <c r="A27" s="2" t="str">
        <f>'Master data'!A27</f>
        <v>Education</v>
      </c>
      <c r="B27" s="6">
        <f>'Master data'!B27</f>
        <v>244</v>
      </c>
      <c r="C27" s="7">
        <f>ROE!C27</f>
        <v>3.5086827411427837E-2</v>
      </c>
      <c r="D27" s="7">
        <f>IF('Div &amp; FCFE'!E27="NA","NA",1-'Div &amp; FCFE'!E27)</f>
        <v>0.19098882883364987</v>
      </c>
      <c r="E27" s="23">
        <f t="shared" si="0"/>
        <v>6.7011920747970053E-3</v>
      </c>
    </row>
    <row r="28" spans="1:5">
      <c r="A28" s="2" t="str">
        <f>'Master data'!A28</f>
        <v>Electrical Equipment</v>
      </c>
      <c r="B28" s="6">
        <f>'Master data'!B28</f>
        <v>999</v>
      </c>
      <c r="C28" s="7">
        <f>ROE!C28</f>
        <v>9.5887128097968344E-2</v>
      </c>
      <c r="D28" s="7">
        <f>IF('Div &amp; FCFE'!E28="NA","NA",1-'Div &amp; FCFE'!E28)</f>
        <v>0.49193771302522094</v>
      </c>
      <c r="E28" s="23">
        <f t="shared" si="0"/>
        <v>4.7170494505070951E-2</v>
      </c>
    </row>
    <row r="29" spans="1:5">
      <c r="A29" s="2" t="str">
        <f>'Master data'!A29</f>
        <v>Electronics (Consumer &amp; Office)</v>
      </c>
      <c r="B29" s="6">
        <f>'Master data'!B29</f>
        <v>138</v>
      </c>
      <c r="C29" s="7">
        <f>ROE!C29</f>
        <v>0.14649401337524795</v>
      </c>
      <c r="D29" s="7">
        <f>IF('Div &amp; FCFE'!E29="NA","NA",1-'Div &amp; FCFE'!E29)</f>
        <v>0.7780749776837621</v>
      </c>
      <c r="E29" s="23">
        <f t="shared" si="0"/>
        <v>0.1139833261877508</v>
      </c>
    </row>
    <row r="30" spans="1:5">
      <c r="A30" s="2" t="str">
        <f>'Master data'!A30</f>
        <v>Electronics (General)</v>
      </c>
      <c r="B30" s="6">
        <f>'Master data'!B30</f>
        <v>1425</v>
      </c>
      <c r="C30" s="7">
        <f>ROE!C30</f>
        <v>0.13300111722461752</v>
      </c>
      <c r="D30" s="7">
        <f>IF('Div &amp; FCFE'!E30="NA","NA",1-'Div &amp; FCFE'!E30)</f>
        <v>0.68136401140707825</v>
      </c>
      <c r="E30" s="23">
        <f t="shared" si="0"/>
        <v>9.0622174753788448E-2</v>
      </c>
    </row>
    <row r="31" spans="1:5">
      <c r="A31" s="2" t="str">
        <f>'Master data'!A31</f>
        <v>Engineering/Construction</v>
      </c>
      <c r="B31" s="6">
        <f>'Master data'!B31</f>
        <v>1267</v>
      </c>
      <c r="C31" s="7">
        <f>ROE!C31</f>
        <v>0.1044615500795243</v>
      </c>
      <c r="D31" s="7">
        <f>IF('Div &amp; FCFE'!E31="NA","NA",1-'Div &amp; FCFE'!E31)</f>
        <v>0.42833385501989252</v>
      </c>
      <c r="E31" s="23">
        <f t="shared" si="0"/>
        <v>4.4744418446916207E-2</v>
      </c>
    </row>
    <row r="32" spans="1:5">
      <c r="A32" s="2" t="str">
        <f>'Master data'!A32</f>
        <v>Entertainment</v>
      </c>
      <c r="B32" s="6">
        <f>'Master data'!B32</f>
        <v>734</v>
      </c>
      <c r="C32" s="7">
        <f>ROE!C32</f>
        <v>4.7601360391532309E-2</v>
      </c>
      <c r="D32" s="7">
        <f>IF('Div &amp; FCFE'!E32="NA","NA",1-'Div &amp; FCFE'!E32)</f>
        <v>0.45437053837141284</v>
      </c>
      <c r="E32" s="23">
        <f t="shared" si="0"/>
        <v>2.1628655748312183E-2</v>
      </c>
    </row>
    <row r="33" spans="1:5">
      <c r="A33" s="2" t="str">
        <f>'Master data'!A33</f>
        <v>Environmental &amp; Waste Services</v>
      </c>
      <c r="B33" s="6">
        <f>'Master data'!B33</f>
        <v>353</v>
      </c>
      <c r="C33" s="7">
        <f>ROE!C33</f>
        <v>9.4771173784805332E-2</v>
      </c>
      <c r="D33" s="7">
        <f>IF('Div &amp; FCFE'!E33="NA","NA",1-'Div &amp; FCFE'!E33)</f>
        <v>0.39157092046079256</v>
      </c>
      <c r="E33" s="23">
        <f t="shared" si="0"/>
        <v>3.710963575206596E-2</v>
      </c>
    </row>
    <row r="34" spans="1:5">
      <c r="A34" s="2" t="str">
        <f>'Master data'!A34</f>
        <v>Farming/Agriculture</v>
      </c>
      <c r="B34" s="6">
        <f>'Master data'!B34</f>
        <v>417</v>
      </c>
      <c r="C34" s="7">
        <f>ROE!C34</f>
        <v>0.14075971437753482</v>
      </c>
      <c r="D34" s="7">
        <f>IF('Div &amp; FCFE'!E34="NA","NA",1-'Div &amp; FCFE'!E34)</f>
        <v>0.66589672423790236</v>
      </c>
      <c r="E34" s="23">
        <f t="shared" si="0"/>
        <v>9.3731432708663201E-2</v>
      </c>
    </row>
    <row r="35" spans="1:5">
      <c r="A35" s="2" t="str">
        <f>'Master data'!A35</f>
        <v>Financial Svcs. (Non-bank &amp; Insurance)</v>
      </c>
      <c r="B35" s="6">
        <f>'Master data'!B35</f>
        <v>1102</v>
      </c>
      <c r="C35" s="7">
        <f>ROE!C35</f>
        <v>0.25274874530024904</v>
      </c>
      <c r="D35" s="7">
        <f>IF('Div &amp; FCFE'!E35="NA","NA",1-'Div &amp; FCFE'!E35)</f>
        <v>0.81625609251998854</v>
      </c>
      <c r="E35" s="23">
        <f t="shared" si="0"/>
        <v>0.20630770322811109</v>
      </c>
    </row>
    <row r="36" spans="1:5">
      <c r="A36" s="2" t="str">
        <f>'Master data'!A36</f>
        <v>Food Processing</v>
      </c>
      <c r="B36" s="6">
        <f>'Master data'!B36</f>
        <v>1377</v>
      </c>
      <c r="C36" s="7">
        <f>ROE!C36</f>
        <v>0.13577258792645006</v>
      </c>
      <c r="D36" s="7">
        <f>IF('Div &amp; FCFE'!E36="NA","NA",1-'Div &amp; FCFE'!E36)</f>
        <v>0.47985581622343532</v>
      </c>
      <c r="E36" s="23">
        <f t="shared" si="0"/>
        <v>6.5151266000214828E-2</v>
      </c>
    </row>
    <row r="37" spans="1:5">
      <c r="A37" s="2" t="str">
        <f>'Master data'!A37</f>
        <v>Food Wholesalers</v>
      </c>
      <c r="B37" s="6">
        <f>'Master data'!B37</f>
        <v>160</v>
      </c>
      <c r="C37" s="7">
        <f>ROE!C37</f>
        <v>6.4923842770230944E-2</v>
      </c>
      <c r="D37" s="7">
        <f>IF('Div &amp; FCFE'!E37="NA","NA",1-'Div &amp; FCFE'!E37)</f>
        <v>9.2133672958972013E-2</v>
      </c>
      <c r="E37" s="23">
        <f t="shared" si="0"/>
        <v>5.9816720970321769E-3</v>
      </c>
    </row>
    <row r="38" spans="1:5">
      <c r="A38" s="2" t="str">
        <f>'Master data'!A38</f>
        <v>Furn/Home Furnishings</v>
      </c>
      <c r="B38" s="6">
        <f>'Master data'!B38</f>
        <v>359</v>
      </c>
      <c r="C38" s="7">
        <f>ROE!C38</f>
        <v>0.20629354221873236</v>
      </c>
      <c r="D38" s="7">
        <f>IF('Div &amp; FCFE'!E38="NA","NA",1-'Div &amp; FCFE'!E38)</f>
        <v>0.53787490856528031</v>
      </c>
      <c r="E38" s="23">
        <f t="shared" si="0"/>
        <v>0.11096012015850847</v>
      </c>
    </row>
    <row r="39" spans="1:5">
      <c r="A39" s="2" t="str">
        <f>'Master data'!A39</f>
        <v>Green &amp; Renewable Energy</v>
      </c>
      <c r="B39" s="6">
        <f>'Master data'!B39</f>
        <v>239</v>
      </c>
      <c r="C39" s="7">
        <f>ROE!C39</f>
        <v>0.10262739570706697</v>
      </c>
      <c r="D39" s="7">
        <f>IF('Div &amp; FCFE'!E39="NA","NA",1-'Div &amp; FCFE'!E39)</f>
        <v>0.14399506397495931</v>
      </c>
      <c r="E39" s="23">
        <f t="shared" si="0"/>
        <v>1.4777838410422574E-2</v>
      </c>
    </row>
    <row r="40" spans="1:5">
      <c r="A40" s="2" t="str">
        <f>'Master data'!A40</f>
        <v>Healthcare Products</v>
      </c>
      <c r="B40" s="6">
        <f>'Master data'!B40</f>
        <v>852</v>
      </c>
      <c r="C40" s="7">
        <f>ROE!C40</f>
        <v>0.16348558040316163</v>
      </c>
      <c r="D40" s="7">
        <f>IF('Div &amp; FCFE'!E40="NA","NA",1-'Div &amp; FCFE'!E40)</f>
        <v>0.69978521054610843</v>
      </c>
      <c r="E40" s="23">
        <f t="shared" si="0"/>
        <v>0.1144047913036792</v>
      </c>
    </row>
    <row r="41" spans="1:5">
      <c r="A41" s="2" t="str">
        <f>'Master data'!A41</f>
        <v>Healthcare Support Services</v>
      </c>
      <c r="B41" s="6">
        <f>'Master data'!B41</f>
        <v>445</v>
      </c>
      <c r="C41" s="7">
        <f>ROE!C41</f>
        <v>0.13342208845949446</v>
      </c>
      <c r="D41" s="7">
        <f>IF('Div &amp; FCFE'!E41="NA","NA",1-'Div &amp; FCFE'!E41)</f>
        <v>0.69381403876350345</v>
      </c>
      <c r="E41" s="23">
        <f t="shared" si="0"/>
        <v>9.2570118054343273E-2</v>
      </c>
    </row>
    <row r="42" spans="1:5">
      <c r="A42" s="2" t="str">
        <f>'Master data'!A42</f>
        <v>Heathcare Information and Technology</v>
      </c>
      <c r="B42" s="6">
        <f>'Master data'!B42</f>
        <v>455</v>
      </c>
      <c r="C42" s="7">
        <f>ROE!C42</f>
        <v>0.17999214051230031</v>
      </c>
      <c r="D42" s="7">
        <f>IF('Div &amp; FCFE'!E42="NA","NA",1-'Div &amp; FCFE'!E42)</f>
        <v>0.90930570484628126</v>
      </c>
      <c r="E42" s="23">
        <f t="shared" si="0"/>
        <v>0.16366788019532813</v>
      </c>
    </row>
    <row r="43" spans="1:5">
      <c r="A43" s="2" t="str">
        <f>'Master data'!A43</f>
        <v>Homebuilding</v>
      </c>
      <c r="B43" s="6">
        <f>'Master data'!B43</f>
        <v>168</v>
      </c>
      <c r="C43" s="7">
        <f>ROE!C43</f>
        <v>0.19815443637580782</v>
      </c>
      <c r="D43" s="7">
        <f>IF('Div &amp; FCFE'!E43="NA","NA",1-'Div &amp; FCFE'!E43)</f>
        <v>0.8043993365920179</v>
      </c>
      <c r="E43" s="23">
        <f t="shared" si="0"/>
        <v>0.15939529716346504</v>
      </c>
    </row>
    <row r="44" spans="1:5">
      <c r="A44" s="2" t="str">
        <f>'Master data'!A44</f>
        <v>Hospitals/Healthcare Facilities</v>
      </c>
      <c r="B44" s="6">
        <f>'Master data'!B44</f>
        <v>223</v>
      </c>
      <c r="C44" s="7">
        <f>ROE!C44</f>
        <v>0.21110755217561589</v>
      </c>
      <c r="D44" s="7">
        <f>IF('Div &amp; FCFE'!E44="NA","NA",1-'Div &amp; FCFE'!E44)</f>
        <v>0.75872076556685331</v>
      </c>
      <c r="E44" s="23">
        <f t="shared" si="0"/>
        <v>0.16017168360362771</v>
      </c>
    </row>
    <row r="45" spans="1:5">
      <c r="A45" s="2" t="str">
        <f>'Master data'!A45</f>
        <v>Hotel/Gaming</v>
      </c>
      <c r="B45" s="6">
        <f>'Master data'!B45</f>
        <v>654</v>
      </c>
      <c r="C45" s="7">
        <f>ROE!C45</f>
        <v>-0.16374474417089072</v>
      </c>
      <c r="D45" s="7">
        <f>IF('Div &amp; FCFE'!E45="NA","NA",1-'Div &amp; FCFE'!E45)</f>
        <v>0.99412894915787897</v>
      </c>
      <c r="E45" s="23">
        <f t="shared" si="0"/>
        <v>-0.16278339045273332</v>
      </c>
    </row>
    <row r="46" spans="1:5">
      <c r="A46" s="2" t="str">
        <f>'Master data'!A46</f>
        <v>Household Products</v>
      </c>
      <c r="B46" s="6">
        <f>'Master data'!B46</f>
        <v>575</v>
      </c>
      <c r="C46" s="7">
        <f>ROE!C46</f>
        <v>0.19055253540112985</v>
      </c>
      <c r="D46" s="7">
        <f>IF('Div &amp; FCFE'!E46="NA","NA",1-'Div &amp; FCFE'!E46)</f>
        <v>0.25385839937642929</v>
      </c>
      <c r="E46" s="23">
        <f t="shared" si="0"/>
        <v>4.8373361634051204E-2</v>
      </c>
    </row>
    <row r="47" spans="1:5">
      <c r="A47" s="2" t="str">
        <f>'Master data'!A47</f>
        <v>Information Services</v>
      </c>
      <c r="B47" s="6">
        <f>'Master data'!B47</f>
        <v>266</v>
      </c>
      <c r="C47" s="7">
        <f>ROE!C47</f>
        <v>0.15923208270441835</v>
      </c>
      <c r="D47" s="7">
        <f>IF('Div &amp; FCFE'!E47="NA","NA",1-'Div &amp; FCFE'!E47)</f>
        <v>0.70737482136460206</v>
      </c>
      <c r="E47" s="23">
        <f t="shared" si="0"/>
        <v>0.11263676605855147</v>
      </c>
    </row>
    <row r="48" spans="1:5">
      <c r="A48" s="2" t="str">
        <f>'Master data'!A48</f>
        <v>Insurance (General)</v>
      </c>
      <c r="B48" s="6">
        <f>'Master data'!B48</f>
        <v>215</v>
      </c>
      <c r="C48" s="7">
        <f>ROE!C48</f>
        <v>0.121914624481884</v>
      </c>
      <c r="D48" s="7">
        <f>IF('Div &amp; FCFE'!E48="NA","NA",1-'Div &amp; FCFE'!E48)</f>
        <v>0.59215256725318477</v>
      </c>
      <c r="E48" s="23">
        <f t="shared" si="0"/>
        <v>7.2192057872655591E-2</v>
      </c>
    </row>
    <row r="49" spans="1:5">
      <c r="A49" s="2" t="str">
        <f>'Master data'!A49</f>
        <v>Insurance (Life)</v>
      </c>
      <c r="B49" s="6">
        <f>'Master data'!B49</f>
        <v>142</v>
      </c>
      <c r="C49" s="7">
        <f>ROE!C49</f>
        <v>0.10046975837541092</v>
      </c>
      <c r="D49" s="7">
        <f>IF('Div &amp; FCFE'!E49="NA","NA",1-'Div &amp; FCFE'!E49)</f>
        <v>0.70977300102311658</v>
      </c>
      <c r="E49" s="23">
        <f t="shared" si="0"/>
        <v>7.1310721914182806E-2</v>
      </c>
    </row>
    <row r="50" spans="1:5">
      <c r="A50" s="2" t="str">
        <f>'Master data'!A50</f>
        <v>Insurance (Prop/Cas.)</v>
      </c>
      <c r="B50" s="6">
        <f>'Master data'!B50</f>
        <v>231</v>
      </c>
      <c r="C50" s="7">
        <f>ROE!C50</f>
        <v>0.12910710761410696</v>
      </c>
      <c r="D50" s="7">
        <f>IF('Div &amp; FCFE'!E50="NA","NA",1-'Div &amp; FCFE'!E50)</f>
        <v>0.69473368175650918</v>
      </c>
      <c r="E50" s="23">
        <f t="shared" si="0"/>
        <v>8.9695056213682373E-2</v>
      </c>
    </row>
    <row r="51" spans="1:5">
      <c r="A51" s="2" t="str">
        <f>'Master data'!A51</f>
        <v>Investments &amp; Asset Management</v>
      </c>
      <c r="B51" s="6">
        <f>'Master data'!B51</f>
        <v>1706</v>
      </c>
      <c r="C51" s="7">
        <f>ROE!C51</f>
        <v>0.19669362681068706</v>
      </c>
      <c r="D51" s="7">
        <f>IF('Div &amp; FCFE'!E51="NA","NA",1-'Div &amp; FCFE'!E51)</f>
        <v>0.69556349582474719</v>
      </c>
      <c r="E51" s="23">
        <f t="shared" si="0"/>
        <v>0.13681290667088972</v>
      </c>
    </row>
    <row r="52" spans="1:5">
      <c r="A52" s="2" t="str">
        <f>'Master data'!A52</f>
        <v>Machinery</v>
      </c>
      <c r="B52" s="6">
        <f>'Master data'!B52</f>
        <v>1421</v>
      </c>
      <c r="C52" s="7">
        <f>ROE!C52</f>
        <v>0.12508112494594351</v>
      </c>
      <c r="D52" s="7">
        <f>IF('Div &amp; FCFE'!E52="NA","NA",1-'Div &amp; FCFE'!E52)</f>
        <v>0.60407009336935735</v>
      </c>
      <c r="E52" s="23">
        <f t="shared" si="0"/>
        <v>7.5557766824840347E-2</v>
      </c>
    </row>
    <row r="53" spans="1:5">
      <c r="A53" s="2" t="str">
        <f>'Master data'!A53</f>
        <v>Metals &amp; Mining</v>
      </c>
      <c r="B53" s="6">
        <f>'Master data'!B53</f>
        <v>1706</v>
      </c>
      <c r="C53" s="7">
        <f>ROE!C53</f>
        <v>0.18898914435652781</v>
      </c>
      <c r="D53" s="7">
        <f>IF('Div &amp; FCFE'!E53="NA","NA",1-'Div &amp; FCFE'!E53)</f>
        <v>0.60497713971820466</v>
      </c>
      <c r="E53" s="23">
        <f t="shared" si="0"/>
        <v>0.11433411199060307</v>
      </c>
    </row>
    <row r="54" spans="1:5">
      <c r="A54" s="2" t="str">
        <f>'Master data'!A54</f>
        <v>Office Equipment &amp; Services</v>
      </c>
      <c r="B54" s="6">
        <f>'Master data'!B54</f>
        <v>145</v>
      </c>
      <c r="C54" s="7">
        <f>ROE!C54</f>
        <v>8.2903470480953631E-2</v>
      </c>
      <c r="D54" s="7">
        <f>IF('Div &amp; FCFE'!E54="NA","NA",1-'Div &amp; FCFE'!E54)</f>
        <v>0.55700886918697434</v>
      </c>
      <c r="E54" s="23">
        <f t="shared" si="0"/>
        <v>4.6177968344271687E-2</v>
      </c>
    </row>
    <row r="55" spans="1:5">
      <c r="A55" s="2" t="str">
        <f>'Master data'!A55</f>
        <v>Oil/Gas (Integrated)</v>
      </c>
      <c r="B55" s="6">
        <f>'Master data'!B55</f>
        <v>46</v>
      </c>
      <c r="C55" s="7">
        <f>ROE!C55</f>
        <v>0.11643379661884692</v>
      </c>
      <c r="D55" s="7">
        <f>IF('Div &amp; FCFE'!E55="NA","NA",1-'Div &amp; FCFE'!E55)</f>
        <v>0.30307077293682794</v>
      </c>
      <c r="E55" s="23">
        <f t="shared" si="0"/>
        <v>3.5287680737243358E-2</v>
      </c>
    </row>
    <row r="56" spans="1:5">
      <c r="A56" s="2" t="str">
        <f>'Master data'!A56</f>
        <v>Oil/Gas (Production and Exploration)</v>
      </c>
      <c r="B56" s="6">
        <f>'Master data'!B56</f>
        <v>642</v>
      </c>
      <c r="C56" s="7">
        <f>ROE!C56</f>
        <v>6.110660102629234E-2</v>
      </c>
      <c r="D56" s="7">
        <f>IF('Div &amp; FCFE'!E56="NA","NA",1-'Div &amp; FCFE'!E56)</f>
        <v>0.29914265059720202</v>
      </c>
      <c r="E56" s="23">
        <f t="shared" si="0"/>
        <v>1.8279590599990795E-2</v>
      </c>
    </row>
    <row r="57" spans="1:5">
      <c r="A57" s="2" t="str">
        <f>'Master data'!A57</f>
        <v>Oil/Gas Distribution</v>
      </c>
      <c r="B57" s="6">
        <f>'Master data'!B57</f>
        <v>165</v>
      </c>
      <c r="C57" s="7">
        <f>ROE!C57</f>
        <v>6.9106612594938582E-2</v>
      </c>
      <c r="D57" s="7">
        <f>IF('Div &amp; FCFE'!E57="NA","NA",1-'Div &amp; FCFE'!E57)</f>
        <v>-0.40676393937765853</v>
      </c>
      <c r="E57" s="23">
        <f t="shared" si="0"/>
        <v>-2.8110077976162932E-2</v>
      </c>
    </row>
    <row r="58" spans="1:5">
      <c r="A58" s="2" t="str">
        <f>'Master data'!A58</f>
        <v>Oilfield Svcs/Equip.</v>
      </c>
      <c r="B58" s="6">
        <f>'Master data'!B58</f>
        <v>457</v>
      </c>
      <c r="C58" s="7">
        <f>ROE!C58</f>
        <v>8.8136677099855093E-2</v>
      </c>
      <c r="D58" s="7">
        <f>IF('Div &amp; FCFE'!E58="NA","NA",1-'Div &amp; FCFE'!E58)</f>
        <v>0.6017648435864047</v>
      </c>
      <c r="E58" s="23">
        <f t="shared" si="0"/>
        <v>5.3037553709219754E-2</v>
      </c>
    </row>
    <row r="59" spans="1:5">
      <c r="A59" s="2" t="str">
        <f>'Master data'!A59</f>
        <v>Packaging &amp; Container</v>
      </c>
      <c r="B59" s="6">
        <f>'Master data'!B59</f>
        <v>414</v>
      </c>
      <c r="C59" s="7">
        <f>ROE!C59</f>
        <v>0.1442633020178167</v>
      </c>
      <c r="D59" s="7">
        <f>IF('Div &amp; FCFE'!E59="NA","NA",1-'Div &amp; FCFE'!E59)</f>
        <v>0.63606995141433775</v>
      </c>
      <c r="E59" s="23">
        <f t="shared" si="0"/>
        <v>9.176155150534461E-2</v>
      </c>
    </row>
    <row r="60" spans="1:5">
      <c r="A60" s="2" t="str">
        <f>'Master data'!A60</f>
        <v>Paper/Forest Products</v>
      </c>
      <c r="B60" s="6">
        <f>'Master data'!B60</f>
        <v>272</v>
      </c>
      <c r="C60" s="7">
        <f>ROE!C60</f>
        <v>0.16841966723729962</v>
      </c>
      <c r="D60" s="7">
        <f>IF('Div &amp; FCFE'!E60="NA","NA",1-'Div &amp; FCFE'!E60)</f>
        <v>0.76231485824861767</v>
      </c>
      <c r="E60" s="23">
        <f t="shared" si="0"/>
        <v>0.12838881475628142</v>
      </c>
    </row>
    <row r="61" spans="1:5">
      <c r="A61" s="2" t="str">
        <f>'Master data'!A61</f>
        <v>Power</v>
      </c>
      <c r="B61" s="6">
        <f>'Master data'!B61</f>
        <v>541</v>
      </c>
      <c r="C61" s="7">
        <f>ROE!C61</f>
        <v>7.8603598106160993E-2</v>
      </c>
      <c r="D61" s="7">
        <f>IF('Div &amp; FCFE'!E61="NA","NA",1-'Div &amp; FCFE'!E61)</f>
        <v>0.1786925708342737</v>
      </c>
      <c r="E61" s="23">
        <f t="shared" si="0"/>
        <v>1.4045879022413955E-2</v>
      </c>
    </row>
    <row r="62" spans="1:5">
      <c r="A62" s="2" t="str">
        <f>'Master data'!A62</f>
        <v>Precious Metals</v>
      </c>
      <c r="B62" s="6">
        <f>'Master data'!B62</f>
        <v>947</v>
      </c>
      <c r="C62" s="7">
        <f>ROE!C62</f>
        <v>0.17037403464684808</v>
      </c>
      <c r="D62" s="7">
        <f>IF('Div &amp; FCFE'!E62="NA","NA",1-'Div &amp; FCFE'!E62)</f>
        <v>0.63387191158795697</v>
      </c>
      <c r="E62" s="23">
        <f t="shared" si="0"/>
        <v>0.10799531502655041</v>
      </c>
    </row>
    <row r="63" spans="1:5">
      <c r="A63" s="2" t="str">
        <f>'Master data'!A63</f>
        <v>Publishing &amp; Newspapers</v>
      </c>
      <c r="B63" s="6">
        <f>'Master data'!B63</f>
        <v>337</v>
      </c>
      <c r="C63" s="7">
        <f>ROE!C63</f>
        <v>0.16256326716511255</v>
      </c>
      <c r="D63" s="7">
        <f>IF('Div &amp; FCFE'!E63="NA","NA",1-'Div &amp; FCFE'!E63)</f>
        <v>0.81219743265851196</v>
      </c>
      <c r="E63" s="23">
        <f t="shared" si="0"/>
        <v>0.13203346823608419</v>
      </c>
    </row>
    <row r="64" spans="1:5">
      <c r="A64" s="2" t="str">
        <f>'Master data'!A64</f>
        <v>R.E.I.T.</v>
      </c>
      <c r="B64" s="6">
        <f>'Master data'!B64</f>
        <v>812</v>
      </c>
      <c r="C64" s="7">
        <f>ROE!C64</f>
        <v>6.8193071154629525E-2</v>
      </c>
      <c r="D64" s="7">
        <f>IF('Div &amp; FCFE'!E64="NA","NA",1-'Div &amp; FCFE'!E64)</f>
        <v>5.0812554343536265E-2</v>
      </c>
      <c r="E64" s="23">
        <f t="shared" si="0"/>
        <v>3.4650641338972482E-3</v>
      </c>
    </row>
    <row r="65" spans="1:5">
      <c r="A65" s="2" t="str">
        <f>'Master data'!A65</f>
        <v>Real Estate (Development)</v>
      </c>
      <c r="B65" s="6">
        <f>'Master data'!B65</f>
        <v>893</v>
      </c>
      <c r="C65" s="7">
        <f>ROE!C65</f>
        <v>0.11851272667617617</v>
      </c>
      <c r="D65" s="7">
        <f>IF('Div &amp; FCFE'!E65="NA","NA",1-'Div &amp; FCFE'!E65)</f>
        <v>0.40313039846221554</v>
      </c>
      <c r="E65" s="23">
        <f t="shared" si="0"/>
        <v>4.7776082727810538E-2</v>
      </c>
    </row>
    <row r="66" spans="1:5">
      <c r="A66" s="2" t="str">
        <f>'Master data'!A66</f>
        <v>Real Estate (General/Diversified)</v>
      </c>
      <c r="B66" s="6">
        <f>'Master data'!B66</f>
        <v>344</v>
      </c>
      <c r="C66" s="7">
        <f>ROE!C66</f>
        <v>3.829819330350042E-2</v>
      </c>
      <c r="D66" s="7">
        <f>IF('Div &amp; FCFE'!E66="NA","NA",1-'Div &amp; FCFE'!E66)</f>
        <v>0.23422513965968028</v>
      </c>
      <c r="E66" s="23">
        <f t="shared" si="0"/>
        <v>8.9703996752258184E-3</v>
      </c>
    </row>
    <row r="67" spans="1:5">
      <c r="A67" s="2" t="str">
        <f>'Master data'!A67</f>
        <v>Real Estate (Operations &amp; Services)</v>
      </c>
      <c r="B67" s="6">
        <f>'Master data'!B67</f>
        <v>739</v>
      </c>
      <c r="C67" s="7">
        <f>ROE!C67</f>
        <v>7.3275206837733878E-2</v>
      </c>
      <c r="D67" s="7">
        <f>IF('Div &amp; FCFE'!E67="NA","NA",1-'Div &amp; FCFE'!E67)</f>
        <v>0.67900520155023891</v>
      </c>
      <c r="E67" s="23">
        <f t="shared" ref="E67:E96" si="1">IF(C67="NA","NA",IF(D67="NA","NA",C67*D67))</f>
        <v>4.9754246587490933E-2</v>
      </c>
    </row>
    <row r="68" spans="1:5">
      <c r="A68" s="2" t="str">
        <f>'Master data'!A68</f>
        <v>Recreation</v>
      </c>
      <c r="B68" s="6">
        <f>'Master data'!B68</f>
        <v>324</v>
      </c>
      <c r="C68" s="7">
        <f>ROE!C68</f>
        <v>9.6111659540272759E-2</v>
      </c>
      <c r="D68" s="7">
        <f>IF('Div &amp; FCFE'!E68="NA","NA",1-'Div &amp; FCFE'!E68)</f>
        <v>0.40106379082222454</v>
      </c>
      <c r="E68" s="23">
        <f t="shared" si="1"/>
        <v>3.8546906517436814E-2</v>
      </c>
    </row>
    <row r="69" spans="1:5">
      <c r="A69" s="2" t="str">
        <f>'Master data'!A69</f>
        <v>Reinsurance</v>
      </c>
      <c r="B69" s="6">
        <f>'Master data'!B69</f>
        <v>38</v>
      </c>
      <c r="C69" s="7">
        <f>ROE!C69</f>
        <v>7.3200548690673856E-2</v>
      </c>
      <c r="D69" s="7">
        <f>IF('Div &amp; FCFE'!E69="NA","NA",1-'Div &amp; FCFE'!E69)</f>
        <v>0.52490765684847185</v>
      </c>
      <c r="E69" s="23">
        <f t="shared" si="1"/>
        <v>3.842352849324409E-2</v>
      </c>
    </row>
    <row r="70" spans="1:5">
      <c r="A70" s="2" t="str">
        <f>'Master data'!A70</f>
        <v>Restaurant/Dining</v>
      </c>
      <c r="B70" s="6">
        <f>'Master data'!B70</f>
        <v>385</v>
      </c>
      <c r="C70" s="7">
        <f>ROE!C70</f>
        <v>0.45895223265992258</v>
      </c>
      <c r="D70" s="7">
        <f>IF('Div &amp; FCFE'!E70="NA","NA",1-'Div &amp; FCFE'!E70)</f>
        <v>0.38720692219450692</v>
      </c>
      <c r="E70" s="23">
        <f t="shared" si="1"/>
        <v>0.17770948144254589</v>
      </c>
    </row>
    <row r="71" spans="1:5">
      <c r="A71" s="2" t="str">
        <f>'Master data'!A71</f>
        <v>Retail (Automotive)</v>
      </c>
      <c r="B71" s="6">
        <f>'Master data'!B71</f>
        <v>196</v>
      </c>
      <c r="C71" s="7">
        <f>ROE!C71</f>
        <v>0.24494728006344124</v>
      </c>
      <c r="D71" s="7">
        <f>IF('Div &amp; FCFE'!E71="NA","NA",1-'Div &amp; FCFE'!E71)</f>
        <v>0.74260692449890042</v>
      </c>
      <c r="E71" s="23">
        <f t="shared" si="1"/>
        <v>0.18189954631228292</v>
      </c>
    </row>
    <row r="72" spans="1:5">
      <c r="A72" s="2" t="str">
        <f>'Master data'!A72</f>
        <v>Retail (Building Supply)</v>
      </c>
      <c r="B72" s="6">
        <f>'Master data'!B72</f>
        <v>98</v>
      </c>
      <c r="C72" s="7">
        <f>ROE!C72</f>
        <v>0.64974135808072853</v>
      </c>
      <c r="D72" s="7">
        <f>IF('Div &amp; FCFE'!E72="NA","NA",1-'Div &amp; FCFE'!E72)</f>
        <v>0.67412095584730936</v>
      </c>
      <c r="E72" s="23">
        <f t="shared" si="1"/>
        <v>0.4380042653629096</v>
      </c>
    </row>
    <row r="73" spans="1:5">
      <c r="A73" s="2" t="str">
        <f>'Master data'!A73</f>
        <v>Retail (Distributors)</v>
      </c>
      <c r="B73" s="6">
        <f>'Master data'!B73</f>
        <v>1002</v>
      </c>
      <c r="C73" s="7">
        <f>ROE!C73</f>
        <v>0.12644830240753238</v>
      </c>
      <c r="D73" s="7">
        <f>IF('Div &amp; FCFE'!E73="NA","NA",1-'Div &amp; FCFE'!E73)</f>
        <v>0.62705639412886049</v>
      </c>
      <c r="E73" s="23">
        <f t="shared" si="1"/>
        <v>7.9290216551382964E-2</v>
      </c>
    </row>
    <row r="74" spans="1:5">
      <c r="A74" s="2" t="str">
        <f>'Master data'!A74</f>
        <v>Retail (General)</v>
      </c>
      <c r="B74" s="6">
        <f>'Master data'!B74</f>
        <v>204</v>
      </c>
      <c r="C74" s="7">
        <f>ROE!C74</f>
        <v>0.12899801857561807</v>
      </c>
      <c r="D74" s="7">
        <f>IF('Div &amp; FCFE'!E74="NA","NA",1-'Div &amp; FCFE'!E74)</f>
        <v>0.58433248531564153</v>
      </c>
      <c r="E74" s="23">
        <f t="shared" si="1"/>
        <v>7.5377732795084196E-2</v>
      </c>
    </row>
    <row r="75" spans="1:5">
      <c r="A75" s="2" t="str">
        <f>'Master data'!A75</f>
        <v>Retail (Grocery and Food)</v>
      </c>
      <c r="B75" s="6">
        <f>'Master data'!B75</f>
        <v>184</v>
      </c>
      <c r="C75" s="7">
        <f>ROE!C75</f>
        <v>0.16067738837881854</v>
      </c>
      <c r="D75" s="7">
        <f>IF('Div &amp; FCFE'!E75="NA","NA",1-'Div &amp; FCFE'!E75)</f>
        <v>0.63954253197753586</v>
      </c>
      <c r="E75" s="23">
        <f t="shared" si="1"/>
        <v>0.1027600237953275</v>
      </c>
    </row>
    <row r="76" spans="1:5">
      <c r="A76" s="2" t="str">
        <f>'Master data'!A76</f>
        <v>Retail (Online)</v>
      </c>
      <c r="B76" s="6">
        <f>'Master data'!B76</f>
        <v>353</v>
      </c>
      <c r="C76" s="7">
        <f>ROE!C76</f>
        <v>0.26676580054911231</v>
      </c>
      <c r="D76" s="7">
        <f>IF('Div &amp; FCFE'!E76="NA","NA",1-'Div &amp; FCFE'!E76)</f>
        <v>0.96747748399946687</v>
      </c>
      <c r="E76" s="23">
        <f t="shared" si="1"/>
        <v>0.25808990553235878</v>
      </c>
    </row>
    <row r="77" spans="1:5">
      <c r="A77" s="2" t="str">
        <f>'Master data'!A77</f>
        <v>Retail (Special Lines)</v>
      </c>
      <c r="B77" s="6">
        <f>'Master data'!B77</f>
        <v>479</v>
      </c>
      <c r="C77" s="7">
        <f>ROE!C77</f>
        <v>0.15794563940814463</v>
      </c>
      <c r="D77" s="7">
        <f>IF('Div &amp; FCFE'!E77="NA","NA",1-'Div &amp; FCFE'!E77)</f>
        <v>0.67557582917578674</v>
      </c>
      <c r="E77" s="23">
        <f t="shared" si="1"/>
        <v>0.10670425630785713</v>
      </c>
    </row>
    <row r="78" spans="1:5">
      <c r="A78" s="2" t="str">
        <f>'Master data'!A78</f>
        <v>Rubber&amp; Tires</v>
      </c>
      <c r="B78" s="6">
        <f>'Master data'!B78</f>
        <v>90</v>
      </c>
      <c r="C78" s="7">
        <f>ROE!C78</f>
        <v>0.13245205972686916</v>
      </c>
      <c r="D78" s="7">
        <f>IF('Div &amp; FCFE'!E78="NA","NA",1-'Div &amp; FCFE'!E78)</f>
        <v>0.6845764129703592</v>
      </c>
      <c r="E78" s="23">
        <f t="shared" si="1"/>
        <v>9.0673555938355868E-2</v>
      </c>
    </row>
    <row r="79" spans="1:5">
      <c r="A79" s="2" t="str">
        <f>'Master data'!A79</f>
        <v>Semiconductor</v>
      </c>
      <c r="B79" s="6">
        <f>'Master data'!B79</f>
        <v>581</v>
      </c>
      <c r="C79" s="7">
        <f>ROE!C79</f>
        <v>0.24746319903471461</v>
      </c>
      <c r="D79" s="7">
        <f>IF('Div &amp; FCFE'!E79="NA","NA",1-'Div &amp; FCFE'!E79)</f>
        <v>0.68688669640533273</v>
      </c>
      <c r="E79" s="23">
        <f t="shared" si="1"/>
        <v>0.16997917926685044</v>
      </c>
    </row>
    <row r="80" spans="1:5">
      <c r="A80" s="2" t="str">
        <f>'Master data'!A80</f>
        <v>Semiconductor Equip</v>
      </c>
      <c r="B80" s="6">
        <f>'Master data'!B80</f>
        <v>324</v>
      </c>
      <c r="C80" s="7">
        <f>ROE!C80</f>
        <v>0.30344710979365302</v>
      </c>
      <c r="D80" s="7">
        <f>IF('Div &amp; FCFE'!E80="NA","NA",1-'Div &amp; FCFE'!E80)</f>
        <v>0.78256452779886576</v>
      </c>
      <c r="E80" s="23">
        <f t="shared" si="1"/>
        <v>0.23746694418760064</v>
      </c>
    </row>
    <row r="81" spans="1:5">
      <c r="A81" s="2" t="str">
        <f>'Master data'!A81</f>
        <v>Shipbuilding &amp; Marine</v>
      </c>
      <c r="B81" s="6">
        <f>'Master data'!B81</f>
        <v>348</v>
      </c>
      <c r="C81" s="7">
        <f>ROE!C81</f>
        <v>0.35377869526900318</v>
      </c>
      <c r="D81" s="7">
        <f>IF('Div &amp; FCFE'!E81="NA","NA",1-'Div &amp; FCFE'!E81)</f>
        <v>0.85969711706238239</v>
      </c>
      <c r="E81" s="23">
        <f t="shared" si="1"/>
        <v>0.30414252440085315</v>
      </c>
    </row>
    <row r="82" spans="1:5">
      <c r="A82" s="2" t="str">
        <f>'Master data'!A82</f>
        <v>Shoe</v>
      </c>
      <c r="B82" s="6">
        <f>'Master data'!B82</f>
        <v>84</v>
      </c>
      <c r="C82" s="7">
        <f>ROE!C82</f>
        <v>0.24505029663138542</v>
      </c>
      <c r="D82" s="7">
        <f>IF('Div &amp; FCFE'!E82="NA","NA",1-'Div &amp; FCFE'!E82)</f>
        <v>0.71526150223200735</v>
      </c>
      <c r="E82" s="23">
        <f t="shared" si="1"/>
        <v>0.17527504329096374</v>
      </c>
    </row>
    <row r="83" spans="1:5">
      <c r="A83" s="2" t="str">
        <f>'Master data'!A83</f>
        <v>Software (Entertainment)</v>
      </c>
      <c r="B83" s="6">
        <f>'Master data'!B83</f>
        <v>317</v>
      </c>
      <c r="C83" s="7">
        <f>ROE!C83</f>
        <v>0.31973169493381992</v>
      </c>
      <c r="D83" s="7">
        <f>IF('Div &amp; FCFE'!E83="NA","NA",1-'Div &amp; FCFE'!E83)</f>
        <v>0.97417004827612597</v>
      </c>
      <c r="E83" s="23">
        <f t="shared" si="1"/>
        <v>0.31147304068908693</v>
      </c>
    </row>
    <row r="84" spans="1:5">
      <c r="A84" s="2" t="str">
        <f>'Master data'!A84</f>
        <v>Software (Internet)</v>
      </c>
      <c r="B84" s="6">
        <f>'Master data'!B84</f>
        <v>151</v>
      </c>
      <c r="C84" s="7">
        <f>ROE!C84</f>
        <v>4.2542409840140287E-2</v>
      </c>
      <c r="D84" s="7">
        <f>IF('Div &amp; FCFE'!E84="NA","NA",1-'Div &amp; FCFE'!E84)</f>
        <v>0.70321963019480416</v>
      </c>
      <c r="E84" s="23">
        <f t="shared" si="1"/>
        <v>2.9916657715379252E-2</v>
      </c>
    </row>
    <row r="85" spans="1:5">
      <c r="A85" s="2" t="str">
        <f>'Master data'!A85</f>
        <v>Software (System &amp; Application)</v>
      </c>
      <c r="B85" s="6">
        <f>'Master data'!B85</f>
        <v>1603</v>
      </c>
      <c r="C85" s="7">
        <f>ROE!C85</f>
        <v>0.20467745730681164</v>
      </c>
      <c r="D85" s="7">
        <f>IF('Div &amp; FCFE'!E85="NA","NA",1-'Div &amp; FCFE'!E85)</f>
        <v>0.64144049435932105</v>
      </c>
      <c r="E85" s="23">
        <f t="shared" si="1"/>
        <v>0.13128840939909009</v>
      </c>
    </row>
    <row r="86" spans="1:5">
      <c r="A86" s="2" t="str">
        <f>'Master data'!A86</f>
        <v>Steel</v>
      </c>
      <c r="B86" s="6">
        <f>'Master data'!B86</f>
        <v>709</v>
      </c>
      <c r="C86" s="7">
        <f>ROE!C86</f>
        <v>0.25574593205064644</v>
      </c>
      <c r="D86" s="7">
        <f>IF('Div &amp; FCFE'!E86="NA","NA",1-'Div &amp; FCFE'!E86)</f>
        <v>0.69709996312422895</v>
      </c>
      <c r="E86" s="23">
        <f t="shared" si="1"/>
        <v>0.17828047980167719</v>
      </c>
    </row>
    <row r="87" spans="1:5">
      <c r="A87" s="2" t="str">
        <f>'Master data'!A87</f>
        <v>Telecom (Wireless)</v>
      </c>
      <c r="B87" s="6">
        <f>'Master data'!B87</f>
        <v>101</v>
      </c>
      <c r="C87" s="7">
        <f>ROE!C87</f>
        <v>0.13991216312529939</v>
      </c>
      <c r="D87" s="7">
        <f>IF('Div &amp; FCFE'!E87="NA","NA",1-'Div &amp; FCFE'!E87)</f>
        <v>0.60191193553838473</v>
      </c>
      <c r="E87" s="23">
        <f t="shared" si="1"/>
        <v>8.4214800912111171E-2</v>
      </c>
    </row>
    <row r="88" spans="1:5">
      <c r="A88" s="2" t="str">
        <f>'Master data'!A88</f>
        <v>Telecom. Equipment</v>
      </c>
      <c r="B88" s="6">
        <f>'Master data'!B88</f>
        <v>465</v>
      </c>
      <c r="C88" s="7">
        <f>ROE!C88</f>
        <v>0.1137364459095792</v>
      </c>
      <c r="D88" s="7">
        <f>IF('Div &amp; FCFE'!E88="NA","NA",1-'Div &amp; FCFE'!E88)</f>
        <v>0.40628349630283778</v>
      </c>
      <c r="E88" s="23">
        <f t="shared" si="1"/>
        <v>4.6209240901202431E-2</v>
      </c>
    </row>
    <row r="89" spans="1:5">
      <c r="A89" s="2" t="str">
        <f>'Master data'!A89</f>
        <v>Telecom. Services</v>
      </c>
      <c r="B89" s="6">
        <f>'Master data'!B89</f>
        <v>296</v>
      </c>
      <c r="C89" s="7">
        <f>ROE!C89</f>
        <v>0.12857456387641686</v>
      </c>
      <c r="D89" s="7">
        <f>IF('Div &amp; FCFE'!E89="NA","NA",1-'Div &amp; FCFE'!E89)</f>
        <v>0.42765604627982134</v>
      </c>
      <c r="E89" s="23">
        <f t="shared" si="1"/>
        <v>5.4985689639540772E-2</v>
      </c>
    </row>
    <row r="90" spans="1:5">
      <c r="A90" s="2" t="str">
        <f>'Master data'!A90</f>
        <v>Tobacco</v>
      </c>
      <c r="B90" s="6">
        <f>'Master data'!B90</f>
        <v>55</v>
      </c>
      <c r="C90" s="7">
        <f>ROE!C90</f>
        <v>0.26171041088121882</v>
      </c>
      <c r="D90" s="7">
        <f>IF('Div &amp; FCFE'!E90="NA","NA",1-'Div &amp; FCFE'!E90)</f>
        <v>0.13698028315420918</v>
      </c>
      <c r="E90" s="23">
        <f t="shared" si="1"/>
        <v>3.5849166186913785E-2</v>
      </c>
    </row>
    <row r="91" spans="1:5">
      <c r="A91" s="2" t="str">
        <f>'Master data'!A91</f>
        <v>Transportation</v>
      </c>
      <c r="B91" s="6">
        <f>'Master data'!B91</f>
        <v>295</v>
      </c>
      <c r="C91" s="7">
        <f>ROE!C91</f>
        <v>0.17899732437239302</v>
      </c>
      <c r="D91" s="7">
        <f>IF('Div &amp; FCFE'!E91="NA","NA",1-'Div &amp; FCFE'!E91)</f>
        <v>0.62973873452513973</v>
      </c>
      <c r="E91" s="23">
        <f t="shared" si="1"/>
        <v>0.11272154853365673</v>
      </c>
    </row>
    <row r="92" spans="1:5">
      <c r="A92" s="2" t="str">
        <f>'Master data'!A92</f>
        <v>Transportation (Railroads)</v>
      </c>
      <c r="B92" s="6">
        <f>'Master data'!B92</f>
        <v>51</v>
      </c>
      <c r="C92" s="7">
        <f>ROE!C92</f>
        <v>6.2059002699599582E-2</v>
      </c>
      <c r="D92" s="7">
        <f>IF('Div &amp; FCFE'!E92="NA","NA",1-'Div &amp; FCFE'!E92)</f>
        <v>0.30546582045103488</v>
      </c>
      <c r="E92" s="23">
        <f t="shared" si="1"/>
        <v>1.8956904176006175E-2</v>
      </c>
    </row>
    <row r="93" spans="1:5">
      <c r="A93" s="2" t="str">
        <f>'Master data'!A93</f>
        <v>Trucking</v>
      </c>
      <c r="B93" s="6">
        <f>'Master data'!B93</f>
        <v>232</v>
      </c>
      <c r="C93" s="7">
        <f>ROE!C93</f>
        <v>8.2152365739250041E-2</v>
      </c>
      <c r="D93" s="7">
        <f>IF('Div &amp; FCFE'!E93="NA","NA",1-'Div &amp; FCFE'!E93)</f>
        <v>0.77457242816805183</v>
      </c>
      <c r="E93" s="23">
        <f t="shared" si="1"/>
        <v>6.3632957410400773E-2</v>
      </c>
    </row>
    <row r="94" spans="1:5">
      <c r="A94" s="2" t="str">
        <f>'Master data'!A94</f>
        <v>Utility (General)</v>
      </c>
      <c r="B94" s="6">
        <f>'Master data'!B94</f>
        <v>54</v>
      </c>
      <c r="C94" s="7">
        <f>ROE!C94</f>
        <v>9.5275107751281632E-2</v>
      </c>
      <c r="D94" s="7">
        <f>IF('Div &amp; FCFE'!E94="NA","NA",1-'Div &amp; FCFE'!E94)</f>
        <v>0.32890696962778654</v>
      </c>
      <c r="E94" s="23">
        <f t="shared" si="1"/>
        <v>3.133664697143488E-2</v>
      </c>
    </row>
    <row r="95" spans="1:5">
      <c r="A95" s="2" t="str">
        <f>'Master data'!A95</f>
        <v>Utility (Water)</v>
      </c>
      <c r="B95" s="6">
        <f>'Master data'!B95</f>
        <v>104</v>
      </c>
      <c r="C95" s="7">
        <f>ROE!C96</f>
        <v>0.13217374847617697</v>
      </c>
      <c r="D95" s="7">
        <f>IF('Div &amp; FCFE'!E95="NA","NA",1-'Div &amp; FCFE'!E95)</f>
        <v>0.61399458380706351</v>
      </c>
      <c r="E95" s="23">
        <f>IF(C95="NA","NA",IF(D95="NA","NA",C95*D95))</f>
        <v>8.1153965685849774E-2</v>
      </c>
    </row>
    <row r="96" spans="1:5">
      <c r="A96" s="2" t="str">
        <f>'Master data'!A96</f>
        <v>Total Market</v>
      </c>
      <c r="B96" s="6">
        <f>'Master data'!B96</f>
        <v>47606</v>
      </c>
      <c r="C96" s="7">
        <f>ROE!C96</f>
        <v>0.13217374847617697</v>
      </c>
      <c r="D96" s="7">
        <f>IF('Div &amp; FCFE'!E96="NA","NA",1-'Div &amp; FCFE'!E96)</f>
        <v>0.61399458380706351</v>
      </c>
      <c r="E96" s="23">
        <f t="shared" si="1"/>
        <v>8.1153965685849774E-2</v>
      </c>
    </row>
    <row r="97" spans="1:5">
      <c r="A97" s="2" t="str">
        <f>'Master data'!A97</f>
        <v>Total Market (without financials)</v>
      </c>
      <c r="B97" s="6">
        <f>'Master data'!B97</f>
        <v>42185</v>
      </c>
      <c r="C97" s="7">
        <f>ROE!C97</f>
        <v>0.1346619489388699</v>
      </c>
      <c r="D97" s="7">
        <f>IF('Div &amp; FCFE'!E97="NA","NA",1-'Div &amp; FCFE'!E97)</f>
        <v>0.57053985749099012</v>
      </c>
      <c r="E97" s="23">
        <f>IF(C97="NA","NA",IF(D97="NA","NA",C97*D97))</f>
        <v>7.6830009157041829E-2</v>
      </c>
    </row>
  </sheetData>
  <pageMargins left="0.7" right="0.7" top="0.75" bottom="0.75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7"/>
  <sheetViews>
    <sheetView topLeftCell="A70" workbookViewId="0">
      <selection activeCell="A70" sqref="A1:E1048576"/>
    </sheetView>
  </sheetViews>
  <sheetFormatPr defaultColWidth="11.07421875" defaultRowHeight="13.5"/>
  <cols>
    <col min="1" max="1" width="39.4609375" customWidth="1"/>
    <col min="2" max="2" width="10.69140625" style="5" customWidth="1"/>
    <col min="3" max="3" width="13.84375" style="5" bestFit="1" customWidth="1"/>
    <col min="4" max="4" width="13.4609375" style="5" customWidth="1"/>
    <col min="5" max="5" width="18.69140625" style="5" bestFit="1" customWidth="1"/>
  </cols>
  <sheetData>
    <row r="1" spans="1:5" s="74" customFormat="1" ht="24">
      <c r="A1" s="51" t="s">
        <v>193</v>
      </c>
      <c r="B1" s="18" t="s">
        <v>212</v>
      </c>
      <c r="C1" s="18" t="s">
        <v>248</v>
      </c>
      <c r="D1" s="18" t="s">
        <v>261</v>
      </c>
      <c r="E1" s="18" t="s">
        <v>262</v>
      </c>
    </row>
    <row r="2" spans="1:5">
      <c r="A2" s="2" t="str">
        <f>'Master data'!A2</f>
        <v>Advertising</v>
      </c>
      <c r="B2" s="6">
        <f>'Master data'!B2</f>
        <v>348</v>
      </c>
      <c r="C2" s="7">
        <f>'Excess Returns&amp; Val added'!I13</f>
        <v>0.21254792947849876</v>
      </c>
      <c r="D2" s="23">
        <f>IF('Master data'!AS2&gt;0,(oifcff!D2+oifcff!E2)/'Master data'!AS2,"NA")</f>
        <v>-0.31313698055209749</v>
      </c>
      <c r="E2" s="23">
        <f>IF(C2="NA","NA",IF(D2="NA","NA",D2*C2))</f>
        <v>-6.655661685949725E-2</v>
      </c>
    </row>
    <row r="3" spans="1:5">
      <c r="A3" s="2" t="str">
        <f>'Master data'!A3</f>
        <v>Aerospace/Defense</v>
      </c>
      <c r="B3" s="6">
        <f>'Master data'!B3</f>
        <v>272</v>
      </c>
      <c r="C3" s="7">
        <f>'Excess Returns&amp; Val added'!I14</f>
        <v>0.12703004438534796</v>
      </c>
      <c r="D3" s="23">
        <f>IF('Master data'!AS3&gt;0,(oifcff!D3+oifcff!E3)/'Master data'!AS3,"NA")</f>
        <v>0.58754651208492248</v>
      </c>
      <c r="E3" s="23">
        <f t="shared" ref="E3:E66" si="0">IF(C3="NA","NA",IF(D3="NA","NA",D3*C3))</f>
        <v>7.463605950860408E-2</v>
      </c>
    </row>
    <row r="4" spans="1:5">
      <c r="A4" s="2" t="str">
        <f>'Master data'!A4</f>
        <v>Air Transport</v>
      </c>
      <c r="B4" s="6">
        <f>'Master data'!B4</f>
        <v>151</v>
      </c>
      <c r="C4" s="7">
        <f>'Excess Returns&amp; Val added'!I15</f>
        <v>-0.10837641876215605</v>
      </c>
      <c r="D4" s="23" t="str">
        <f>IF('Master data'!AS4&gt;0,(oifcff!D4+oifcff!E4)/'Master data'!AS4,"NA")</f>
        <v>NA</v>
      </c>
      <c r="E4" s="23" t="str">
        <f t="shared" si="0"/>
        <v>NA</v>
      </c>
    </row>
    <row r="5" spans="1:5">
      <c r="A5" s="2" t="str">
        <f>'Master data'!A5</f>
        <v>Apparel</v>
      </c>
      <c r="B5" s="6">
        <f>'Master data'!B5</f>
        <v>1170</v>
      </c>
      <c r="C5" s="7">
        <f>'Excess Returns&amp; Val added'!I16</f>
        <v>0.17908039725328107</v>
      </c>
      <c r="D5" s="23">
        <f>IF('Master data'!AS5&gt;0,(oifcff!D5+oifcff!E5)/'Master data'!AS5,"NA")</f>
        <v>0.56891468169475412</v>
      </c>
      <c r="E5" s="23">
        <f t="shared" si="0"/>
        <v>0.10188146720112051</v>
      </c>
    </row>
    <row r="6" spans="1:5">
      <c r="A6" s="2" t="str">
        <f>'Master data'!A6</f>
        <v>Auto &amp; Truck</v>
      </c>
      <c r="B6" s="6">
        <f>'Master data'!B6</f>
        <v>152</v>
      </c>
      <c r="C6" s="7">
        <f>'Excess Returns&amp; Val added'!I17</f>
        <v>6.3151279912088049E-2</v>
      </c>
      <c r="D6" s="23">
        <f>IF('Master data'!AS6&gt;0,(oifcff!D6+oifcff!E6)/'Master data'!AS6,"NA")</f>
        <v>0.63730019540503957</v>
      </c>
      <c r="E6" s="23">
        <f t="shared" si="0"/>
        <v>4.0246323028052061E-2</v>
      </c>
    </row>
    <row r="7" spans="1:5">
      <c r="A7" s="2" t="str">
        <f>'Master data'!A7</f>
        <v>Auto Parts</v>
      </c>
      <c r="B7" s="6">
        <f>'Master data'!B7</f>
        <v>728</v>
      </c>
      <c r="C7" s="7">
        <f>'Excess Returns&amp; Val added'!I18</f>
        <v>7.9482915964166512E-2</v>
      </c>
      <c r="D7" s="23">
        <f>IF('Master data'!AS7&gt;0,(oifcff!D7+oifcff!E7)/'Master data'!AS7,"NA")</f>
        <v>0.83229043102503319</v>
      </c>
      <c r="E7" s="23">
        <f t="shared" si="0"/>
        <v>6.6152870386942633E-2</v>
      </c>
    </row>
    <row r="8" spans="1:5">
      <c r="A8" s="2" t="str">
        <f>'Master data'!A8</f>
        <v>Bank (Money Center)</v>
      </c>
      <c r="B8" s="6">
        <f>'Master data'!B8</f>
        <v>610</v>
      </c>
      <c r="C8" s="7">
        <f>'Excess Returns&amp; Val added'!I19</f>
        <v>1.9926716307348935E-4</v>
      </c>
      <c r="D8" s="23">
        <f>IF('Master data'!AS8&gt;0,(oifcff!D8+oifcff!E8)/'Master data'!AS8,"NA")</f>
        <v>20.91188464781732</v>
      </c>
      <c r="E8" s="23">
        <f t="shared" si="0"/>
        <v>4.1670519282906125E-3</v>
      </c>
    </row>
    <row r="9" spans="1:5">
      <c r="A9" s="2" t="str">
        <f>'Master data'!A9</f>
        <v>Banks (Regional)</v>
      </c>
      <c r="B9" s="6">
        <f>'Master data'!B9</f>
        <v>816</v>
      </c>
      <c r="C9" s="7">
        <f>'Excess Returns&amp; Val added'!I20</f>
        <v>-1.9878893258210381E-4</v>
      </c>
      <c r="D9" s="23" t="str">
        <f>IF('Master data'!AS9&gt;0,(oifcff!D9+oifcff!E9)/'Master data'!AS9,"NA")</f>
        <v>NA</v>
      </c>
      <c r="E9" s="23" t="str">
        <f t="shared" si="0"/>
        <v>NA</v>
      </c>
    </row>
    <row r="10" spans="1:5">
      <c r="A10" s="2" t="str">
        <f>'Master data'!A10</f>
        <v>Beverage (Alcoholic)</v>
      </c>
      <c r="B10" s="6">
        <f>'Master data'!B10</f>
        <v>219</v>
      </c>
      <c r="C10" s="7">
        <f>'Excess Returns&amp; Val added'!I21</f>
        <v>0.1302382056431195</v>
      </c>
      <c r="D10" s="23">
        <f>IF('Master data'!AS10&gt;0,(oifcff!D10+oifcff!E10)/'Master data'!AS10,"NA")</f>
        <v>6.1904632235447888E-4</v>
      </c>
      <c r="E10" s="23">
        <f t="shared" si="0"/>
        <v>8.062348223341946E-5</v>
      </c>
    </row>
    <row r="11" spans="1:5">
      <c r="A11" s="2" t="str">
        <f>'Master data'!A11</f>
        <v>Beverage (Soft)</v>
      </c>
      <c r="B11" s="6">
        <f>'Master data'!B11</f>
        <v>100</v>
      </c>
      <c r="C11" s="7">
        <f>'Excess Returns&amp; Val added'!I22</f>
        <v>0.22203947756178474</v>
      </c>
      <c r="D11" s="23">
        <f>IF('Master data'!AS11&gt;0,(oifcff!D11+oifcff!E11)/'Master data'!AS11,"NA")</f>
        <v>0.2864594920560114</v>
      </c>
      <c r="E11" s="23">
        <f t="shared" si="0"/>
        <v>6.3605315958730993E-2</v>
      </c>
    </row>
    <row r="12" spans="1:5">
      <c r="A12" s="2" t="str">
        <f>'Master data'!A12</f>
        <v>Broadcasting</v>
      </c>
      <c r="B12" s="6">
        <f>'Master data'!B12</f>
        <v>139</v>
      </c>
      <c r="C12" s="7">
        <f>'Excess Returns&amp; Val added'!I23</f>
        <v>0.14843946881188957</v>
      </c>
      <c r="D12" s="23">
        <f>IF('Master data'!AS12&gt;0,(oifcff!D12+oifcff!E12)/'Master data'!AS12,"NA")</f>
        <v>0.72883101237152792</v>
      </c>
      <c r="E12" s="23">
        <f t="shared" si="0"/>
        <v>0.10818728833006132</v>
      </c>
    </row>
    <row r="13" spans="1:5">
      <c r="A13" s="2" t="str">
        <f>'Master data'!A13</f>
        <v>Brokerage &amp; Investment Banking</v>
      </c>
      <c r="B13" s="6">
        <f>'Master data'!B13</f>
        <v>599</v>
      </c>
      <c r="C13" s="7">
        <f>'Excess Returns&amp; Val added'!I24</f>
        <v>3.6598308950019842E-3</v>
      </c>
      <c r="D13" s="23">
        <f>IF('Master data'!AS13&gt;0,(oifcff!D13+oifcff!E13)/'Master data'!AS13,"NA")</f>
        <v>-10.368075570850641</v>
      </c>
      <c r="E13" s="23">
        <f t="shared" si="0"/>
        <v>-3.7945403295914511E-2</v>
      </c>
    </row>
    <row r="14" spans="1:5">
      <c r="A14" s="2" t="str">
        <f>'Master data'!A14</f>
        <v>Building Materials</v>
      </c>
      <c r="B14" s="6">
        <f>'Master data'!B14</f>
        <v>449</v>
      </c>
      <c r="C14" s="7">
        <f>'Excess Returns&amp; Val added'!I25</f>
        <v>0.18207973069883476</v>
      </c>
      <c r="D14" s="23">
        <f>IF('Master data'!AS14&gt;0,(oifcff!D14+oifcff!E14)/'Master data'!AS14,"NA")</f>
        <v>0.49692437860489486</v>
      </c>
      <c r="E14" s="23">
        <f t="shared" si="0"/>
        <v>9.0479857034065067E-2</v>
      </c>
    </row>
    <row r="15" spans="1:5">
      <c r="A15" s="2" t="str">
        <f>'Master data'!A15</f>
        <v>Business &amp; Consumer Services</v>
      </c>
      <c r="B15" s="6">
        <f>'Master data'!B15</f>
        <v>948</v>
      </c>
      <c r="C15" s="7">
        <f>'Excess Returns&amp; Val added'!I26</f>
        <v>0.195131567973233</v>
      </c>
      <c r="D15" s="23">
        <f>IF('Master data'!AS15&gt;0,(oifcff!D15+oifcff!E15)/'Master data'!AS15,"NA")</f>
        <v>0.41381989227101956</v>
      </c>
      <c r="E15" s="23">
        <f t="shared" si="0"/>
        <v>8.0749324437358411E-2</v>
      </c>
    </row>
    <row r="16" spans="1:5">
      <c r="A16" s="2" t="str">
        <f>'Master data'!A16</f>
        <v>Cable TV</v>
      </c>
      <c r="B16" s="6">
        <f>'Master data'!B16</f>
        <v>54</v>
      </c>
      <c r="C16" s="7">
        <f>'Excess Returns&amp; Val added'!I27</f>
        <v>0.1300867452515298</v>
      </c>
      <c r="D16" s="23">
        <f>IF('Master data'!AS16&gt;0,(oifcff!D16+oifcff!E16)/'Master data'!AS16,"NA")</f>
        <v>-5.6067087549653533E-2</v>
      </c>
      <c r="E16" s="23">
        <f t="shared" si="0"/>
        <v>-7.2935849350669974E-3</v>
      </c>
    </row>
    <row r="17" spans="1:5">
      <c r="A17" s="2" t="str">
        <f>'Master data'!A17</f>
        <v>Chemical (Basic)</v>
      </c>
      <c r="B17" s="6">
        <f>'Master data'!B17</f>
        <v>854</v>
      </c>
      <c r="C17" s="7">
        <f>'Excess Returns&amp; Val added'!I28</f>
        <v>0.13693265275656669</v>
      </c>
      <c r="D17" s="23">
        <f>IF('Master data'!AS17&gt;0,(oifcff!D17+oifcff!E17)/'Master data'!AS17,"NA")</f>
        <v>0.86074387613751724</v>
      </c>
      <c r="E17" s="23">
        <f t="shared" si="0"/>
        <v>0.11786394230347989</v>
      </c>
    </row>
    <row r="18" spans="1:5">
      <c r="A18" s="2" t="str">
        <f>'Master data'!A18</f>
        <v>Chemical (Diversified)</v>
      </c>
      <c r="B18" s="6">
        <f>'Master data'!B18</f>
        <v>71</v>
      </c>
      <c r="C18" s="7">
        <f>'Excess Returns&amp; Val added'!I29</f>
        <v>0.11000865238866055</v>
      </c>
      <c r="D18" s="23">
        <f>IF('Master data'!AS18&gt;0,(oifcff!D18+oifcff!E18)/'Master data'!AS18,"NA")</f>
        <v>0.44861305514442557</v>
      </c>
      <c r="E18" s="23">
        <f t="shared" si="0"/>
        <v>4.9351317640398115E-2</v>
      </c>
    </row>
    <row r="19" spans="1:5">
      <c r="A19" s="2" t="str">
        <f>'Master data'!A19</f>
        <v>Chemical (Specialty)</v>
      </c>
      <c r="B19" s="6">
        <f>'Master data'!B19</f>
        <v>898</v>
      </c>
      <c r="C19" s="7">
        <f>'Excess Returns&amp; Val added'!I30</f>
        <v>0.14707006878043802</v>
      </c>
      <c r="D19" s="23">
        <f>IF('Master data'!AS19&gt;0,(oifcff!D19+oifcff!E19)/'Master data'!AS19,"NA")</f>
        <v>0.56317247030465956</v>
      </c>
      <c r="E19" s="23">
        <f t="shared" si="0"/>
        <v>8.2825813942955462E-2</v>
      </c>
    </row>
    <row r="20" spans="1:5">
      <c r="A20" s="2" t="str">
        <f>'Master data'!A20</f>
        <v>Coal &amp; Related Energy</v>
      </c>
      <c r="B20" s="6">
        <f>'Master data'!B20</f>
        <v>206</v>
      </c>
      <c r="C20" s="7">
        <f>'Excess Returns&amp; Val added'!I31</f>
        <v>0.18046530915311906</v>
      </c>
      <c r="D20" s="23">
        <f>IF('Master data'!AS20&gt;0,(oifcff!D20+oifcff!E20)/'Master data'!AS20,"NA")</f>
        <v>0.26446122755836421</v>
      </c>
      <c r="E20" s="23">
        <f t="shared" si="0"/>
        <v>4.7726077190333567E-2</v>
      </c>
    </row>
    <row r="21" spans="1:5">
      <c r="A21" s="2" t="str">
        <f>'Master data'!A21</f>
        <v>Computer Services</v>
      </c>
      <c r="B21" s="6">
        <f>'Master data'!B21</f>
        <v>1040</v>
      </c>
      <c r="C21" s="7">
        <f>'Excess Returns&amp; Val added'!I32</f>
        <v>0.21216102854698943</v>
      </c>
      <c r="D21" s="23">
        <f>IF('Master data'!AS21&gt;0,(oifcff!D21+oifcff!E21)/'Master data'!AS21,"NA")</f>
        <v>0.34247507974849473</v>
      </c>
      <c r="E21" s="23">
        <f t="shared" si="0"/>
        <v>7.2659865171152874E-2</v>
      </c>
    </row>
    <row r="22" spans="1:5">
      <c r="A22" s="2" t="str">
        <f>'Master data'!A22</f>
        <v>Computers/Peripherals</v>
      </c>
      <c r="B22" s="6">
        <f>'Master data'!B22</f>
        <v>336</v>
      </c>
      <c r="C22" s="7">
        <f>'Excess Returns&amp; Val added'!I33</f>
        <v>0.22731167282354162</v>
      </c>
      <c r="D22" s="23">
        <f>IF('Master data'!AS22&gt;0,(oifcff!D22+oifcff!E22)/'Master data'!AS22,"NA")</f>
        <v>0.37029589006892605</v>
      </c>
      <c r="E22" s="23">
        <f t="shared" si="0"/>
        <v>8.4172578211249849E-2</v>
      </c>
    </row>
    <row r="23" spans="1:5">
      <c r="A23" s="2" t="str">
        <f>'Master data'!A23</f>
        <v>Construction Supplies</v>
      </c>
      <c r="B23" s="6">
        <f>'Master data'!B23</f>
        <v>784</v>
      </c>
      <c r="C23" s="7">
        <f>'Excess Returns&amp; Val added'!I34</f>
        <v>0.1031080627281033</v>
      </c>
      <c r="D23" s="23">
        <f>IF('Master data'!AS23&gt;0,(oifcff!D23+oifcff!E23)/'Master data'!AS23,"NA")</f>
        <v>0.63503321477779107</v>
      </c>
      <c r="E23" s="23">
        <f t="shared" si="0"/>
        <v>6.5477044543737581E-2</v>
      </c>
    </row>
    <row r="24" spans="1:5">
      <c r="A24" s="2" t="str">
        <f>'Master data'!A24</f>
        <v>Diversified</v>
      </c>
      <c r="B24" s="6">
        <f>'Master data'!B24</f>
        <v>318</v>
      </c>
      <c r="C24" s="7">
        <f>'Excess Returns&amp; Val added'!I35</f>
        <v>0.12454034333861526</v>
      </c>
      <c r="D24" s="23">
        <f>IF('Master data'!AS24&gt;0,(oifcff!D24+oifcff!E24)/'Master data'!AS24,"NA")</f>
        <v>0.29352196818304338</v>
      </c>
      <c r="E24" s="23">
        <f t="shared" si="0"/>
        <v>3.6555326694942325E-2</v>
      </c>
    </row>
    <row r="25" spans="1:5">
      <c r="A25" s="2" t="str">
        <f>'Master data'!A25</f>
        <v>Drugs (Biotechnology)</v>
      </c>
      <c r="B25" s="6">
        <f>'Master data'!B25</f>
        <v>1223</v>
      </c>
      <c r="C25" s="7">
        <f>'Excess Returns&amp; Val added'!I36</f>
        <v>7.0506081837415288E-2</v>
      </c>
      <c r="D25" s="23">
        <f>IF('Master data'!AS25&gt;0,(oifcff!D25+oifcff!E25)/'Master data'!AS25,"NA")</f>
        <v>2.4381763078636784</v>
      </c>
      <c r="E25" s="23">
        <f t="shared" si="0"/>
        <v>0.17190625829628356</v>
      </c>
    </row>
    <row r="26" spans="1:5">
      <c r="A26" s="2" t="str">
        <f>'Master data'!A26</f>
        <v>Drugs (Pharmaceutical)</v>
      </c>
      <c r="B26" s="6">
        <f>'Master data'!B26</f>
        <v>1371</v>
      </c>
      <c r="C26" s="7">
        <f>'Excess Returns&amp; Val added'!I37</f>
        <v>0.15533891167406097</v>
      </c>
      <c r="D26" s="23">
        <f>IF('Master data'!AS26&gt;0,(oifcff!D26+oifcff!E26)/'Master data'!AS26,"NA")</f>
        <v>0.39181138458615739</v>
      </c>
      <c r="E26" s="23">
        <f t="shared" si="0"/>
        <v>6.0863554063120634E-2</v>
      </c>
    </row>
    <row r="27" spans="1:5">
      <c r="A27" s="2" t="str">
        <f>'Master data'!A27</f>
        <v>Education</v>
      </c>
      <c r="B27" s="6">
        <f>'Master data'!B27</f>
        <v>244</v>
      </c>
      <c r="C27" s="7">
        <f>'Excess Returns&amp; Val added'!I38</f>
        <v>8.4427654333280935E-2</v>
      </c>
      <c r="D27" s="23">
        <f>IF('Master data'!AS27&gt;0,(oifcff!D27+oifcff!E27)/'Master data'!AS27,"NA")</f>
        <v>2.0812911399498266</v>
      </c>
      <c r="E27" s="23">
        <f t="shared" si="0"/>
        <v>0.17571852893060419</v>
      </c>
    </row>
    <row r="28" spans="1:5">
      <c r="A28" s="2" t="str">
        <f>'Master data'!A28</f>
        <v>Electrical Equipment</v>
      </c>
      <c r="B28" s="6">
        <f>'Master data'!B28</f>
        <v>999</v>
      </c>
      <c r="C28" s="7">
        <f>'Excess Returns&amp; Val added'!I39</f>
        <v>0.11232819931545503</v>
      </c>
      <c r="D28" s="23">
        <f>IF('Master data'!AS28&gt;0,(oifcff!D28+oifcff!E28)/'Master data'!AS28,"NA")</f>
        <v>1.4178635843466945</v>
      </c>
      <c r="E28" s="23">
        <f t="shared" si="0"/>
        <v>0.15926606330462098</v>
      </c>
    </row>
    <row r="29" spans="1:5">
      <c r="A29" s="2" t="str">
        <f>'Master data'!A29</f>
        <v>Electronics (Consumer &amp; Office)</v>
      </c>
      <c r="B29" s="6">
        <f>'Master data'!B29</f>
        <v>138</v>
      </c>
      <c r="C29" s="7">
        <f>'Excess Returns&amp; Val added'!I40</f>
        <v>0.11667340453145202</v>
      </c>
      <c r="D29" s="23">
        <f>IF('Master data'!AS29&gt;0,(oifcff!D29+oifcff!E29)/'Master data'!AS29,"NA")</f>
        <v>1.4955966665729838</v>
      </c>
      <c r="E29" s="23">
        <f t="shared" si="0"/>
        <v>0.1744963548949609</v>
      </c>
    </row>
    <row r="30" spans="1:5">
      <c r="A30" s="2" t="str">
        <f>'Master data'!A30</f>
        <v>Electronics (General)</v>
      </c>
      <c r="B30" s="6">
        <f>'Master data'!B30</f>
        <v>1425</v>
      </c>
      <c r="C30" s="7">
        <f>'Excess Returns&amp; Val added'!I41</f>
        <v>0.14336708006673324</v>
      </c>
      <c r="D30" s="23">
        <f>IF('Master data'!AS30&gt;0,(oifcff!D30+oifcff!E30)/'Master data'!AS30,"NA")</f>
        <v>1.2898308301471106</v>
      </c>
      <c r="E30" s="23">
        <f t="shared" si="0"/>
        <v>0.18491927989824181</v>
      </c>
    </row>
    <row r="31" spans="1:5">
      <c r="A31" s="2" t="str">
        <f>'Master data'!A31</f>
        <v>Engineering/Construction</v>
      </c>
      <c r="B31" s="6">
        <f>'Master data'!B31</f>
        <v>1267</v>
      </c>
      <c r="C31" s="7">
        <f>'Excess Returns&amp; Val added'!I42</f>
        <v>9.0537065784327186E-2</v>
      </c>
      <c r="D31" s="23">
        <f>IF('Master data'!AS31&gt;0,(oifcff!D31+oifcff!E31)/'Master data'!AS31,"NA")</f>
        <v>1.1246550909575368</v>
      </c>
      <c r="E31" s="23">
        <f t="shared" si="0"/>
        <v>0.10182297195470098</v>
      </c>
    </row>
    <row r="32" spans="1:5">
      <c r="A32" s="2" t="str">
        <f>'Master data'!A32</f>
        <v>Entertainment</v>
      </c>
      <c r="B32" s="6">
        <f>'Master data'!B32</f>
        <v>734</v>
      </c>
      <c r="C32" s="7">
        <f>'Excess Returns&amp; Val added'!I43</f>
        <v>0.11209610458782195</v>
      </c>
      <c r="D32" s="23">
        <f>IF('Master data'!AS32&gt;0,(oifcff!D32+oifcff!E32)/'Master data'!AS32,"NA")</f>
        <v>0.40921640343168736</v>
      </c>
      <c r="E32" s="23">
        <f t="shared" si="0"/>
        <v>4.5871564758130763E-2</v>
      </c>
    </row>
    <row r="33" spans="1:5">
      <c r="A33" s="2" t="str">
        <f>'Master data'!A33</f>
        <v>Environmental &amp; Waste Services</v>
      </c>
      <c r="B33" s="6">
        <f>'Master data'!B33</f>
        <v>353</v>
      </c>
      <c r="C33" s="7">
        <f>'Excess Returns&amp; Val added'!I44</f>
        <v>0.12555572207624333</v>
      </c>
      <c r="D33" s="23">
        <f>IF('Master data'!AS33&gt;0,(oifcff!D33+oifcff!E33)/'Master data'!AS33,"NA")</f>
        <v>1.6700786092131257</v>
      </c>
      <c r="E33" s="23">
        <f t="shared" si="0"/>
        <v>0.2096879257038422</v>
      </c>
    </row>
    <row r="34" spans="1:5">
      <c r="A34" s="2" t="str">
        <f>'Master data'!A34</f>
        <v>Farming/Agriculture</v>
      </c>
      <c r="B34" s="6">
        <f>'Master data'!B34</f>
        <v>417</v>
      </c>
      <c r="C34" s="7">
        <f>'Excess Returns&amp; Val added'!I45</f>
        <v>9.987820828033038E-2</v>
      </c>
      <c r="D34" s="23">
        <f>IF('Master data'!AS34&gt;0,(oifcff!D34+oifcff!E34)/'Master data'!AS34,"NA")</f>
        <v>1.2140898629975267</v>
      </c>
      <c r="E34" s="23">
        <f t="shared" si="0"/>
        <v>0.12126112020750475</v>
      </c>
    </row>
    <row r="35" spans="1:5">
      <c r="A35" s="2" t="str">
        <f>'Master data'!A35</f>
        <v>Financial Svcs. (Non-bank &amp; Insurance)</v>
      </c>
      <c r="B35" s="6">
        <f>'Master data'!B35</f>
        <v>1102</v>
      </c>
      <c r="C35" s="7">
        <f>'Excess Returns&amp; Val added'!I46</f>
        <v>6.494341693990849E-3</v>
      </c>
      <c r="D35" s="23">
        <f>IF('Master data'!AS35&gt;0,(oifcff!D35+oifcff!E35)/'Master data'!AS35,"NA")</f>
        <v>0.86419036444801578</v>
      </c>
      <c r="E35" s="23">
        <f t="shared" si="0"/>
        <v>5.612347515379896E-3</v>
      </c>
    </row>
    <row r="36" spans="1:5">
      <c r="A36" s="2" t="str">
        <f>'Master data'!A36</f>
        <v>Food Processing</v>
      </c>
      <c r="B36" s="6">
        <f>'Master data'!B36</f>
        <v>1377</v>
      </c>
      <c r="C36" s="7">
        <f>'Excess Returns&amp; Val added'!I47</f>
        <v>0.13848942323998401</v>
      </c>
      <c r="D36" s="23">
        <f>IF('Master data'!AS36&gt;0,(oifcff!D36+oifcff!E36)/'Master data'!AS36,"NA")</f>
        <v>0.71164607179454664</v>
      </c>
      <c r="E36" s="23">
        <f t="shared" si="0"/>
        <v>9.8555454033827011E-2</v>
      </c>
    </row>
    <row r="37" spans="1:5">
      <c r="A37" s="2" t="str">
        <f>'Master data'!A37</f>
        <v>Food Wholesalers</v>
      </c>
      <c r="B37" s="6">
        <f>'Master data'!B37</f>
        <v>160</v>
      </c>
      <c r="C37" s="7">
        <f>'Excess Returns&amp; Val added'!I48</f>
        <v>9.5179563461661634E-2</v>
      </c>
      <c r="D37" s="23">
        <f>IF('Master data'!AS37&gt;0,(oifcff!D37+oifcff!E37)/'Master data'!AS37,"NA")</f>
        <v>1.0920850974540295</v>
      </c>
      <c r="E37" s="23">
        <f t="shared" si="0"/>
        <v>0.10394418283866073</v>
      </c>
    </row>
    <row r="38" spans="1:5">
      <c r="A38" s="2" t="str">
        <f>'Master data'!A38</f>
        <v>Furn/Home Furnishings</v>
      </c>
      <c r="B38" s="6">
        <f>'Master data'!B38</f>
        <v>359</v>
      </c>
      <c r="C38" s="7">
        <f>'Excess Returns&amp; Val added'!I49</f>
        <v>0.21756356586507522</v>
      </c>
      <c r="D38" s="23">
        <f>IF('Master data'!AS38&gt;0,(oifcff!D38+oifcff!E38)/'Master data'!AS38,"NA")</f>
        <v>0.50491064562710208</v>
      </c>
      <c r="E38" s="23">
        <f t="shared" si="0"/>
        <v>0.10985016050586968</v>
      </c>
    </row>
    <row r="39" spans="1:5">
      <c r="A39" s="2" t="str">
        <f>'Master data'!A39</f>
        <v>Green &amp; Renewable Energy</v>
      </c>
      <c r="B39" s="6">
        <f>'Master data'!B39</f>
        <v>239</v>
      </c>
      <c r="C39" s="7">
        <f>'Excess Returns&amp; Val added'!I50</f>
        <v>8.0323422894788152E-2</v>
      </c>
      <c r="D39" s="23">
        <f>IF('Master data'!AS39&gt;0,(oifcff!D39+oifcff!E39)/'Master data'!AS39,"NA")</f>
        <v>1.0930763760367519</v>
      </c>
      <c r="E39" s="23">
        <f t="shared" si="0"/>
        <v>8.7799636008702497E-2</v>
      </c>
    </row>
    <row r="40" spans="1:5">
      <c r="A40" s="2" t="str">
        <f>'Master data'!A40</f>
        <v>Healthcare Products</v>
      </c>
      <c r="B40" s="6">
        <f>'Master data'!B40</f>
        <v>852</v>
      </c>
      <c r="C40" s="7">
        <f>'Excess Returns&amp; Val added'!I51</f>
        <v>0.19210001653794134</v>
      </c>
      <c r="D40" s="23">
        <f>IF('Master data'!AS40&gt;0,(oifcff!D40+oifcff!E40)/'Master data'!AS40,"NA")</f>
        <v>0.67700659651902129</v>
      </c>
      <c r="E40" s="23">
        <f t="shared" si="0"/>
        <v>0.13005297838759938</v>
      </c>
    </row>
    <row r="41" spans="1:5">
      <c r="A41" s="2" t="str">
        <f>'Master data'!A41</f>
        <v>Healthcare Support Services</v>
      </c>
      <c r="B41" s="6">
        <f>'Master data'!B41</f>
        <v>445</v>
      </c>
      <c r="C41" s="7">
        <f>'Excess Returns&amp; Val added'!I52</f>
        <v>0.24919345921300695</v>
      </c>
      <c r="D41" s="23">
        <f>IF('Master data'!AS41&gt;0,(oifcff!D41+oifcff!E41)/'Master data'!AS41,"NA")</f>
        <v>0.55202368639829058</v>
      </c>
      <c r="E41" s="23">
        <f t="shared" si="0"/>
        <v>0.13756069198110615</v>
      </c>
    </row>
    <row r="42" spans="1:5">
      <c r="A42" s="2" t="str">
        <f>'Master data'!A42</f>
        <v>Heathcare Information and Technology</v>
      </c>
      <c r="B42" s="6">
        <f>'Master data'!B42</f>
        <v>455</v>
      </c>
      <c r="C42" s="7">
        <f>'Excess Returns&amp; Val added'!I53</f>
        <v>0.20984981226427121</v>
      </c>
      <c r="D42" s="23">
        <f>IF('Master data'!AS42&gt;0,(oifcff!D42+oifcff!E42)/'Master data'!AS42,"NA")</f>
        <v>1.5091689507753934</v>
      </c>
      <c r="E42" s="23">
        <f t="shared" si="0"/>
        <v>0.31669882099528346</v>
      </c>
    </row>
    <row r="43" spans="1:5">
      <c r="A43" s="2" t="str">
        <f>'Master data'!A43</f>
        <v>Homebuilding</v>
      </c>
      <c r="B43" s="6">
        <f>'Master data'!B43</f>
        <v>168</v>
      </c>
      <c r="C43" s="7">
        <f>'Excess Returns&amp; Val added'!I54</f>
        <v>0.14905985280337444</v>
      </c>
      <c r="D43" s="23">
        <f>IF('Master data'!AS43&gt;0,(oifcff!D43+oifcff!E43)/'Master data'!AS43,"NA")</f>
        <v>0.34344940757981385</v>
      </c>
      <c r="E43" s="23">
        <f t="shared" si="0"/>
        <v>5.1194518139253208E-2</v>
      </c>
    </row>
    <row r="44" spans="1:5">
      <c r="A44" s="2" t="str">
        <f>'Master data'!A44</f>
        <v>Hospitals/Healthcare Facilities</v>
      </c>
      <c r="B44" s="6">
        <f>'Master data'!B44</f>
        <v>223</v>
      </c>
      <c r="C44" s="7">
        <f>'Excess Returns&amp; Val added'!I55</f>
        <v>0.12182006499456502</v>
      </c>
      <c r="D44" s="23">
        <f>IF('Master data'!AS44&gt;0,(oifcff!D44+oifcff!E44)/'Master data'!AS44,"NA")</f>
        <v>0.579658672600458</v>
      </c>
      <c r="E44" s="23">
        <f t="shared" si="0"/>
        <v>7.0614057170851077E-2</v>
      </c>
    </row>
    <row r="45" spans="1:5">
      <c r="A45" s="2" t="str">
        <f>'Master data'!A45</f>
        <v>Hotel/Gaming</v>
      </c>
      <c r="B45" s="6">
        <f>'Master data'!B45</f>
        <v>654</v>
      </c>
      <c r="C45" s="7">
        <f>'Excess Returns&amp; Val added'!I56</f>
        <v>-3.5040177148339138E-2</v>
      </c>
      <c r="D45" s="23" t="str">
        <f>IF('Master data'!AS45&gt;0,(oifcff!D45+oifcff!E45)/'Master data'!AS45,"NA")</f>
        <v>NA</v>
      </c>
      <c r="E45" s="23" t="str">
        <f t="shared" si="0"/>
        <v>NA</v>
      </c>
    </row>
    <row r="46" spans="1:5">
      <c r="A46" s="2" t="str">
        <f>'Master data'!A46</f>
        <v>Household Products</v>
      </c>
      <c r="B46" s="6">
        <f>'Master data'!B46</f>
        <v>575</v>
      </c>
      <c r="C46" s="7">
        <f>'Excess Returns&amp; Val added'!I57</f>
        <v>0.2508846226966272</v>
      </c>
      <c r="D46" s="23">
        <f>IF('Master data'!AS46&gt;0,(oifcff!D46+oifcff!E46)/'Master data'!AS46,"NA")</f>
        <v>0.18817924644022216</v>
      </c>
      <c r="E46" s="23">
        <f t="shared" si="0"/>
        <v>4.7211279242490765E-2</v>
      </c>
    </row>
    <row r="47" spans="1:5">
      <c r="A47" s="2" t="str">
        <f>'Master data'!A47</f>
        <v>Information Services</v>
      </c>
      <c r="B47" s="6">
        <f>'Master data'!B47</f>
        <v>266</v>
      </c>
      <c r="C47" s="7">
        <f>'Excess Returns&amp; Val added'!I58</f>
        <v>0.26041659331316175</v>
      </c>
      <c r="D47" s="23">
        <f>IF('Master data'!AS47&gt;0,(oifcff!D47+oifcff!E47)/'Master data'!AS47,"NA")</f>
        <v>0.38855400092192804</v>
      </c>
      <c r="E47" s="23">
        <f t="shared" si="0"/>
        <v>0.10118590923828762</v>
      </c>
    </row>
    <row r="48" spans="1:5">
      <c r="A48" s="2" t="str">
        <f>'Master data'!A48</f>
        <v>Insurance (General)</v>
      </c>
      <c r="B48" s="6">
        <f>'Master data'!B48</f>
        <v>215</v>
      </c>
      <c r="C48" s="7">
        <f>'Excess Returns&amp; Val added'!I59</f>
        <v>0.14195024341640516</v>
      </c>
      <c r="D48" s="23">
        <f>IF('Master data'!AS48&gt;0,(oifcff!D48+oifcff!E48)/'Master data'!AS48,"NA")</f>
        <v>-1.7377549196865977E-2</v>
      </c>
      <c r="E48" s="23">
        <f t="shared" si="0"/>
        <v>-2.4667473384756815E-3</v>
      </c>
    </row>
    <row r="49" spans="1:5">
      <c r="A49" s="2" t="str">
        <f>'Master data'!A49</f>
        <v>Insurance (Life)</v>
      </c>
      <c r="B49" s="6">
        <f>'Master data'!B49</f>
        <v>142</v>
      </c>
      <c r="C49" s="7">
        <f>'Excess Returns&amp; Val added'!I60</f>
        <v>0.10942627831240584</v>
      </c>
      <c r="D49" s="23">
        <f>IF('Master data'!AS49&gt;0,(oifcff!D49+oifcff!E49)/'Master data'!AS49,"NA")</f>
        <v>8.542668537774542E-2</v>
      </c>
      <c r="E49" s="23">
        <f t="shared" si="0"/>
        <v>9.3479242494514999E-3</v>
      </c>
    </row>
    <row r="50" spans="1:5">
      <c r="A50" s="2" t="str">
        <f>'Master data'!A50</f>
        <v>Insurance (Prop/Cas.)</v>
      </c>
      <c r="B50" s="6">
        <f>'Master data'!B50</f>
        <v>231</v>
      </c>
      <c r="C50" s="7">
        <f>'Excess Returns&amp; Val added'!I61</f>
        <v>0.13295927379004246</v>
      </c>
      <c r="D50" s="23">
        <f>IF('Master data'!AS50&gt;0,(oifcff!D50+oifcff!E50)/'Master data'!AS50,"NA")</f>
        <v>0.25172975192205382</v>
      </c>
      <c r="E50" s="23">
        <f t="shared" si="0"/>
        <v>3.3469805006903823E-2</v>
      </c>
    </row>
    <row r="51" spans="1:5">
      <c r="A51" s="2" t="str">
        <f>'Master data'!A51</f>
        <v>Investments &amp; Asset Management</v>
      </c>
      <c r="B51" s="6">
        <f>'Master data'!B51</f>
        <v>1706</v>
      </c>
      <c r="C51" s="7">
        <f>'Excess Returns&amp; Val added'!I62</f>
        <v>0.10085941476456123</v>
      </c>
      <c r="D51" s="23">
        <f>IF('Master data'!AS51&gt;0,(oifcff!D51+oifcff!E51)/'Master data'!AS51,"NA")</f>
        <v>0.23791955717262156</v>
      </c>
      <c r="E51" s="23">
        <f t="shared" si="0"/>
        <v>2.3996427297474174E-2</v>
      </c>
    </row>
    <row r="52" spans="1:5">
      <c r="A52" s="2" t="str">
        <f>'Master data'!A52</f>
        <v>Machinery</v>
      </c>
      <c r="B52" s="6">
        <f>'Master data'!B52</f>
        <v>1421</v>
      </c>
      <c r="C52" s="7">
        <f>'Excess Returns&amp; Val added'!I63</f>
        <v>0.13139988870645922</v>
      </c>
      <c r="D52" s="23">
        <f>IF('Master data'!AS52&gt;0,(oifcff!D52+oifcff!E52)/'Master data'!AS52,"NA")</f>
        <v>0.5655173228209267</v>
      </c>
      <c r="E52" s="23">
        <f t="shared" si="0"/>
        <v>7.430891328024454E-2</v>
      </c>
    </row>
    <row r="53" spans="1:5">
      <c r="A53" s="2" t="str">
        <f>'Master data'!A53</f>
        <v>Metals &amp; Mining</v>
      </c>
      <c r="B53" s="6">
        <f>'Master data'!B53</f>
        <v>1706</v>
      </c>
      <c r="C53" s="7">
        <f>'Excess Returns&amp; Val added'!I64</f>
        <v>0.21605383185364144</v>
      </c>
      <c r="D53" s="23">
        <f>IF('Master data'!AS53&gt;0,(oifcff!D53+oifcff!E53)/'Master data'!AS53,"NA")</f>
        <v>0.47573817269040886</v>
      </c>
      <c r="E53" s="23">
        <f t="shared" si="0"/>
        <v>0.10278505516881223</v>
      </c>
    </row>
    <row r="54" spans="1:5">
      <c r="A54" s="2" t="str">
        <f>'Master data'!A54</f>
        <v>Office Equipment &amp; Services</v>
      </c>
      <c r="B54" s="6">
        <f>'Master data'!B54</f>
        <v>145</v>
      </c>
      <c r="C54" s="7">
        <f>'Excess Returns&amp; Val added'!I65</f>
        <v>0.12321939325371746</v>
      </c>
      <c r="D54" s="23">
        <f>IF('Master data'!AS54&gt;0,(oifcff!D54+oifcff!E54)/'Master data'!AS54,"NA")</f>
        <v>0.90161813087848386</v>
      </c>
      <c r="E54" s="23">
        <f t="shared" si="0"/>
        <v>0.11109683903339761</v>
      </c>
    </row>
    <row r="55" spans="1:5">
      <c r="A55" s="2" t="str">
        <f>'Master data'!A55</f>
        <v>Oil/Gas (Integrated)</v>
      </c>
      <c r="B55" s="6">
        <f>'Master data'!B55</f>
        <v>46</v>
      </c>
      <c r="C55" s="7">
        <f>'Excess Returns&amp; Val added'!I66</f>
        <v>0.10474467434441784</v>
      </c>
      <c r="D55" s="23">
        <f>IF('Master data'!AS55&gt;0,(oifcff!D55+oifcff!E55)/'Master data'!AS55,"NA")</f>
        <v>-5.1694619604550143E-2</v>
      </c>
      <c r="E55" s="23">
        <f t="shared" si="0"/>
        <v>-5.4147360958371627E-3</v>
      </c>
    </row>
    <row r="56" spans="1:5">
      <c r="A56" s="2" t="str">
        <f>'Master data'!A56</f>
        <v>Oil/Gas (Production and Exploration)</v>
      </c>
      <c r="B56" s="6">
        <f>'Master data'!B56</f>
        <v>642</v>
      </c>
      <c r="C56" s="7">
        <f>'Excess Returns&amp; Val added'!I67</f>
        <v>6.3587879764470098E-2</v>
      </c>
      <c r="D56" s="23">
        <f>IF('Master data'!AS56&gt;0,(oifcff!D56+oifcff!E56)/'Master data'!AS56,"NA")</f>
        <v>0.30345448846147866</v>
      </c>
      <c r="E56" s="23">
        <f t="shared" si="0"/>
        <v>1.9296027526277282E-2</v>
      </c>
    </row>
    <row r="57" spans="1:5">
      <c r="A57" s="2" t="str">
        <f>'Master data'!A57</f>
        <v>Oil/Gas Distribution</v>
      </c>
      <c r="B57" s="6">
        <f>'Master data'!B57</f>
        <v>165</v>
      </c>
      <c r="C57" s="7">
        <f>'Excess Returns&amp; Val added'!I68</f>
        <v>6.2431651828758407E-2</v>
      </c>
      <c r="D57" s="23">
        <f>IF('Master data'!AS57&gt;0,(oifcff!D57+oifcff!E57)/'Master data'!AS57,"NA")</f>
        <v>0.37103529425471748</v>
      </c>
      <c r="E57" s="23">
        <f t="shared" si="0"/>
        <v>2.3164346307091445E-2</v>
      </c>
    </row>
    <row r="58" spans="1:5">
      <c r="A58" s="2" t="str">
        <f>'Master data'!A58</f>
        <v>Oilfield Svcs/Equip.</v>
      </c>
      <c r="B58" s="6">
        <f>'Master data'!B58</f>
        <v>457</v>
      </c>
      <c r="C58" s="7">
        <f>'Excess Returns&amp; Val added'!I69</f>
        <v>7.3516780774635582E-2</v>
      </c>
      <c r="D58" s="23">
        <f>IF('Master data'!AS58&gt;0,(oifcff!D58+oifcff!E58)/'Master data'!AS58,"NA")</f>
        <v>0.7043821076605945</v>
      </c>
      <c r="E58" s="23">
        <f t="shared" si="0"/>
        <v>5.1783904990459685E-2</v>
      </c>
    </row>
    <row r="59" spans="1:5">
      <c r="A59" s="2" t="str">
        <f>'Master data'!A59</f>
        <v>Packaging &amp; Container</v>
      </c>
      <c r="B59" s="6">
        <f>'Master data'!B59</f>
        <v>414</v>
      </c>
      <c r="C59" s="7">
        <f>'Excess Returns&amp; Val added'!I70</f>
        <v>0.12151188323646014</v>
      </c>
      <c r="D59" s="23">
        <f>IF('Master data'!AS59&gt;0,(oifcff!D59+oifcff!E59)/'Master data'!AS59,"NA")</f>
        <v>0.74036584123672289</v>
      </c>
      <c r="E59" s="23">
        <f t="shared" si="0"/>
        <v>8.996324765262026E-2</v>
      </c>
    </row>
    <row r="60" spans="1:5">
      <c r="A60" s="2" t="str">
        <f>'Master data'!A60</f>
        <v>Paper/Forest Products</v>
      </c>
      <c r="B60" s="6">
        <f>'Master data'!B60</f>
        <v>272</v>
      </c>
      <c r="C60" s="7">
        <f>'Excess Returns&amp; Val added'!I71</f>
        <v>0.12463485927880023</v>
      </c>
      <c r="D60" s="23">
        <f>IF('Master data'!AS60&gt;0,(oifcff!D60+oifcff!E60)/'Master data'!AS60,"NA")</f>
        <v>0.36016441240057667</v>
      </c>
      <c r="E60" s="23">
        <f t="shared" si="0"/>
        <v>4.4889040856777647E-2</v>
      </c>
    </row>
    <row r="61" spans="1:5">
      <c r="A61" s="2" t="str">
        <f>'Master data'!A61</f>
        <v>Power</v>
      </c>
      <c r="B61" s="6">
        <f>'Master data'!B61</f>
        <v>541</v>
      </c>
      <c r="C61" s="7">
        <f>'Excess Returns&amp; Val added'!I72</f>
        <v>5.7560900536381437E-2</v>
      </c>
      <c r="D61" s="23">
        <f>IF('Master data'!AS61&gt;0,(oifcff!D61+oifcff!E61)/'Master data'!AS61,"NA")</f>
        <v>1.0669555623198914</v>
      </c>
      <c r="E61" s="23">
        <f t="shared" si="0"/>
        <v>6.1414922999434199E-2</v>
      </c>
    </row>
    <row r="62" spans="1:5">
      <c r="A62" s="2" t="str">
        <f>'Master data'!A62</f>
        <v>Precious Metals</v>
      </c>
      <c r="B62" s="6">
        <f>'Master data'!B62</f>
        <v>947</v>
      </c>
      <c r="C62" s="7">
        <f>'Excess Returns&amp; Val added'!I73</f>
        <v>0.22835718773495844</v>
      </c>
      <c r="D62" s="23">
        <f>IF('Master data'!AS62&gt;0,(oifcff!D62+oifcff!E62)/'Master data'!AS62,"NA")</f>
        <v>0.66069086913255393</v>
      </c>
      <c r="E62" s="23">
        <f t="shared" si="0"/>
        <v>0.15087350883727549</v>
      </c>
    </row>
    <row r="63" spans="1:5">
      <c r="A63" s="2" t="str">
        <f>'Master data'!A63</f>
        <v>Publishing &amp; Newspapers</v>
      </c>
      <c r="B63" s="6">
        <f>'Master data'!B63</f>
        <v>337</v>
      </c>
      <c r="C63" s="7">
        <f>'Excess Returns&amp; Val added'!I74</f>
        <v>8.3477775726052417E-2</v>
      </c>
      <c r="D63" s="23">
        <f>IF('Master data'!AS63&gt;0,(oifcff!D63+oifcff!E63)/'Master data'!AS63,"NA")</f>
        <v>0.38898874099598818</v>
      </c>
      <c r="E63" s="23">
        <f t="shared" si="0"/>
        <v>3.2471914880822593E-2</v>
      </c>
    </row>
    <row r="64" spans="1:5">
      <c r="A64" s="2" t="str">
        <f>'Master data'!A64</f>
        <v>R.E.I.T.</v>
      </c>
      <c r="B64" s="6">
        <f>'Master data'!B64</f>
        <v>812</v>
      </c>
      <c r="C64" s="7">
        <f>'Excess Returns&amp; Val added'!I75</f>
        <v>3.4260616410805349E-2</v>
      </c>
      <c r="D64" s="23">
        <f>IF('Master data'!AS64&gt;0,(oifcff!D64+oifcff!E64)/'Master data'!AS64,"NA")</f>
        <v>0.3720951575429155</v>
      </c>
      <c r="E64" s="23">
        <f t="shared" si="0"/>
        <v>1.2748209460896012E-2</v>
      </c>
    </row>
    <row r="65" spans="1:5">
      <c r="A65" s="2" t="str">
        <f>'Master data'!A65</f>
        <v>Real Estate (Development)</v>
      </c>
      <c r="B65" s="6">
        <f>'Master data'!B65</f>
        <v>893</v>
      </c>
      <c r="C65" s="7">
        <f>'Excess Returns&amp; Val added'!I76</f>
        <v>7.7787095652650518E-2</v>
      </c>
      <c r="D65" s="23">
        <f>IF('Master data'!AS65&gt;0,(oifcff!D65+oifcff!E65)/'Master data'!AS65,"NA")</f>
        <v>0.64794952486967616</v>
      </c>
      <c r="E65" s="23">
        <f t="shared" si="0"/>
        <v>5.0402111669126955E-2</v>
      </c>
    </row>
    <row r="66" spans="1:5">
      <c r="A66" s="2" t="str">
        <f>'Master data'!A66</f>
        <v>Real Estate (General/Diversified)</v>
      </c>
      <c r="B66" s="6">
        <f>'Master data'!B66</f>
        <v>344</v>
      </c>
      <c r="C66" s="7">
        <f>'Excess Returns&amp; Val added'!I77</f>
        <v>3.7749188201657506E-2</v>
      </c>
      <c r="D66" s="23">
        <f>IF('Master data'!AS66&gt;0,(oifcff!D66+oifcff!E66)/'Master data'!AS66,"NA")</f>
        <v>1.0431119612005659</v>
      </c>
      <c r="E66" s="23">
        <f t="shared" si="0"/>
        <v>3.9376629738760223E-2</v>
      </c>
    </row>
    <row r="67" spans="1:5">
      <c r="A67" s="2" t="str">
        <f>'Master data'!A67</f>
        <v>Real Estate (Operations &amp; Services)</v>
      </c>
      <c r="B67" s="6">
        <f>'Master data'!B67</f>
        <v>739</v>
      </c>
      <c r="C67" s="7">
        <f>'Excess Returns&amp; Val added'!I78</f>
        <v>3.6684425527639959E-2</v>
      </c>
      <c r="D67" s="23">
        <f>IF('Master data'!AS67&gt;0,(oifcff!D67+oifcff!E67)/'Master data'!AS67,"NA")</f>
        <v>1.0969013662812643</v>
      </c>
      <c r="E67" s="23">
        <f t="shared" ref="E67:E96" si="1">IF(C67="NA","NA",IF(D67="NA","NA",D67*C67))</f>
        <v>4.0239196482511563E-2</v>
      </c>
    </row>
    <row r="68" spans="1:5">
      <c r="A68" s="2" t="str">
        <f>'Master data'!A68</f>
        <v>Recreation</v>
      </c>
      <c r="B68" s="6">
        <f>'Master data'!B68</f>
        <v>324</v>
      </c>
      <c r="C68" s="7">
        <f>'Excess Returns&amp; Val added'!I79</f>
        <v>0.10101601549174961</v>
      </c>
      <c r="D68" s="23">
        <f>IF('Master data'!AS68&gt;0,(oifcff!D68+oifcff!E68)/'Master data'!AS68,"NA")</f>
        <v>0.2584438190598799</v>
      </c>
      <c r="E68" s="23">
        <f t="shared" si="1"/>
        <v>2.6106964829899763E-2</v>
      </c>
    </row>
    <row r="69" spans="1:5">
      <c r="A69" s="2" t="str">
        <f>'Master data'!A69</f>
        <v>Reinsurance</v>
      </c>
      <c r="B69" s="6">
        <f>'Master data'!B69</f>
        <v>38</v>
      </c>
      <c r="C69" s="7">
        <f>'Excess Returns&amp; Val added'!I80</f>
        <v>8.8926528335698168E-2</v>
      </c>
      <c r="D69" s="23">
        <f>IF('Master data'!AS69&gt;0,(oifcff!D69+oifcff!E69)/'Master data'!AS69,"NA")</f>
        <v>0.40269804302958923</v>
      </c>
      <c r="E69" s="23">
        <f t="shared" si="1"/>
        <v>3.5810538934200969E-2</v>
      </c>
    </row>
    <row r="70" spans="1:5">
      <c r="A70" s="2" t="str">
        <f>'Master data'!A70</f>
        <v>Restaurant/Dining</v>
      </c>
      <c r="B70" s="6">
        <f>'Master data'!B70</f>
        <v>385</v>
      </c>
      <c r="C70" s="7">
        <f>'Excess Returns&amp; Val added'!I81</f>
        <v>9.8154599437172918E-2</v>
      </c>
      <c r="D70" s="23">
        <f>IF('Master data'!AS70&gt;0,(oifcff!D70+oifcff!E70)/'Master data'!AS70,"NA")</f>
        <v>1.7124557018564301E-2</v>
      </c>
      <c r="E70" s="23">
        <f t="shared" si="1"/>
        <v>1.6808540346962071E-3</v>
      </c>
    </row>
    <row r="71" spans="1:5">
      <c r="A71" s="2" t="str">
        <f>'Master data'!A71</f>
        <v>Retail (Automotive)</v>
      </c>
      <c r="B71" s="6">
        <f>'Master data'!B71</f>
        <v>196</v>
      </c>
      <c r="C71" s="7">
        <f>'Excess Returns&amp; Val added'!I82</f>
        <v>0.12551530683819154</v>
      </c>
      <c r="D71" s="23">
        <f>IF('Master data'!AS71&gt;0,(oifcff!D71+oifcff!E71)/'Master data'!AS71,"NA")</f>
        <v>0.61004459964309332</v>
      </c>
      <c r="E71" s="23">
        <f t="shared" si="1"/>
        <v>7.656993510918457E-2</v>
      </c>
    </row>
    <row r="72" spans="1:5">
      <c r="A72" s="2" t="str">
        <f>'Master data'!A72</f>
        <v>Retail (Building Supply)</v>
      </c>
      <c r="B72" s="6">
        <f>'Master data'!B72</f>
        <v>98</v>
      </c>
      <c r="C72" s="7">
        <f>'Excess Returns&amp; Val added'!I83</f>
        <v>0.33969075732122461</v>
      </c>
      <c r="D72" s="23">
        <f>IF('Master data'!AS72&gt;0,(oifcff!D72+oifcff!E72)/'Master data'!AS72,"NA")</f>
        <v>0.49559855333708941</v>
      </c>
      <c r="E72" s="23">
        <f t="shared" si="1"/>
        <v>0.16835024791037922</v>
      </c>
    </row>
    <row r="73" spans="1:5">
      <c r="A73" s="2" t="str">
        <f>'Master data'!A73</f>
        <v>Retail (Distributors)</v>
      </c>
      <c r="B73" s="6">
        <f>'Master data'!B73</f>
        <v>1002</v>
      </c>
      <c r="C73" s="7">
        <f>'Excess Returns&amp; Val added'!I84</f>
        <v>7.3493102616759037E-2</v>
      </c>
      <c r="D73" s="23">
        <f>IF('Master data'!AS73&gt;0,(oifcff!D73+oifcff!E73)/'Master data'!AS73,"NA")</f>
        <v>1.0950181950750613</v>
      </c>
      <c r="E73" s="23">
        <f t="shared" si="1"/>
        <v>8.0476284577869747E-2</v>
      </c>
    </row>
    <row r="74" spans="1:5">
      <c r="A74" s="2" t="str">
        <f>'Master data'!A74</f>
        <v>Retail (General)</v>
      </c>
      <c r="B74" s="6">
        <f>'Master data'!B74</f>
        <v>204</v>
      </c>
      <c r="C74" s="7">
        <f>'Excess Returns&amp; Val added'!I85</f>
        <v>0.12009403587138043</v>
      </c>
      <c r="D74" s="23">
        <f>IF('Master data'!AS74&gt;0,(oifcff!D74+oifcff!E74)/'Master data'!AS74,"NA")</f>
        <v>0.20783084392898835</v>
      </c>
      <c r="E74" s="23">
        <f t="shared" si="1"/>
        <v>2.4959244825987194E-2</v>
      </c>
    </row>
    <row r="75" spans="1:5">
      <c r="A75" s="2" t="str">
        <f>'Master data'!A75</f>
        <v>Retail (Grocery and Food)</v>
      </c>
      <c r="B75" s="6">
        <f>'Master data'!B75</f>
        <v>184</v>
      </c>
      <c r="C75" s="7">
        <f>'Excess Returns&amp; Val added'!I86</f>
        <v>0.10855706711325305</v>
      </c>
      <c r="D75" s="23">
        <f>IF('Master data'!AS75&gt;0,(oifcff!D75+oifcff!E75)/'Master data'!AS75,"NA")</f>
        <v>0.87831947312853242</v>
      </c>
      <c r="E75" s="23">
        <f t="shared" si="1"/>
        <v>9.5347785991291151E-2</v>
      </c>
    </row>
    <row r="76" spans="1:5">
      <c r="A76" s="2" t="str">
        <f>'Master data'!A76</f>
        <v>Retail (Online)</v>
      </c>
      <c r="B76" s="6">
        <f>'Master data'!B76</f>
        <v>353</v>
      </c>
      <c r="C76" s="7">
        <f>'Excess Returns&amp; Val added'!I87</f>
        <v>6.5894194709945314E-2</v>
      </c>
      <c r="D76" s="23">
        <f>IF('Master data'!AS76&gt;0,(oifcff!D76+oifcff!E76)/'Master data'!AS76,"NA")</f>
        <v>5.4319421096697535</v>
      </c>
      <c r="E76" s="23">
        <f t="shared" si="1"/>
        <v>0.35793345102772989</v>
      </c>
    </row>
    <row r="77" spans="1:5">
      <c r="A77" s="2" t="str">
        <f>'Master data'!A77</f>
        <v>Retail (Special Lines)</v>
      </c>
      <c r="B77" s="6">
        <f>'Master data'!B77</f>
        <v>479</v>
      </c>
      <c r="C77" s="7">
        <f>'Excess Returns&amp; Val added'!I88</f>
        <v>0.13279299614966453</v>
      </c>
      <c r="D77" s="23">
        <f>IF('Master data'!AS77&gt;0,(oifcff!D77+oifcff!E77)/'Master data'!AS77,"NA")</f>
        <v>0.20919559946357136</v>
      </c>
      <c r="E77" s="23">
        <f t="shared" si="1"/>
        <v>2.7779710434092796E-2</v>
      </c>
    </row>
    <row r="78" spans="1:5">
      <c r="A78" s="2" t="str">
        <f>'Master data'!A78</f>
        <v>Rubber&amp; Tires</v>
      </c>
      <c r="B78" s="6">
        <f>'Master data'!B78</f>
        <v>90</v>
      </c>
      <c r="C78" s="7">
        <f>'Excess Returns&amp; Val added'!I89</f>
        <v>0.10123362293340271</v>
      </c>
      <c r="D78" s="23">
        <f>IF('Master data'!AS78&gt;0,(oifcff!D78+oifcff!E78)/'Master data'!AS78,"NA")</f>
        <v>0.60510239145194167</v>
      </c>
      <c r="E78" s="23">
        <f t="shared" si="1"/>
        <v>6.1256707332346109E-2</v>
      </c>
    </row>
    <row r="79" spans="1:5">
      <c r="A79" s="2" t="str">
        <f>'Master data'!A79</f>
        <v>Semiconductor</v>
      </c>
      <c r="B79" s="6">
        <f>'Master data'!B79</f>
        <v>581</v>
      </c>
      <c r="C79" s="7">
        <f>'Excess Returns&amp; Val added'!I90</f>
        <v>0.18661866214241898</v>
      </c>
      <c r="D79" s="23">
        <f>IF('Master data'!AS79&gt;0,(oifcff!D79+oifcff!E79)/'Master data'!AS79,"NA")</f>
        <v>0.62747999772547103</v>
      </c>
      <c r="E79" s="23">
        <f t="shared" si="1"/>
        <v>0.1170994776966555</v>
      </c>
    </row>
    <row r="80" spans="1:5">
      <c r="A80" s="2" t="str">
        <f>'Master data'!A80</f>
        <v>Semiconductor Equip</v>
      </c>
      <c r="B80" s="6">
        <f>'Master data'!B80</f>
        <v>324</v>
      </c>
      <c r="C80" s="7">
        <f>'Excess Returns&amp; Val added'!I91</f>
        <v>0.25117185589578167</v>
      </c>
      <c r="D80" s="23">
        <f>IF('Master data'!AS80&gt;0,(oifcff!D80+oifcff!E80)/'Master data'!AS80,"NA")</f>
        <v>0.49118195042156093</v>
      </c>
      <c r="E80" s="23">
        <f t="shared" si="1"/>
        <v>0.12337108206989328</v>
      </c>
    </row>
    <row r="81" spans="1:5">
      <c r="A81" s="2" t="str">
        <f>'Master data'!A81</f>
        <v>Shipbuilding &amp; Marine</v>
      </c>
      <c r="B81" s="6">
        <f>'Master data'!B81</f>
        <v>348</v>
      </c>
      <c r="C81" s="7">
        <f>'Excess Returns&amp; Val added'!I92</f>
        <v>0.19976962183355079</v>
      </c>
      <c r="D81" s="23">
        <f>IF('Master data'!AS81&gt;0,(oifcff!D81+oifcff!E81)/'Master data'!AS81,"NA")</f>
        <v>0.22479397392482642</v>
      </c>
      <c r="E81" s="23">
        <f t="shared" si="1"/>
        <v>4.4907007161423651E-2</v>
      </c>
    </row>
    <row r="82" spans="1:5">
      <c r="A82" s="2" t="str">
        <f>'Master data'!A82</f>
        <v>Shoe</v>
      </c>
      <c r="B82" s="6">
        <f>'Master data'!B82</f>
        <v>84</v>
      </c>
      <c r="C82" s="7">
        <f>'Excess Returns&amp; Val added'!I93</f>
        <v>0.20049274906102899</v>
      </c>
      <c r="D82" s="23">
        <f>IF('Master data'!AS82&gt;0,(oifcff!D82+oifcff!E82)/'Master data'!AS82,"NA")</f>
        <v>7.954861416889189E-2</v>
      </c>
      <c r="E82" s="23">
        <f t="shared" si="1"/>
        <v>1.5948920338716258E-2</v>
      </c>
    </row>
    <row r="83" spans="1:5">
      <c r="A83" s="2" t="str">
        <f>'Master data'!A83</f>
        <v>Software (Entertainment)</v>
      </c>
      <c r="B83" s="6">
        <f>'Master data'!B83</f>
        <v>317</v>
      </c>
      <c r="C83" s="7">
        <f>'Excess Returns&amp; Val added'!I94</f>
        <v>0.21189984453676428</v>
      </c>
      <c r="D83" s="23">
        <f>IF('Master data'!AS83&gt;0,(oifcff!D83+oifcff!E83)/'Master data'!AS83,"NA")</f>
        <v>0.44292636822112397</v>
      </c>
      <c r="E83" s="23">
        <f t="shared" si="1"/>
        <v>9.3856028567289779E-2</v>
      </c>
    </row>
    <row r="84" spans="1:5">
      <c r="A84" s="2" t="str">
        <f>'Master data'!A84</f>
        <v>Software (Internet)</v>
      </c>
      <c r="B84" s="6">
        <f>'Master data'!B84</f>
        <v>151</v>
      </c>
      <c r="C84" s="7">
        <f>'Excess Returns&amp; Val added'!I95</f>
        <v>3.7949935361648916E-2</v>
      </c>
      <c r="D84" s="23">
        <f>IF('Master data'!AS84&gt;0,(oifcff!D84+oifcff!E84)/'Master data'!AS84,"NA")</f>
        <v>40.04631641994748</v>
      </c>
      <c r="E84" s="23">
        <f t="shared" si="1"/>
        <v>1.5197551196091466</v>
      </c>
    </row>
    <row r="85" spans="1:5">
      <c r="A85" s="2" t="str">
        <f>'Master data'!A85</f>
        <v>Software (System &amp; Application)</v>
      </c>
      <c r="B85" s="6">
        <f>'Master data'!B85</f>
        <v>1603</v>
      </c>
      <c r="C85" s="7">
        <f>'Excess Returns&amp; Val added'!I96</f>
        <v>0.21376743005087168</v>
      </c>
      <c r="D85" s="23">
        <f>IF('Master data'!AS85&gt;0,(oifcff!D85+oifcff!E85)/'Master data'!AS85,"NA")</f>
        <v>0.93669942798490824</v>
      </c>
      <c r="E85" s="23">
        <f t="shared" si="1"/>
        <v>0.20023582945045537</v>
      </c>
    </row>
    <row r="86" spans="1:5">
      <c r="A86" s="2" t="str">
        <f>'Master data'!A86</f>
        <v>Steel</v>
      </c>
      <c r="B86" s="6">
        <f>'Master data'!B86</f>
        <v>709</v>
      </c>
      <c r="C86" s="7">
        <f>'Excess Returns&amp; Val added'!I97</f>
        <v>0.20855025892651846</v>
      </c>
      <c r="D86" s="23">
        <f>IF('Master data'!AS86&gt;0,(oifcff!D86+oifcff!E86)/'Master data'!AS86,"NA")</f>
        <v>0.49650615174719803</v>
      </c>
      <c r="E86" s="23">
        <f t="shared" si="1"/>
        <v>0.10354648650548742</v>
      </c>
    </row>
    <row r="87" spans="1:5">
      <c r="A87" s="2" t="str">
        <f>'Master data'!A87</f>
        <v>Telecom (Wireless)</v>
      </c>
      <c r="B87" s="6">
        <f>'Master data'!B87</f>
        <v>101</v>
      </c>
      <c r="C87" s="7">
        <f>'Excess Returns&amp; Val added'!I98</f>
        <v>8.8251996263097918E-2</v>
      </c>
      <c r="D87" s="23">
        <f>IF('Master data'!AS87&gt;0,(oifcff!D87+oifcff!E87)/'Master data'!AS87,"NA")</f>
        <v>-5.7445368848971202E-2</v>
      </c>
      <c r="E87" s="23">
        <f t="shared" si="1"/>
        <v>-5.0696684769916877E-3</v>
      </c>
    </row>
    <row r="88" spans="1:5">
      <c r="A88" s="2" t="str">
        <f>'Master data'!A88</f>
        <v>Telecom. Equipment</v>
      </c>
      <c r="B88" s="6">
        <f>'Master data'!B88</f>
        <v>465</v>
      </c>
      <c r="C88" s="7">
        <f>'Excess Returns&amp; Val added'!I99</f>
        <v>0.14255996042978189</v>
      </c>
      <c r="D88" s="23">
        <f>IF('Master data'!AS88&gt;0,(oifcff!D88+oifcff!E88)/'Master data'!AS88,"NA")</f>
        <v>0.85861006465105749</v>
      </c>
      <c r="E88" s="23">
        <f t="shared" si="1"/>
        <v>0.12240341684126722</v>
      </c>
    </row>
    <row r="89" spans="1:5">
      <c r="A89" s="2" t="str">
        <f>'Master data'!A89</f>
        <v>Telecom. Services</v>
      </c>
      <c r="B89" s="6">
        <f>'Master data'!B89</f>
        <v>296</v>
      </c>
      <c r="C89" s="7">
        <f>'Excess Returns&amp; Val added'!I100</f>
        <v>0.10601975915362225</v>
      </c>
      <c r="D89" s="23">
        <f>IF('Master data'!AS89&gt;0,(oifcff!D89+oifcff!E89)/'Master data'!AS89,"NA")</f>
        <v>-4.6359689423483043E-2</v>
      </c>
      <c r="E89" s="23">
        <f t="shared" si="1"/>
        <v>-4.9150431071144007E-3</v>
      </c>
    </row>
    <row r="90" spans="1:5">
      <c r="A90" s="2" t="str">
        <f>'Master data'!A90</f>
        <v>Tobacco</v>
      </c>
      <c r="B90" s="6">
        <f>'Master data'!B90</f>
        <v>55</v>
      </c>
      <c r="C90" s="7">
        <f>'Excess Returns&amp; Val added'!I101</f>
        <v>0.22495511975045038</v>
      </c>
      <c r="D90" s="23">
        <f>IF('Master data'!AS90&gt;0,(oifcff!D90+oifcff!E90)/'Master data'!AS90,"NA")</f>
        <v>-0.13177433879295558</v>
      </c>
      <c r="E90" s="23">
        <f t="shared" si="1"/>
        <v>-2.9643312163205742E-2</v>
      </c>
    </row>
    <row r="91" spans="1:5">
      <c r="A91" s="2" t="str">
        <f>'Master data'!A91</f>
        <v>Transportation</v>
      </c>
      <c r="B91" s="6">
        <f>'Master data'!B91</f>
        <v>295</v>
      </c>
      <c r="C91" s="7">
        <f>'Excess Returns&amp; Val added'!I102</f>
        <v>0.11290607748214306</v>
      </c>
      <c r="D91" s="23">
        <f>IF('Master data'!AS91&gt;0,(oifcff!D91+oifcff!E91)/'Master data'!AS91,"NA")</f>
        <v>0.56549207509158195</v>
      </c>
      <c r="E91" s="23">
        <f t="shared" si="1"/>
        <v>6.3847492045828014E-2</v>
      </c>
    </row>
    <row r="92" spans="1:5">
      <c r="A92" s="2" t="str">
        <f>'Master data'!A92</f>
        <v>Transportation (Railroads)</v>
      </c>
      <c r="B92" s="6">
        <f>'Master data'!B92</f>
        <v>51</v>
      </c>
      <c r="C92" s="7">
        <f>'Excess Returns&amp; Val added'!I103</f>
        <v>4.5254494138982151E-2</v>
      </c>
      <c r="D92" s="23">
        <f>IF('Master data'!AS92&gt;0,(oifcff!D92+oifcff!E92)/'Master data'!AS92,"NA")</f>
        <v>1.1155053451745633</v>
      </c>
      <c r="E92" s="23">
        <f t="shared" si="1"/>
        <v>5.0481630105205538E-2</v>
      </c>
    </row>
    <row r="93" spans="1:5">
      <c r="A93" s="2" t="str">
        <f>'Master data'!A93</f>
        <v>Trucking</v>
      </c>
      <c r="B93" s="6">
        <f>'Master data'!B93</f>
        <v>232</v>
      </c>
      <c r="C93" s="7">
        <f>'Excess Returns&amp; Val added'!I104</f>
        <v>5.7699753318258405E-2</v>
      </c>
      <c r="D93" s="23">
        <f>IF('Master data'!AS93&gt;0,(oifcff!D93+oifcff!E93)/'Master data'!AS93,"NA")</f>
        <v>1.596243911763118</v>
      </c>
      <c r="E93" s="23">
        <f t="shared" si="1"/>
        <v>9.2102879944503738E-2</v>
      </c>
    </row>
    <row r="94" spans="1:5">
      <c r="A94" s="2" t="str">
        <f>'Master data'!A94</f>
        <v>Utility (General)</v>
      </c>
      <c r="B94" s="6">
        <f>'Master data'!B94</f>
        <v>54</v>
      </c>
      <c r="C94" s="7">
        <f>'Excess Returns&amp; Val added'!I105</f>
        <v>7.0305215243155875E-2</v>
      </c>
      <c r="D94" s="23">
        <f>IF('Master data'!AS94&gt;0,(oifcff!D94+oifcff!E94)/'Master data'!AS94,"NA")</f>
        <v>1.0318766377180137</v>
      </c>
      <c r="E94" s="23">
        <f t="shared" si="1"/>
        <v>7.254630911914893E-2</v>
      </c>
    </row>
    <row r="95" spans="1:5">
      <c r="A95" s="2" t="str">
        <f>'Master data'!A95</f>
        <v>Utility (Water)</v>
      </c>
      <c r="B95" s="6">
        <f>'Master data'!B95</f>
        <v>104</v>
      </c>
      <c r="C95" s="7">
        <f>'Excess Returns&amp; Val added'!I106</f>
        <v>7.1297327645548525E-2</v>
      </c>
      <c r="D95" s="23">
        <f>IF('Master data'!AS95&gt;0,(oifcff!D95+oifcff!E95)/'Master data'!AS95,"NA")</f>
        <v>1.2542006583095577</v>
      </c>
      <c r="E95" s="23">
        <f>IF(C95="NA","NA",IF(D95="NA","NA",D95*C95))</f>
        <v>8.9421155268759184E-2</v>
      </c>
    </row>
    <row r="96" spans="1:5">
      <c r="A96" s="2" t="str">
        <f>'Master data'!A96</f>
        <v>Total Market</v>
      </c>
      <c r="B96" s="6">
        <f>'Master data'!B96</f>
        <v>47606</v>
      </c>
      <c r="C96" s="7">
        <f>'Excess Returns&amp; Val added'!I107</f>
        <v>7.1297327645548525E-2</v>
      </c>
      <c r="D96" s="23">
        <f>IF('Master data'!AS96&gt;0,(oifcff!D96+oifcff!E96)/'Master data'!AS96,"NA")</f>
        <v>0.54628288930823343</v>
      </c>
      <c r="E96" s="23">
        <f t="shared" si="1"/>
        <v>3.8948510146166036E-2</v>
      </c>
    </row>
    <row r="97" spans="1:5">
      <c r="A97" s="2" t="str">
        <f>'Master data'!A97</f>
        <v>Total Market (without financials)</v>
      </c>
      <c r="B97" s="6">
        <f>'Master data'!B97</f>
        <v>42185</v>
      </c>
      <c r="C97" s="7">
        <f>'Excess Returns&amp; Val added'!I108</f>
        <v>0.11206616545612316</v>
      </c>
      <c r="D97" s="23">
        <f>IF('Master data'!AS97&gt;0,(oifcff!D97+oifcff!E97)/'Master data'!AS97,"NA")</f>
        <v>0.57172981817132296</v>
      </c>
      <c r="E97" s="23">
        <f>IF(C97="NA","NA",IF(D97="NA","NA",D97*C97))</f>
        <v>6.4071568399386686E-2</v>
      </c>
    </row>
  </sheetData>
  <pageMargins left="0.7" right="0.7" top="0.75" bottom="0.75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DCE8-5627-B847-BE48-594B6D6BAE43}">
  <dimension ref="A1:G97"/>
  <sheetViews>
    <sheetView topLeftCell="A74" workbookViewId="0">
      <selection activeCell="G97" sqref="A1:G97"/>
    </sheetView>
  </sheetViews>
  <sheetFormatPr defaultColWidth="11.07421875" defaultRowHeight="13.5"/>
  <cols>
    <col min="1" max="1" width="39.4609375" customWidth="1"/>
    <col min="2" max="2" width="10.69140625" style="5" customWidth="1"/>
    <col min="3" max="3" width="15.4609375" style="5" customWidth="1"/>
    <col min="4" max="4" width="13.84375" style="5" customWidth="1"/>
    <col min="5" max="5" width="13.4609375" style="5" customWidth="1"/>
    <col min="6" max="6" width="18.69140625" style="134" bestFit="1" customWidth="1"/>
  </cols>
  <sheetData>
    <row r="1" spans="1:7" ht="24">
      <c r="A1" s="135" t="s">
        <v>193</v>
      </c>
      <c r="B1" s="104" t="s">
        <v>212</v>
      </c>
      <c r="C1" s="104" t="s">
        <v>612</v>
      </c>
      <c r="D1" s="104" t="s">
        <v>613</v>
      </c>
      <c r="E1" s="104" t="s">
        <v>615</v>
      </c>
      <c r="F1" s="136" t="s">
        <v>614</v>
      </c>
      <c r="G1" s="104" t="s">
        <v>611</v>
      </c>
    </row>
    <row r="2" spans="1:7">
      <c r="A2" s="105" t="str">
        <f>'Master data'!A2</f>
        <v>Advertising</v>
      </c>
      <c r="B2" s="118">
        <f>'Master data'!B2</f>
        <v>348</v>
      </c>
      <c r="C2" s="127">
        <f>'Master data'!CE2</f>
        <v>71405.544999999984</v>
      </c>
      <c r="D2" s="127">
        <f>'Master data'!CE2-'Master data'!CT2</f>
        <v>3808.2830000000395</v>
      </c>
      <c r="E2" s="103">
        <f>C2/'Master data'!DS2</f>
        <v>0.25449602983699293</v>
      </c>
      <c r="F2" s="137">
        <f>-'Master data'!GQ2</f>
        <v>1058.556</v>
      </c>
      <c r="G2" s="109">
        <f>F2/C2</f>
        <v>1.48245629943725E-2</v>
      </c>
    </row>
    <row r="3" spans="1:7">
      <c r="A3" s="105" t="str">
        <f>'Master data'!A3</f>
        <v>Aerospace/Defense</v>
      </c>
      <c r="B3" s="118">
        <f>'Master data'!B3</f>
        <v>272</v>
      </c>
      <c r="C3" s="127">
        <f>'Master data'!CE3</f>
        <v>197138.83199999994</v>
      </c>
      <c r="D3" s="127">
        <f>'Master data'!CE3-'Master data'!CT3</f>
        <v>1983.9440000000177</v>
      </c>
      <c r="E3" s="103">
        <f>C3/'Master data'!DS3</f>
        <v>0.16512433545384883</v>
      </c>
      <c r="F3" s="137">
        <f t="shared" ref="F3:F66" si="0">IF(C3="NA","NA",IF(E3="NA","NA",E3*C3))</f>
        <v>32552.418626147937</v>
      </c>
      <c r="G3" s="109">
        <f t="shared" ref="G3:G66" si="1">F3/C3</f>
        <v>0.16512433545384883</v>
      </c>
    </row>
    <row r="4" spans="1:7">
      <c r="A4" s="105" t="str">
        <f>'Master data'!A4</f>
        <v>Air Transport</v>
      </c>
      <c r="B4" s="118">
        <f>'Master data'!B4</f>
        <v>151</v>
      </c>
      <c r="C4" s="127">
        <f>'Master data'!CE4</f>
        <v>29595.973000000002</v>
      </c>
      <c r="D4" s="127">
        <f>'Master data'!CE4-'Master data'!CT4</f>
        <v>-311.33499999999913</v>
      </c>
      <c r="E4" s="103">
        <f>C4/'Master data'!DS4</f>
        <v>2.6556233967834564E-2</v>
      </c>
      <c r="F4" s="137">
        <f t="shared" si="0"/>
        <v>785.95758349371465</v>
      </c>
      <c r="G4" s="109">
        <f t="shared" si="1"/>
        <v>2.6556233967834564E-2</v>
      </c>
    </row>
    <row r="5" spans="1:7">
      <c r="A5" s="105" t="str">
        <f>'Master data'!A5</f>
        <v>Apparel</v>
      </c>
      <c r="B5" s="118">
        <f>'Master data'!B5</f>
        <v>1170</v>
      </c>
      <c r="C5" s="127">
        <f>'Master data'!CE5</f>
        <v>127060.14300000008</v>
      </c>
      <c r="D5" s="127">
        <f>'Master data'!CE5-'Master data'!CT5</f>
        <v>44604.673000000068</v>
      </c>
      <c r="E5" s="103">
        <f>C5/'Master data'!DS5</f>
        <v>0.14097950972980489</v>
      </c>
      <c r="F5" s="137">
        <f t="shared" si="0"/>
        <v>17912.876666338911</v>
      </c>
      <c r="G5" s="109">
        <f t="shared" si="1"/>
        <v>0.14097950972980489</v>
      </c>
    </row>
    <row r="6" spans="1:7">
      <c r="A6" s="105" t="str">
        <f>'Master data'!A6</f>
        <v>Auto &amp; Truck</v>
      </c>
      <c r="B6" s="118">
        <f>'Master data'!B6</f>
        <v>152</v>
      </c>
      <c r="C6" s="127">
        <f>'Master data'!CE6</f>
        <v>22450.111000000015</v>
      </c>
      <c r="D6" s="127">
        <f>'Master data'!CE6-'Master data'!CT6</f>
        <v>11343.612000000014</v>
      </c>
      <c r="E6" s="103">
        <f>C6/'Master data'!DS6</f>
        <v>6.6038680416470544E-3</v>
      </c>
      <c r="F6" s="137">
        <f t="shared" si="0"/>
        <v>148.25757056432909</v>
      </c>
      <c r="G6" s="109">
        <f t="shared" si="1"/>
        <v>6.6038680416470536E-3</v>
      </c>
    </row>
    <row r="7" spans="1:7">
      <c r="A7" s="105" t="str">
        <f>'Master data'!A7</f>
        <v>Auto Parts</v>
      </c>
      <c r="B7" s="118">
        <f>'Master data'!B7</f>
        <v>728</v>
      </c>
      <c r="C7" s="127">
        <f>'Master data'!CE7</f>
        <v>39816.953000000016</v>
      </c>
      <c r="D7" s="127">
        <f>'Master data'!CE7-'Master data'!CT7</f>
        <v>2809.1670000000086</v>
      </c>
      <c r="E7" s="103">
        <f>C7/'Master data'!DS7</f>
        <v>4.1121923523025974E-2</v>
      </c>
      <c r="F7" s="137">
        <f t="shared" si="0"/>
        <v>1637.3496961859203</v>
      </c>
      <c r="G7" s="109">
        <f t="shared" si="1"/>
        <v>4.1121923523025974E-2</v>
      </c>
    </row>
    <row r="8" spans="1:7">
      <c r="A8" s="105" t="str">
        <f>'Master data'!A8</f>
        <v>Bank (Money Center)</v>
      </c>
      <c r="B8" s="118">
        <f>'Master data'!B8</f>
        <v>610</v>
      </c>
      <c r="C8" s="127">
        <f>'Master data'!CE8</f>
        <v>325248.33400000009</v>
      </c>
      <c r="D8" s="127">
        <f>'Master data'!CE8-'Master data'!CT8</f>
        <v>15442.416000000085</v>
      </c>
      <c r="E8" s="103">
        <f>C8/'Master data'!DS8</f>
        <v>2.9313151366625826E-3</v>
      </c>
      <c r="F8" s="137">
        <f t="shared" si="0"/>
        <v>953.40536462848752</v>
      </c>
      <c r="G8" s="109">
        <f t="shared" si="1"/>
        <v>2.9313151366625826E-3</v>
      </c>
    </row>
    <row r="9" spans="1:7">
      <c r="A9" s="105" t="str">
        <f>'Master data'!A9</f>
        <v>Banks (Regional)</v>
      </c>
      <c r="B9" s="118">
        <f>'Master data'!B9</f>
        <v>816</v>
      </c>
      <c r="C9" s="127">
        <f>'Master data'!CE9</f>
        <v>134785.56199999998</v>
      </c>
      <c r="D9" s="127">
        <f>'Master data'!CE9-'Master data'!CT9</f>
        <v>8891.9129999998695</v>
      </c>
      <c r="E9" s="103">
        <f>C9/'Master data'!DS9</f>
        <v>8.2955886393382798E-3</v>
      </c>
      <c r="F9" s="137">
        <f t="shared" si="0"/>
        <v>1118.1255768740252</v>
      </c>
      <c r="G9" s="109">
        <f t="shared" si="1"/>
        <v>8.2955886393382798E-3</v>
      </c>
    </row>
    <row r="10" spans="1:7">
      <c r="A10" s="105" t="str">
        <f>'Master data'!A10</f>
        <v>Beverage (Alcoholic)</v>
      </c>
      <c r="B10" s="118">
        <f>'Master data'!B10</f>
        <v>219</v>
      </c>
      <c r="C10" s="127">
        <f>'Master data'!CE10</f>
        <v>46884.93499999999</v>
      </c>
      <c r="D10" s="127">
        <f>'Master data'!CE10-'Master data'!CT10</f>
        <v>386.50999999999476</v>
      </c>
      <c r="E10" s="103">
        <f>C10/'Master data'!DS10</f>
        <v>8.1095616740639503E-2</v>
      </c>
      <c r="F10" s="137">
        <f t="shared" si="0"/>
        <v>3802.1627196697941</v>
      </c>
      <c r="G10" s="109">
        <f t="shared" si="1"/>
        <v>8.1095616740639503E-2</v>
      </c>
    </row>
    <row r="11" spans="1:7">
      <c r="A11" s="105" t="str">
        <f>'Master data'!A11</f>
        <v>Beverage (Soft)</v>
      </c>
      <c r="B11" s="118">
        <f>'Master data'!B11</f>
        <v>100</v>
      </c>
      <c r="C11" s="127">
        <f>'Master data'!CE11</f>
        <v>70777.666000000012</v>
      </c>
      <c r="D11" s="127">
        <f>'Master data'!CE11-'Master data'!CT11</f>
        <v>3499.7000000000116</v>
      </c>
      <c r="E11" s="103">
        <f>C11/'Master data'!DS11</f>
        <v>0.19677702029904201</v>
      </c>
      <c r="F11" s="137">
        <f t="shared" si="0"/>
        <v>13927.418219200817</v>
      </c>
      <c r="G11" s="109">
        <f t="shared" si="1"/>
        <v>0.19677702029904201</v>
      </c>
    </row>
    <row r="12" spans="1:7">
      <c r="A12" s="105" t="str">
        <f>'Master data'!A12</f>
        <v>Broadcasting</v>
      </c>
      <c r="B12" s="118">
        <f>'Master data'!B12</f>
        <v>139</v>
      </c>
      <c r="C12" s="127">
        <f>'Master data'!CE12</f>
        <v>79168.651000000027</v>
      </c>
      <c r="D12" s="127">
        <f>'Master data'!CE12-'Master data'!CT12</f>
        <v>2468.4010000000271</v>
      </c>
      <c r="E12" s="103">
        <f>C12/'Master data'!DS12</f>
        <v>0.21784480794484673</v>
      </c>
      <c r="F12" s="137">
        <f t="shared" si="0"/>
        <v>17246.479572347605</v>
      </c>
      <c r="G12" s="109">
        <f t="shared" si="1"/>
        <v>0.21784480794484676</v>
      </c>
    </row>
    <row r="13" spans="1:7">
      <c r="A13" s="105" t="str">
        <f>'Master data'!A13</f>
        <v>Brokerage &amp; Investment Banking</v>
      </c>
      <c r="B13" s="118">
        <f>'Master data'!B13</f>
        <v>599</v>
      </c>
      <c r="C13" s="127">
        <f>'Master data'!CE13</f>
        <v>52387.689999999995</v>
      </c>
      <c r="D13" s="127">
        <f>'Master data'!CE13-'Master data'!CT13</f>
        <v>21512.601999999992</v>
      </c>
      <c r="E13" s="103">
        <f>C13/'Master data'!DS13</f>
        <v>7.5232624606739237E-3</v>
      </c>
      <c r="F13" s="137">
        <f t="shared" si="0"/>
        <v>394.12634157842268</v>
      </c>
      <c r="G13" s="109">
        <f t="shared" si="1"/>
        <v>7.5232624606739237E-3</v>
      </c>
    </row>
    <row r="14" spans="1:7">
      <c r="A14" s="105" t="str">
        <f>'Master data'!A14</f>
        <v>Building Materials</v>
      </c>
      <c r="B14" s="118">
        <f>'Master data'!B14</f>
        <v>449</v>
      </c>
      <c r="C14" s="127">
        <f>'Master data'!CE14</f>
        <v>87192.892000000007</v>
      </c>
      <c r="D14" s="127">
        <f>'Master data'!CE14-'Master data'!CT14</f>
        <v>5672.2030000000232</v>
      </c>
      <c r="E14" s="103">
        <f>C14/'Master data'!DS14</f>
        <v>0.16481588168279404</v>
      </c>
      <c r="F14" s="137">
        <f t="shared" si="0"/>
        <v>14370.77337145264</v>
      </c>
      <c r="G14" s="109">
        <f t="shared" si="1"/>
        <v>0.16481588168279404</v>
      </c>
    </row>
    <row r="15" spans="1:7">
      <c r="A15" s="105" t="str">
        <f>'Master data'!A15</f>
        <v>Business &amp; Consumer Services</v>
      </c>
      <c r="B15" s="118">
        <f>'Master data'!B15</f>
        <v>948</v>
      </c>
      <c r="C15" s="127">
        <f>'Master data'!CE15</f>
        <v>201071.10600000006</v>
      </c>
      <c r="D15" s="127">
        <f>'Master data'!CE15-'Master data'!CT15</f>
        <v>34566.855000000185</v>
      </c>
      <c r="E15" s="103">
        <f>C15/'Master data'!DS15</f>
        <v>0.26734781361276705</v>
      </c>
      <c r="F15" s="137">
        <f t="shared" si="0"/>
        <v>53755.920569800939</v>
      </c>
      <c r="G15" s="109">
        <f t="shared" si="1"/>
        <v>0.26734781361276705</v>
      </c>
    </row>
    <row r="16" spans="1:7">
      <c r="A16" s="105" t="str">
        <f>'Master data'!A16</f>
        <v>Cable TV</v>
      </c>
      <c r="B16" s="118">
        <f>'Master data'!B16</f>
        <v>54</v>
      </c>
      <c r="C16" s="127">
        <f>'Master data'!CE16</f>
        <v>143487.53200000001</v>
      </c>
      <c r="D16" s="127">
        <f>'Master data'!CE16-'Master data'!CT16</f>
        <v>794.06400000004214</v>
      </c>
      <c r="E16" s="103">
        <f>C16/'Master data'!DS16</f>
        <v>0.21317084700169378</v>
      </c>
      <c r="F16" s="137">
        <f t="shared" si="0"/>
        <v>30587.35873062264</v>
      </c>
      <c r="G16" s="109">
        <f t="shared" si="1"/>
        <v>0.21317084700169378</v>
      </c>
    </row>
    <row r="17" spans="1:7">
      <c r="A17" s="105" t="str">
        <f>'Master data'!A17</f>
        <v>Chemical (Basic)</v>
      </c>
      <c r="B17" s="118">
        <f>'Master data'!B17</f>
        <v>854</v>
      </c>
      <c r="C17" s="127">
        <f>'Master data'!CE17</f>
        <v>34163.231</v>
      </c>
      <c r="D17" s="127">
        <f>'Master data'!CE17-'Master data'!CT17</f>
        <v>891.11700000000565</v>
      </c>
      <c r="E17" s="103">
        <f>C17/'Master data'!DS17</f>
        <v>2.7298548468331383E-2</v>
      </c>
      <c r="F17" s="137">
        <f t="shared" si="0"/>
        <v>932.60661728830121</v>
      </c>
      <c r="G17" s="109">
        <f t="shared" si="1"/>
        <v>2.7298548468331383E-2</v>
      </c>
    </row>
    <row r="18" spans="1:7">
      <c r="A18" s="105" t="str">
        <f>'Master data'!A18</f>
        <v>Chemical (Diversified)</v>
      </c>
      <c r="B18" s="118">
        <f>'Master data'!B18</f>
        <v>71</v>
      </c>
      <c r="C18" s="127">
        <f>'Master data'!CE18</f>
        <v>22044.623000000003</v>
      </c>
      <c r="D18" s="127">
        <f>'Master data'!CE18-'Master data'!CT18</f>
        <v>-1101.1879999999983</v>
      </c>
      <c r="E18" s="103">
        <f>C18/'Master data'!DS18</f>
        <v>5.6089263473929958E-2</v>
      </c>
      <c r="F18" s="137">
        <f t="shared" si="0"/>
        <v>1236.4666676304564</v>
      </c>
      <c r="G18" s="109">
        <f t="shared" si="1"/>
        <v>5.6089263473929958E-2</v>
      </c>
    </row>
    <row r="19" spans="1:7">
      <c r="A19" s="105" t="str">
        <f>'Master data'!A19</f>
        <v>Chemical (Specialty)</v>
      </c>
      <c r="B19" s="118">
        <f>'Master data'!B19</f>
        <v>898</v>
      </c>
      <c r="C19" s="127">
        <f>'Master data'!CE19</f>
        <v>178017.46800000008</v>
      </c>
      <c r="D19" s="127">
        <f>'Master data'!CE19-'Master data'!CT19</f>
        <v>2188.3889999999665</v>
      </c>
      <c r="E19" s="103">
        <f>C19/'Master data'!DS19</f>
        <v>0.13400106255275962</v>
      </c>
      <c r="F19" s="137">
        <f t="shared" si="0"/>
        <v>23854.529864951895</v>
      </c>
      <c r="G19" s="109">
        <f t="shared" si="1"/>
        <v>0.13400106255275962</v>
      </c>
    </row>
    <row r="20" spans="1:7">
      <c r="A20" s="105" t="str">
        <f>'Master data'!A20</f>
        <v>Coal &amp; Related Energy</v>
      </c>
      <c r="B20" s="118">
        <f>'Master data'!B20</f>
        <v>206</v>
      </c>
      <c r="C20" s="127">
        <f>'Master data'!CE20</f>
        <v>3393.0340000000006</v>
      </c>
      <c r="D20" s="127">
        <f>'Master data'!CE20-'Master data'!CT20</f>
        <v>-159.90900000000056</v>
      </c>
      <c r="E20" s="103">
        <f>C20/'Master data'!DS20</f>
        <v>7.0513933147559171E-3</v>
      </c>
      <c r="F20" s="137">
        <f t="shared" si="0"/>
        <v>23.925617264339532</v>
      </c>
      <c r="G20" s="109">
        <f t="shared" si="1"/>
        <v>7.0513933147559171E-3</v>
      </c>
    </row>
    <row r="21" spans="1:7">
      <c r="A21" s="105" t="str">
        <f>'Master data'!A21</f>
        <v>Computer Services</v>
      </c>
      <c r="B21" s="118">
        <f>'Master data'!B21</f>
        <v>1040</v>
      </c>
      <c r="C21" s="127">
        <f>'Master data'!CE21</f>
        <v>163092.38999999993</v>
      </c>
      <c r="D21" s="127">
        <f>'Master data'!CE21-'Master data'!CT21</f>
        <v>14210.119999999879</v>
      </c>
      <c r="E21" s="103">
        <f>C21/'Master data'!DS21</f>
        <v>0.18781524290273416</v>
      </c>
      <c r="F21" s="137">
        <f t="shared" si="0"/>
        <v>30631.236843437437</v>
      </c>
      <c r="G21" s="109">
        <f t="shared" si="1"/>
        <v>0.18781524290273416</v>
      </c>
    </row>
    <row r="22" spans="1:7">
      <c r="A22" s="105" t="str">
        <f>'Master data'!A22</f>
        <v>Computers/Peripherals</v>
      </c>
      <c r="B22" s="118">
        <f>'Master data'!B22</f>
        <v>336</v>
      </c>
      <c r="C22" s="127">
        <f>'Master data'!CE22</f>
        <v>117253.21500000001</v>
      </c>
      <c r="D22" s="127">
        <f>'Master data'!CE22-'Master data'!CT22</f>
        <v>1824.1530000000203</v>
      </c>
      <c r="E22" s="103">
        <f>C22/'Master data'!DS22</f>
        <v>7.3607803541595254E-2</v>
      </c>
      <c r="F22" s="137">
        <f t="shared" si="0"/>
        <v>8630.75161434043</v>
      </c>
      <c r="G22" s="109">
        <f t="shared" si="1"/>
        <v>7.3607803541595254E-2</v>
      </c>
    </row>
    <row r="23" spans="1:7">
      <c r="A23" s="105" t="str">
        <f>'Master data'!A23</f>
        <v>Construction Supplies</v>
      </c>
      <c r="B23" s="118">
        <f>'Master data'!B23</f>
        <v>784</v>
      </c>
      <c r="C23" s="127">
        <f>'Master data'!CE23</f>
        <v>129547.49000000003</v>
      </c>
      <c r="D23" s="127">
        <f>'Master data'!CE23-'Master data'!CT23</f>
        <v>22424.550999999963</v>
      </c>
      <c r="E23" s="103">
        <f>C23/'Master data'!DS23</f>
        <v>6.2352857100761633E-2</v>
      </c>
      <c r="F23" s="137">
        <f t="shared" si="0"/>
        <v>8077.6561317323485</v>
      </c>
      <c r="G23" s="109">
        <f t="shared" si="1"/>
        <v>6.2352857100761633E-2</v>
      </c>
    </row>
    <row r="24" spans="1:7">
      <c r="A24" s="105" t="str">
        <f>'Master data'!A24</f>
        <v>Diversified</v>
      </c>
      <c r="B24" s="118">
        <f>'Master data'!B24</f>
        <v>318</v>
      </c>
      <c r="C24" s="127">
        <f>'Master data'!CE24</f>
        <v>295996.538</v>
      </c>
      <c r="D24" s="127">
        <f>'Master data'!CE24-'Master data'!CT24</f>
        <v>12385.031000000017</v>
      </c>
      <c r="E24" s="103">
        <f>C24/'Master data'!DS24</f>
        <v>5.7410353250271814E-2</v>
      </c>
      <c r="F24" s="137">
        <f t="shared" si="0"/>
        <v>16993.265807437503</v>
      </c>
      <c r="G24" s="109">
        <f t="shared" si="1"/>
        <v>5.7410353250271808E-2</v>
      </c>
    </row>
    <row r="25" spans="1:7">
      <c r="A25" s="105" t="str">
        <f>'Master data'!A25</f>
        <v>Drugs (Biotechnology)</v>
      </c>
      <c r="B25" s="118">
        <f>'Master data'!B25</f>
        <v>1223</v>
      </c>
      <c r="C25" s="127">
        <f>'Master data'!CE25</f>
        <v>88282.848000000042</v>
      </c>
      <c r="D25" s="127">
        <f>'Master data'!CE25-'Master data'!CT25</f>
        <v>986.95900000007532</v>
      </c>
      <c r="E25" s="103">
        <f>C25/'Master data'!DS25</f>
        <v>0.11802335240490695</v>
      </c>
      <c r="F25" s="137">
        <f t="shared" si="0"/>
        <v>10419.43768081284</v>
      </c>
      <c r="G25" s="109">
        <f t="shared" si="1"/>
        <v>0.11802335240490695</v>
      </c>
    </row>
    <row r="26" spans="1:7">
      <c r="A26" s="105" t="str">
        <f>'Master data'!A26</f>
        <v>Drugs (Pharmaceutical)</v>
      </c>
      <c r="B26" s="118">
        <f>'Master data'!B26</f>
        <v>1371</v>
      </c>
      <c r="C26" s="127">
        <f>'Master data'!CE26</f>
        <v>405595.39299999987</v>
      </c>
      <c r="D26" s="127">
        <f>'Master data'!CE26-'Master data'!CT26</f>
        <v>12365.875999999407</v>
      </c>
      <c r="E26" s="103">
        <f>C26/'Master data'!DS26</f>
        <v>0.17445391711156291</v>
      </c>
      <c r="F26" s="137">
        <f t="shared" si="0"/>
        <v>70757.70507125376</v>
      </c>
      <c r="G26" s="109">
        <f t="shared" si="1"/>
        <v>0.17445391711156291</v>
      </c>
    </row>
    <row r="27" spans="1:7">
      <c r="A27" s="105" t="str">
        <f>'Master data'!A27</f>
        <v>Education</v>
      </c>
      <c r="B27" s="118">
        <f>'Master data'!B27</f>
        <v>244</v>
      </c>
      <c r="C27" s="127">
        <f>'Master data'!CE27</f>
        <v>17580.486000000001</v>
      </c>
      <c r="D27" s="127">
        <f>'Master data'!CE27-'Master data'!CT27</f>
        <v>5813.7909999999993</v>
      </c>
      <c r="E27" s="103">
        <f>C27/'Master data'!DS27</f>
        <v>0.16069173190954528</v>
      </c>
      <c r="F27" s="137">
        <f t="shared" si="0"/>
        <v>2825.0387431515142</v>
      </c>
      <c r="G27" s="109">
        <f t="shared" si="1"/>
        <v>0.16069173190954528</v>
      </c>
    </row>
    <row r="28" spans="1:7">
      <c r="A28" s="105" t="str">
        <f>'Master data'!A28</f>
        <v>Electrical Equipment</v>
      </c>
      <c r="B28" s="118">
        <f>'Master data'!B28</f>
        <v>999</v>
      </c>
      <c r="C28" s="127">
        <f>'Master data'!CE28</f>
        <v>136433.11899999989</v>
      </c>
      <c r="D28" s="127">
        <f>'Master data'!CE28-'Master data'!CT28</f>
        <v>20910.866999999824</v>
      </c>
      <c r="E28" s="103">
        <f>C28/'Master data'!DS28</f>
        <v>0.11768227238263726</v>
      </c>
      <c r="F28" s="137">
        <f t="shared" si="0"/>
        <v>16055.75947217075</v>
      </c>
      <c r="G28" s="109">
        <f t="shared" si="1"/>
        <v>0.11768227238263726</v>
      </c>
    </row>
    <row r="29" spans="1:7">
      <c r="A29" s="105" t="str">
        <f>'Master data'!A29</f>
        <v>Electronics (Consumer &amp; Office)</v>
      </c>
      <c r="B29" s="118">
        <f>'Master data'!B29</f>
        <v>138</v>
      </c>
      <c r="C29" s="127">
        <f>'Master data'!CE29</f>
        <v>11890.57</v>
      </c>
      <c r="D29" s="127">
        <f>'Master data'!CE29-'Master data'!CT29</f>
        <v>2388.8030000000017</v>
      </c>
      <c r="E29" s="103">
        <f>C29/'Master data'!DS29</f>
        <v>2.1991441115777804E-2</v>
      </c>
      <c r="F29" s="137">
        <f t="shared" si="0"/>
        <v>261.49076998803406</v>
      </c>
      <c r="G29" s="109">
        <f t="shared" si="1"/>
        <v>2.1991441115777801E-2</v>
      </c>
    </row>
    <row r="30" spans="1:7">
      <c r="A30" s="105" t="str">
        <f>'Master data'!A30</f>
        <v>Electronics (General)</v>
      </c>
      <c r="B30" s="118">
        <f>'Master data'!B30</f>
        <v>1425</v>
      </c>
      <c r="C30" s="127">
        <f>'Master data'!CE30</f>
        <v>73280.971000000005</v>
      </c>
      <c r="D30" s="127">
        <f>'Master data'!CE30-'Master data'!CT30</f>
        <v>9451.2190000000046</v>
      </c>
      <c r="E30" s="103">
        <f>C30/'Master data'!DS30</f>
        <v>5.3470754474446575E-2</v>
      </c>
      <c r="F30" s="137">
        <f t="shared" si="0"/>
        <v>3918.3888079900398</v>
      </c>
      <c r="G30" s="109">
        <f t="shared" si="1"/>
        <v>5.3470754474446575E-2</v>
      </c>
    </row>
    <row r="31" spans="1:7">
      <c r="A31" s="105" t="str">
        <f>'Master data'!A31</f>
        <v>Engineering/Construction</v>
      </c>
      <c r="B31" s="118">
        <f>'Master data'!B31</f>
        <v>1267</v>
      </c>
      <c r="C31" s="127">
        <f>'Master data'!CE31</f>
        <v>69732.84299999995</v>
      </c>
      <c r="D31" s="127">
        <f>'Master data'!CE31-'Master data'!CT31</f>
        <v>6141.4319999998988</v>
      </c>
      <c r="E31" s="103">
        <f>C31/'Master data'!DS31</f>
        <v>2.4529058714544645E-2</v>
      </c>
      <c r="F31" s="137">
        <f t="shared" si="0"/>
        <v>1710.4810002791223</v>
      </c>
      <c r="G31" s="109">
        <f t="shared" si="1"/>
        <v>2.4529058714544645E-2</v>
      </c>
    </row>
    <row r="32" spans="1:7">
      <c r="A32" s="105" t="str">
        <f>'Master data'!A32</f>
        <v>Entertainment</v>
      </c>
      <c r="B32" s="118">
        <f>'Master data'!B32</f>
        <v>734</v>
      </c>
      <c r="C32" s="127">
        <f>'Master data'!CE32</f>
        <v>169425.56500000009</v>
      </c>
      <c r="D32" s="127">
        <f>'Master data'!CE32-'Master data'!CT32</f>
        <v>13212.552000000054</v>
      </c>
      <c r="E32" s="103">
        <f>C32/'Master data'!DS32</f>
        <v>0.22656392951768023</v>
      </c>
      <c r="F32" s="137">
        <f t="shared" si="0"/>
        <v>38385.721767153169</v>
      </c>
      <c r="G32" s="109">
        <f t="shared" si="1"/>
        <v>0.22656392951768023</v>
      </c>
    </row>
    <row r="33" spans="1:7">
      <c r="A33" s="105" t="str">
        <f>'Master data'!A33</f>
        <v>Environmental &amp; Waste Services</v>
      </c>
      <c r="B33" s="118">
        <f>'Master data'!B33</f>
        <v>353</v>
      </c>
      <c r="C33" s="127">
        <f>'Master data'!CE33</f>
        <v>55300.381999999991</v>
      </c>
      <c r="D33" s="127">
        <f>'Master data'!CE33-'Master data'!CT33</f>
        <v>7717.6459999999861</v>
      </c>
      <c r="E33" s="103">
        <f>C33/'Master data'!DS33</f>
        <v>0.18241672104164791</v>
      </c>
      <c r="F33" s="137">
        <f t="shared" si="0"/>
        <v>10087.714356790566</v>
      </c>
      <c r="G33" s="109">
        <f t="shared" si="1"/>
        <v>0.18241672104164791</v>
      </c>
    </row>
    <row r="34" spans="1:7">
      <c r="A34" s="105" t="str">
        <f>'Master data'!A34</f>
        <v>Farming/Agriculture</v>
      </c>
      <c r="B34" s="118">
        <f>'Master data'!B34</f>
        <v>417</v>
      </c>
      <c r="C34" s="127">
        <f>'Master data'!CE34</f>
        <v>15205.667000000001</v>
      </c>
      <c r="D34" s="127">
        <f>'Master data'!CE34-'Master data'!CT34</f>
        <v>446.94400000000314</v>
      </c>
      <c r="E34" s="103">
        <f>C34/'Master data'!DS34</f>
        <v>2.834723554327976E-2</v>
      </c>
      <c r="F34" s="137">
        <f t="shared" si="0"/>
        <v>431.03862404167614</v>
      </c>
      <c r="G34" s="109">
        <f t="shared" si="1"/>
        <v>2.834723554327976E-2</v>
      </c>
    </row>
    <row r="35" spans="1:7">
      <c r="A35" s="105" t="str">
        <f>'Master data'!A35</f>
        <v>Financial Svcs. (Non-bank &amp; Insurance)</v>
      </c>
      <c r="B35" s="118">
        <f>'Master data'!B35</f>
        <v>1102</v>
      </c>
      <c r="C35" s="127">
        <f>'Master data'!CE35</f>
        <v>157280.36199999985</v>
      </c>
      <c r="D35" s="127">
        <f>'Master data'!CE35-'Master data'!CT35</f>
        <v>27487.873999999822</v>
      </c>
      <c r="E35" s="103">
        <f>C35/'Master data'!DS35</f>
        <v>5.7854967818832675E-3</v>
      </c>
      <c r="F35" s="137">
        <f t="shared" si="0"/>
        <v>909.94502820443449</v>
      </c>
      <c r="G35" s="109">
        <f t="shared" si="1"/>
        <v>5.7854967818832675E-3</v>
      </c>
    </row>
    <row r="36" spans="1:7">
      <c r="A36" s="105" t="str">
        <f>'Master data'!A36</f>
        <v>Food Processing</v>
      </c>
      <c r="B36" s="118">
        <f>'Master data'!B36</f>
        <v>1377</v>
      </c>
      <c r="C36" s="127">
        <f>'Master data'!CE36</f>
        <v>248998.34200000006</v>
      </c>
      <c r="D36" s="127">
        <f>'Master data'!CE36-'Master data'!CT36</f>
        <v>12794.373000000109</v>
      </c>
      <c r="E36" s="103">
        <f>C36/'Master data'!DS36</f>
        <v>0.1408015752926329</v>
      </c>
      <c r="F36" s="137">
        <f t="shared" si="0"/>
        <v>35059.358798853769</v>
      </c>
      <c r="G36" s="109">
        <f t="shared" si="1"/>
        <v>0.1408015752926329</v>
      </c>
    </row>
    <row r="37" spans="1:7">
      <c r="A37" s="105" t="str">
        <f>'Master data'!A37</f>
        <v>Food Wholesalers</v>
      </c>
      <c r="B37" s="118">
        <f>'Master data'!B37</f>
        <v>160</v>
      </c>
      <c r="C37" s="127">
        <f>'Master data'!CE37</f>
        <v>26324.729000000007</v>
      </c>
      <c r="D37" s="127">
        <f>'Master data'!CE37-'Master data'!CT37</f>
        <v>3195.7510000000038</v>
      </c>
      <c r="E37" s="103">
        <f>C37/'Master data'!DS37</f>
        <v>0.1330688552709326</v>
      </c>
      <c r="F37" s="137">
        <f t="shared" si="0"/>
        <v>3503.001553347523</v>
      </c>
      <c r="G37" s="109">
        <f t="shared" si="1"/>
        <v>0.1330688552709326</v>
      </c>
    </row>
    <row r="38" spans="1:7">
      <c r="A38" s="105" t="str">
        <f>'Master data'!A38</f>
        <v>Furn/Home Furnishings</v>
      </c>
      <c r="B38" s="118">
        <f>'Master data'!B38</f>
        <v>359</v>
      </c>
      <c r="C38" s="127">
        <f>'Master data'!CE38</f>
        <v>30434.959000000006</v>
      </c>
      <c r="D38" s="127">
        <f>'Master data'!CE38-'Master data'!CT38</f>
        <v>2978.0280000000203</v>
      </c>
      <c r="E38" s="103">
        <f>C38/'Master data'!DS38</f>
        <v>7.9735838779371487E-2</v>
      </c>
      <c r="F38" s="137">
        <f t="shared" si="0"/>
        <v>2426.7569840807819</v>
      </c>
      <c r="G38" s="109">
        <f t="shared" si="1"/>
        <v>7.9735838779371487E-2</v>
      </c>
    </row>
    <row r="39" spans="1:7">
      <c r="A39" s="105" t="str">
        <f>'Master data'!A39</f>
        <v>Green &amp; Renewable Energy</v>
      </c>
      <c r="B39" s="118">
        <f>'Master data'!B39</f>
        <v>239</v>
      </c>
      <c r="C39" s="127">
        <f>'Master data'!CE39</f>
        <v>4178.0380000000014</v>
      </c>
      <c r="D39" s="127">
        <f>'Master data'!CE39-'Master data'!CT39</f>
        <v>1594.318000000002</v>
      </c>
      <c r="E39" s="103">
        <f>C39/'Master data'!DS39</f>
        <v>9.1913418971588251E-3</v>
      </c>
      <c r="F39" s="137">
        <f t="shared" si="0"/>
        <v>38.401775717321676</v>
      </c>
      <c r="G39" s="109">
        <f t="shared" si="1"/>
        <v>9.1913418971588251E-3</v>
      </c>
    </row>
    <row r="40" spans="1:7">
      <c r="A40" s="105" t="str">
        <f>'Master data'!A40</f>
        <v>Healthcare Products</v>
      </c>
      <c r="B40" s="118">
        <f>'Master data'!B40</f>
        <v>852</v>
      </c>
      <c r="C40" s="127">
        <f>'Master data'!CE40</f>
        <v>212134.29499999993</v>
      </c>
      <c r="D40" s="127">
        <f>'Master data'!CE40-'Master data'!CT40</f>
        <v>27474.869999999763</v>
      </c>
      <c r="E40" s="103">
        <f>C40/'Master data'!DS40</f>
        <v>0.26192615896067745</v>
      </c>
      <c r="F40" s="137">
        <f t="shared" si="0"/>
        <v>55563.521073181226</v>
      </c>
      <c r="G40" s="109">
        <f t="shared" si="1"/>
        <v>0.26192615896067745</v>
      </c>
    </row>
    <row r="41" spans="1:7">
      <c r="A41" s="105" t="str">
        <f>'Master data'!A41</f>
        <v>Healthcare Support Services</v>
      </c>
      <c r="B41" s="118">
        <f>'Master data'!B41</f>
        <v>445</v>
      </c>
      <c r="C41" s="127">
        <f>'Master data'!CE41</f>
        <v>413086.51200000005</v>
      </c>
      <c r="D41" s="127">
        <f>'Master data'!CE41-'Master data'!CT41</f>
        <v>42090.808000000077</v>
      </c>
      <c r="E41" s="103">
        <f>C41/'Master data'!DS41</f>
        <v>0.2609638409166003</v>
      </c>
      <c r="F41" s="137">
        <f t="shared" si="0"/>
        <v>107800.64280236131</v>
      </c>
      <c r="G41" s="109">
        <f t="shared" si="1"/>
        <v>0.2609638409166003</v>
      </c>
    </row>
    <row r="42" spans="1:7">
      <c r="A42" s="105" t="str">
        <f>'Master data'!A42</f>
        <v>Heathcare Information and Technology</v>
      </c>
      <c r="B42" s="118">
        <f>'Master data'!B42</f>
        <v>455</v>
      </c>
      <c r="C42" s="127">
        <f>'Master data'!CE42</f>
        <v>172628.16199999995</v>
      </c>
      <c r="D42" s="127">
        <f>'Master data'!CE42-'Master data'!CT42</f>
        <v>50829.624999999956</v>
      </c>
      <c r="E42" s="103">
        <f>C42/'Master data'!DS42</f>
        <v>0.33185822642625457</v>
      </c>
      <c r="F42" s="137">
        <f t="shared" si="0"/>
        <v>57288.075672544139</v>
      </c>
      <c r="G42" s="109">
        <f t="shared" si="1"/>
        <v>0.33185822642625457</v>
      </c>
    </row>
    <row r="43" spans="1:7">
      <c r="A43" s="105" t="str">
        <f>'Master data'!A43</f>
        <v>Homebuilding</v>
      </c>
      <c r="B43" s="118">
        <f>'Master data'!B43</f>
        <v>168</v>
      </c>
      <c r="C43" s="127">
        <f>'Master data'!CE43</f>
        <v>11479.734</v>
      </c>
      <c r="D43" s="127">
        <f>'Master data'!CE43-'Master data'!CT43</f>
        <v>264.47999999999956</v>
      </c>
      <c r="E43" s="103">
        <f>C43/'Master data'!DS43</f>
        <v>3.2549219217436254E-2</v>
      </c>
      <c r="F43" s="137">
        <f t="shared" si="0"/>
        <v>373.65637852385635</v>
      </c>
      <c r="G43" s="109">
        <f t="shared" si="1"/>
        <v>3.2549219217436254E-2</v>
      </c>
    </row>
    <row r="44" spans="1:7">
      <c r="A44" s="105" t="str">
        <f>'Master data'!A44</f>
        <v>Hospitals/Healthcare Facilities</v>
      </c>
      <c r="B44" s="118">
        <f>'Master data'!B44</f>
        <v>223</v>
      </c>
      <c r="C44" s="127">
        <f>'Master data'!CE44</f>
        <v>58683.779000000002</v>
      </c>
      <c r="D44" s="127">
        <f>'Master data'!CE44-'Master data'!CT44</f>
        <v>6123.3920000000071</v>
      </c>
      <c r="E44" s="103">
        <f>C44/'Master data'!DS44</f>
        <v>0.16044030591491756</v>
      </c>
      <c r="F44" s="137">
        <f t="shared" si="0"/>
        <v>9415.2434550034159</v>
      </c>
      <c r="G44" s="109">
        <f t="shared" si="1"/>
        <v>0.16044030591491756</v>
      </c>
    </row>
    <row r="45" spans="1:7">
      <c r="A45" s="105" t="str">
        <f>'Master data'!A45</f>
        <v>Hotel/Gaming</v>
      </c>
      <c r="B45" s="118">
        <f>'Master data'!B45</f>
        <v>654</v>
      </c>
      <c r="C45" s="127">
        <f>'Master data'!CE45</f>
        <v>104131.71500000001</v>
      </c>
      <c r="D45" s="127">
        <f>'Master data'!CE45-'Master data'!CT45</f>
        <v>9070.7799999999697</v>
      </c>
      <c r="E45" s="103">
        <f>C45/'Master data'!DS45</f>
        <v>0.11990518570402173</v>
      </c>
      <c r="F45" s="137">
        <f t="shared" si="0"/>
        <v>12485.932624753266</v>
      </c>
      <c r="G45" s="109">
        <f t="shared" si="1"/>
        <v>0.11990518570402173</v>
      </c>
    </row>
    <row r="46" spans="1:7">
      <c r="A46" s="105" t="str">
        <f>'Master data'!A46</f>
        <v>Household Products</v>
      </c>
      <c r="B46" s="118">
        <f>'Master data'!B46</f>
        <v>575</v>
      </c>
      <c r="C46" s="127">
        <f>'Master data'!CE46</f>
        <v>128851.33699999998</v>
      </c>
      <c r="D46" s="127">
        <f>'Master data'!CE46-'Master data'!CT46</f>
        <v>9822.2359999999753</v>
      </c>
      <c r="E46" s="103">
        <f>C46/'Master data'!DS46</f>
        <v>0.1971463079619698</v>
      </c>
      <c r="F46" s="137">
        <f t="shared" si="0"/>
        <v>25402.56536551355</v>
      </c>
      <c r="G46" s="109">
        <f t="shared" si="1"/>
        <v>0.1971463079619698</v>
      </c>
    </row>
    <row r="47" spans="1:7">
      <c r="A47" s="105" t="str">
        <f>'Master data'!A47</f>
        <v>Information Services</v>
      </c>
      <c r="B47" s="118">
        <f>'Master data'!B47</f>
        <v>266</v>
      </c>
      <c r="C47" s="127">
        <f>'Master data'!CE47</f>
        <v>223295.62400000004</v>
      </c>
      <c r="D47" s="127">
        <f>'Master data'!CE47-'Master data'!CT47</f>
        <v>24159.755000000092</v>
      </c>
      <c r="E47" s="103">
        <f>C47/'Master data'!DS47</f>
        <v>0.27976477422969381</v>
      </c>
      <c r="F47" s="137">
        <f t="shared" si="0"/>
        <v>62470.249834838607</v>
      </c>
      <c r="G47" s="109">
        <f t="shared" si="1"/>
        <v>0.27976477422969381</v>
      </c>
    </row>
    <row r="48" spans="1:7">
      <c r="A48" s="105" t="str">
        <f>'Master data'!A48</f>
        <v>Insurance (General)</v>
      </c>
      <c r="B48" s="118">
        <f>'Master data'!B48</f>
        <v>215</v>
      </c>
      <c r="C48" s="127">
        <f>'Master data'!CE48</f>
        <v>99601.875</v>
      </c>
      <c r="D48" s="127">
        <f>'Master data'!CE48-'Master data'!CT48</f>
        <v>2552.0900000000111</v>
      </c>
      <c r="E48" s="103">
        <f>C48/'Master data'!DS48</f>
        <v>1.4475264347609415E-2</v>
      </c>
      <c r="F48" s="137">
        <f t="shared" si="0"/>
        <v>1441.7634701425495</v>
      </c>
      <c r="G48" s="109">
        <f t="shared" si="1"/>
        <v>1.4475264347609415E-2</v>
      </c>
    </row>
    <row r="49" spans="1:7">
      <c r="A49" s="105" t="str">
        <f>'Master data'!A49</f>
        <v>Insurance (Life)</v>
      </c>
      <c r="B49" s="118">
        <f>'Master data'!B49</f>
        <v>142</v>
      </c>
      <c r="C49" s="127">
        <f>'Master data'!CE49</f>
        <v>48297.308999999994</v>
      </c>
      <c r="D49" s="127">
        <f>'Master data'!CE49-'Master data'!CT49</f>
        <v>4790.0299999999916</v>
      </c>
      <c r="E49" s="103">
        <f>C49/'Master data'!DS49</f>
        <v>2.672271987758591E-3</v>
      </c>
      <c r="F49" s="137">
        <f t="shared" si="0"/>
        <v>129.06354592482086</v>
      </c>
      <c r="G49" s="109">
        <f t="shared" si="1"/>
        <v>2.6722719877585906E-3</v>
      </c>
    </row>
    <row r="50" spans="1:7">
      <c r="A50" s="105" t="str">
        <f>'Master data'!A50</f>
        <v>Insurance (Prop/Cas.)</v>
      </c>
      <c r="B50" s="118">
        <f>'Master data'!B50</f>
        <v>231</v>
      </c>
      <c r="C50" s="127">
        <f>'Master data'!CE50</f>
        <v>45455.041999999979</v>
      </c>
      <c r="D50" s="127">
        <f>'Master data'!CE50-'Master data'!CT50</f>
        <v>2265.0169999999998</v>
      </c>
      <c r="E50" s="103">
        <f>C50/'Master data'!DS50</f>
        <v>1.7215911885881847E-2</v>
      </c>
      <c r="F50" s="137">
        <f t="shared" si="0"/>
        <v>782.54999784105826</v>
      </c>
      <c r="G50" s="109">
        <f t="shared" si="1"/>
        <v>1.7215911885881847E-2</v>
      </c>
    </row>
    <row r="51" spans="1:7">
      <c r="A51" s="105" t="str">
        <f>'Master data'!A51</f>
        <v>Investments &amp; Asset Management</v>
      </c>
      <c r="B51" s="118">
        <f>'Master data'!B51</f>
        <v>1706</v>
      </c>
      <c r="C51" s="127">
        <f>'Master data'!CE51</f>
        <v>115344.10899999997</v>
      </c>
      <c r="D51" s="127">
        <f>'Master data'!CE51-'Master data'!CT51</f>
        <v>14759.967999999979</v>
      </c>
      <c r="E51" s="103">
        <f>C51/'Master data'!DS51</f>
        <v>3.1800900824620615E-2</v>
      </c>
      <c r="F51" s="137">
        <f t="shared" si="0"/>
        <v>3668.0465710132289</v>
      </c>
      <c r="G51" s="109">
        <f t="shared" si="1"/>
        <v>3.1800900824620615E-2</v>
      </c>
    </row>
    <row r="52" spans="1:7">
      <c r="A52" s="105" t="str">
        <f>'Master data'!A52</f>
        <v>Machinery</v>
      </c>
      <c r="B52" s="118">
        <f>'Master data'!B52</f>
        <v>1421</v>
      </c>
      <c r="C52" s="127">
        <f>'Master data'!CE52</f>
        <v>120929.04199999997</v>
      </c>
      <c r="D52" s="127">
        <f>'Master data'!CE52-'Master data'!CT52</f>
        <v>5018.5069999999978</v>
      </c>
      <c r="E52" s="103">
        <f>C52/'Master data'!DS52</f>
        <v>0.10227666245813415</v>
      </c>
      <c r="F52" s="137">
        <f t="shared" si="0"/>
        <v>12368.218810019525</v>
      </c>
      <c r="G52" s="109">
        <f t="shared" si="1"/>
        <v>0.10227666245813415</v>
      </c>
    </row>
    <row r="53" spans="1:7">
      <c r="A53" s="105" t="str">
        <f>'Master data'!A53</f>
        <v>Metals &amp; Mining</v>
      </c>
      <c r="B53" s="118">
        <f>'Master data'!B53</f>
        <v>1706</v>
      </c>
      <c r="C53" s="127">
        <f>'Master data'!CE53</f>
        <v>19886.395999999993</v>
      </c>
      <c r="D53" s="127">
        <f>'Master data'!CE53-'Master data'!CT53</f>
        <v>288.27499999997963</v>
      </c>
      <c r="E53" s="103">
        <f>C53/'Master data'!DS53</f>
        <v>1.416325249233579E-2</v>
      </c>
      <c r="F53" s="137">
        <f t="shared" si="0"/>
        <v>281.65604771057639</v>
      </c>
      <c r="G53" s="109">
        <f t="shared" si="1"/>
        <v>1.416325249233579E-2</v>
      </c>
    </row>
    <row r="54" spans="1:7">
      <c r="A54" s="105" t="str">
        <f>'Master data'!A54</f>
        <v>Office Equipment &amp; Services</v>
      </c>
      <c r="B54" s="118">
        <f>'Master data'!B54</f>
        <v>145</v>
      </c>
      <c r="C54" s="127">
        <f>'Master data'!CE54</f>
        <v>5861.119999999999</v>
      </c>
      <c r="D54" s="127">
        <f>'Master data'!CE54-'Master data'!CT54</f>
        <v>1357.4409999999998</v>
      </c>
      <c r="E54" s="103">
        <f>C54/'Master data'!DS54</f>
        <v>0.10945503303565757</v>
      </c>
      <c r="F54" s="137">
        <f t="shared" si="0"/>
        <v>641.52908322595317</v>
      </c>
      <c r="G54" s="109">
        <f t="shared" si="1"/>
        <v>0.10945503303565757</v>
      </c>
    </row>
    <row r="55" spans="1:7">
      <c r="A55" s="105" t="str">
        <f>'Master data'!A55</f>
        <v>Oil/Gas (Integrated)</v>
      </c>
      <c r="B55" s="118">
        <f>'Master data'!B55</f>
        <v>46</v>
      </c>
      <c r="C55" s="127">
        <f>'Master data'!CE55</f>
        <v>59828.55</v>
      </c>
      <c r="D55" s="127">
        <f>'Master data'!CE55-'Master data'!CT55</f>
        <v>3140.1500000000015</v>
      </c>
      <c r="E55" s="103">
        <f>C55/'Master data'!DS55</f>
        <v>1.357673979199241E-2</v>
      </c>
      <c r="F55" s="137">
        <f t="shared" si="0"/>
        <v>812.2766554822075</v>
      </c>
      <c r="G55" s="109">
        <f t="shared" si="1"/>
        <v>1.357673979199241E-2</v>
      </c>
    </row>
    <row r="56" spans="1:7">
      <c r="A56" s="105" t="str">
        <f>'Master data'!A56</f>
        <v>Oil/Gas (Production and Exploration)</v>
      </c>
      <c r="B56" s="118">
        <f>'Master data'!B56</f>
        <v>642</v>
      </c>
      <c r="C56" s="127">
        <f>'Master data'!CE56</f>
        <v>13246.720000000001</v>
      </c>
      <c r="D56" s="127">
        <f>'Master data'!CE56-'Master data'!CT56</f>
        <v>-265.27599999999802</v>
      </c>
      <c r="E56" s="103">
        <f>C56/'Master data'!DS56</f>
        <v>1.1751921625071738E-2</v>
      </c>
      <c r="F56" s="137">
        <f t="shared" si="0"/>
        <v>155.67441522927029</v>
      </c>
      <c r="G56" s="109">
        <f t="shared" si="1"/>
        <v>1.1751921625071738E-2</v>
      </c>
    </row>
    <row r="57" spans="1:7">
      <c r="A57" s="105" t="str">
        <f>'Master data'!A57</f>
        <v>Oil/Gas Distribution</v>
      </c>
      <c r="B57" s="118">
        <f>'Master data'!B57</f>
        <v>165</v>
      </c>
      <c r="C57" s="127">
        <f>'Master data'!CE57</f>
        <v>58192.908999999992</v>
      </c>
      <c r="D57" s="127">
        <f>'Master data'!CE57-'Master data'!CT57</f>
        <v>590.59299999999348</v>
      </c>
      <c r="E57" s="103">
        <f>C57/'Master data'!DS57</f>
        <v>8.6046557362689388E-2</v>
      </c>
      <c r="F57" s="137">
        <f t="shared" si="0"/>
        <v>5007.2994823702629</v>
      </c>
      <c r="G57" s="109">
        <f t="shared" si="1"/>
        <v>8.6046557362689388E-2</v>
      </c>
    </row>
    <row r="58" spans="1:7">
      <c r="A58" s="105" t="str">
        <f>'Master data'!A58</f>
        <v>Oilfield Svcs/Equip.</v>
      </c>
      <c r="B58" s="118">
        <f>'Master data'!B58</f>
        <v>457</v>
      </c>
      <c r="C58" s="127">
        <f>'Master data'!CE58</f>
        <v>64566.060999999994</v>
      </c>
      <c r="D58" s="127">
        <f>'Master data'!CE58-'Master data'!CT58</f>
        <v>225.53400000000693</v>
      </c>
      <c r="E58" s="103">
        <f>C58/'Master data'!DS58</f>
        <v>4.5147464404272419E-2</v>
      </c>
      <c r="F58" s="137">
        <f t="shared" si="0"/>
        <v>2914.9939407215816</v>
      </c>
      <c r="G58" s="109">
        <f t="shared" si="1"/>
        <v>4.5147464404272419E-2</v>
      </c>
    </row>
    <row r="59" spans="1:7">
      <c r="A59" s="105" t="str">
        <f>'Master data'!A59</f>
        <v>Packaging &amp; Container</v>
      </c>
      <c r="B59" s="118">
        <f>'Master data'!B59</f>
        <v>414</v>
      </c>
      <c r="C59" s="127">
        <f>'Master data'!CE59</f>
        <v>48088.919000000002</v>
      </c>
      <c r="D59" s="127">
        <f>'Master data'!CE59-'Master data'!CT59</f>
        <v>2156.1339999999836</v>
      </c>
      <c r="E59" s="103">
        <f>C59/'Master data'!DS59</f>
        <v>0.1248626334104725</v>
      </c>
      <c r="F59" s="137">
        <f t="shared" si="0"/>
        <v>6004.5090642029063</v>
      </c>
      <c r="G59" s="109">
        <f t="shared" si="1"/>
        <v>0.1248626334104725</v>
      </c>
    </row>
    <row r="60" spans="1:7">
      <c r="A60" s="105" t="str">
        <f>'Master data'!A60</f>
        <v>Paper/Forest Products</v>
      </c>
      <c r="B60" s="118">
        <f>'Master data'!B60</f>
        <v>272</v>
      </c>
      <c r="C60" s="127">
        <f>'Master data'!CE60</f>
        <v>8376.3989999999994</v>
      </c>
      <c r="D60" s="127">
        <f>'Master data'!CE60-'Master data'!CT60</f>
        <v>407.33899999999358</v>
      </c>
      <c r="E60" s="103">
        <f>C60/'Master data'!DS60</f>
        <v>2.3533930483243565E-2</v>
      </c>
      <c r="F60" s="137">
        <f t="shared" si="0"/>
        <v>197.1295917659109</v>
      </c>
      <c r="G60" s="109">
        <f t="shared" si="1"/>
        <v>2.3533930483243565E-2</v>
      </c>
    </row>
    <row r="61" spans="1:7">
      <c r="A61" s="105" t="str">
        <f>'Master data'!A61</f>
        <v>Power</v>
      </c>
      <c r="B61" s="118">
        <f>'Master data'!B61</f>
        <v>541</v>
      </c>
      <c r="C61" s="127">
        <f>'Master data'!CE61</f>
        <v>161418.57400000002</v>
      </c>
      <c r="D61" s="127">
        <f>'Master data'!CE61-'Master data'!CT61</f>
        <v>5801.1429999999527</v>
      </c>
      <c r="E61" s="103">
        <f>C61/'Master data'!DS61</f>
        <v>2.7225979672338307E-2</v>
      </c>
      <c r="F61" s="137">
        <f t="shared" si="0"/>
        <v>4394.7788144618371</v>
      </c>
      <c r="G61" s="109">
        <f t="shared" si="1"/>
        <v>2.7225979672338304E-2</v>
      </c>
    </row>
    <row r="62" spans="1:7">
      <c r="A62" s="105" t="str">
        <f>'Master data'!A62</f>
        <v>Precious Metals</v>
      </c>
      <c r="B62" s="118">
        <f>'Master data'!B62</f>
        <v>947</v>
      </c>
      <c r="C62" s="127">
        <f>'Master data'!CE62</f>
        <v>10267.004000000003</v>
      </c>
      <c r="D62" s="127">
        <f>'Master data'!CE62-'Master data'!CT62</f>
        <v>-37.805000000000291</v>
      </c>
      <c r="E62" s="103">
        <f>C62/'Master data'!DS62</f>
        <v>2.2492855103653658E-2</v>
      </c>
      <c r="F62" s="137">
        <f t="shared" si="0"/>
        <v>230.93423332063259</v>
      </c>
      <c r="G62" s="109">
        <f t="shared" si="1"/>
        <v>2.2492855103653658E-2</v>
      </c>
    </row>
    <row r="63" spans="1:7">
      <c r="A63" s="105" t="str">
        <f>'Master data'!A63</f>
        <v>Publishing &amp; Newspapers</v>
      </c>
      <c r="B63" s="118">
        <f>'Master data'!B63</f>
        <v>337</v>
      </c>
      <c r="C63" s="127">
        <f>'Master data'!CE63</f>
        <v>21999.421999999999</v>
      </c>
      <c r="D63" s="127">
        <f>'Master data'!CE63-'Master data'!CT63</f>
        <v>2563.5769999999939</v>
      </c>
      <c r="E63" s="103">
        <f>C63/'Master data'!DS63</f>
        <v>0.10206871154825624</v>
      </c>
      <c r="F63" s="137">
        <f t="shared" si="0"/>
        <v>2245.4526583463621</v>
      </c>
      <c r="G63" s="109">
        <f t="shared" si="1"/>
        <v>0.10206871154825624</v>
      </c>
    </row>
    <row r="64" spans="1:7">
      <c r="A64" s="105" t="str">
        <f>'Master data'!A64</f>
        <v>R.E.I.T.</v>
      </c>
      <c r="B64" s="118">
        <f>'Master data'!B64</f>
        <v>812</v>
      </c>
      <c r="C64" s="127">
        <f>'Master data'!CE64</f>
        <v>58712.827000000005</v>
      </c>
      <c r="D64" s="127">
        <f>'Master data'!CE64-'Master data'!CT64</f>
        <v>5485.5060000000012</v>
      </c>
      <c r="E64" s="103">
        <f>C64/'Master data'!DS64</f>
        <v>2.0451675082466519E-2</v>
      </c>
      <c r="F64" s="137">
        <f t="shared" si="0"/>
        <v>1200.7756609770674</v>
      </c>
      <c r="G64" s="109">
        <f t="shared" si="1"/>
        <v>2.0451675082466519E-2</v>
      </c>
    </row>
    <row r="65" spans="1:7">
      <c r="A65" s="105" t="str">
        <f>'Master data'!A65</f>
        <v>Real Estate (Development)</v>
      </c>
      <c r="B65" s="118">
        <f>'Master data'!B65</f>
        <v>893</v>
      </c>
      <c r="C65" s="127">
        <f>'Master data'!CE65</f>
        <v>15480.816999999994</v>
      </c>
      <c r="D65" s="127">
        <f>'Master data'!CE65-'Master data'!CT65</f>
        <v>1139.739999999987</v>
      </c>
      <c r="E65" s="103">
        <f>C65/'Master data'!DS65</f>
        <v>2.7509280749215817E-3</v>
      </c>
      <c r="F65" s="137">
        <f t="shared" si="0"/>
        <v>42.586614108023277</v>
      </c>
      <c r="G65" s="109">
        <f t="shared" si="1"/>
        <v>2.7509280749215817E-3</v>
      </c>
    </row>
    <row r="66" spans="1:7">
      <c r="A66" s="105" t="str">
        <f>'Master data'!A66</f>
        <v>Real Estate (General/Diversified)</v>
      </c>
      <c r="B66" s="118">
        <f>'Master data'!B66</f>
        <v>344</v>
      </c>
      <c r="C66" s="127">
        <f>'Master data'!CE66</f>
        <v>5804.5039999999981</v>
      </c>
      <c r="D66" s="127">
        <f>'Master data'!CE66-'Master data'!CT66</f>
        <v>670.54299999999876</v>
      </c>
      <c r="E66" s="103">
        <f>C66/'Master data'!DS66</f>
        <v>4.7116897631626692E-3</v>
      </c>
      <c r="F66" s="137">
        <f t="shared" si="0"/>
        <v>27.349022077036757</v>
      </c>
      <c r="G66" s="109">
        <f t="shared" si="1"/>
        <v>4.7116897631626692E-3</v>
      </c>
    </row>
    <row r="67" spans="1:7">
      <c r="A67" s="105" t="str">
        <f>'Master data'!A67</f>
        <v>Real Estate (Operations &amp; Services)</v>
      </c>
      <c r="B67" s="118">
        <f>'Master data'!B67</f>
        <v>739</v>
      </c>
      <c r="C67" s="127">
        <f>'Master data'!CE67</f>
        <v>41963.08199999998</v>
      </c>
      <c r="D67" s="127">
        <f>'Master data'!CE67-'Master data'!CT67</f>
        <v>12145.00799999998</v>
      </c>
      <c r="E67" s="103">
        <f>C67/'Master data'!DS67</f>
        <v>2.8279083030120583E-2</v>
      </c>
      <c r="F67" s="137">
        <f t="shared" ref="F67:F96" si="2">IF(C67="NA","NA",IF(E67="NA","NA",E67*C67))</f>
        <v>1186.677480077758</v>
      </c>
      <c r="G67" s="109">
        <f t="shared" ref="G67:G97" si="3">F67/C67</f>
        <v>2.8279083030120583E-2</v>
      </c>
    </row>
    <row r="68" spans="1:7">
      <c r="A68" s="105" t="str">
        <f>'Master data'!A68</f>
        <v>Recreation</v>
      </c>
      <c r="B68" s="118">
        <f>'Master data'!B68</f>
        <v>324</v>
      </c>
      <c r="C68" s="127">
        <f>'Master data'!CE68</f>
        <v>19398.461000000007</v>
      </c>
      <c r="D68" s="127">
        <f>'Master data'!CE68-'Master data'!CT68</f>
        <v>5634.6150000000089</v>
      </c>
      <c r="E68" s="103">
        <f>C68/'Master data'!DS68</f>
        <v>6.9089506883565091E-2</v>
      </c>
      <c r="F68" s="137">
        <f t="shared" si="2"/>
        <v>1340.2301047900694</v>
      </c>
      <c r="G68" s="109">
        <f t="shared" si="3"/>
        <v>6.9089506883565091E-2</v>
      </c>
    </row>
    <row r="69" spans="1:7">
      <c r="A69" s="105" t="str">
        <f>'Master data'!A69</f>
        <v>Reinsurance</v>
      </c>
      <c r="B69" s="118">
        <f>'Master data'!B69</f>
        <v>38</v>
      </c>
      <c r="C69" s="127">
        <f>'Master data'!CE69</f>
        <v>9579.69</v>
      </c>
      <c r="D69" s="127">
        <f>'Master data'!CE69-'Master data'!CT69</f>
        <v>267.8700000000008</v>
      </c>
      <c r="E69" s="103">
        <f>C69/'Master data'!DS69</f>
        <v>8.9766957250523392E-3</v>
      </c>
      <c r="F69" s="137">
        <f t="shared" si="2"/>
        <v>85.993962270326648</v>
      </c>
      <c r="G69" s="109">
        <f t="shared" si="3"/>
        <v>8.9766957250523392E-3</v>
      </c>
    </row>
    <row r="70" spans="1:7">
      <c r="A70" s="105" t="str">
        <f>'Master data'!A70</f>
        <v>Restaurant/Dining</v>
      </c>
      <c r="B70" s="118">
        <f>'Master data'!B70</f>
        <v>385</v>
      </c>
      <c r="C70" s="127">
        <f>'Master data'!CE70</f>
        <v>54031.355999999971</v>
      </c>
      <c r="D70" s="127">
        <f>'Master data'!CE70-'Master data'!CT70</f>
        <v>2136.3669999999911</v>
      </c>
      <c r="E70" s="103">
        <f>C70/'Master data'!DS70</f>
        <v>0.13688465523244758</v>
      </c>
      <c r="F70" s="137">
        <f t="shared" si="2"/>
        <v>7396.0635378016341</v>
      </c>
      <c r="G70" s="109">
        <f t="shared" si="3"/>
        <v>0.13688465523244758</v>
      </c>
    </row>
    <row r="71" spans="1:7">
      <c r="A71" s="105" t="str">
        <f>'Master data'!A71</f>
        <v>Retail (Automotive)</v>
      </c>
      <c r="B71" s="118">
        <f>'Master data'!B71</f>
        <v>196</v>
      </c>
      <c r="C71" s="127">
        <f>'Master data'!CE71</f>
        <v>18221.78</v>
      </c>
      <c r="D71" s="127">
        <f>'Master data'!CE71-'Master data'!CT71</f>
        <v>1646.780999999999</v>
      </c>
      <c r="E71" s="103">
        <f>C71/'Master data'!DS71</f>
        <v>6.1064710839536927E-2</v>
      </c>
      <c r="F71" s="137">
        <f t="shared" si="2"/>
        <v>1112.707726681657</v>
      </c>
      <c r="G71" s="109">
        <f t="shared" si="3"/>
        <v>6.106471083953692E-2</v>
      </c>
    </row>
    <row r="72" spans="1:7">
      <c r="A72" s="105" t="str">
        <f>'Master data'!A72</f>
        <v>Retail (Building Supply)</v>
      </c>
      <c r="B72" s="118">
        <f>'Master data'!B72</f>
        <v>98</v>
      </c>
      <c r="C72" s="127">
        <f>'Master data'!CE72</f>
        <v>14264.458999999999</v>
      </c>
      <c r="D72" s="127">
        <f>'Master data'!CE72-'Master data'!CT72</f>
        <v>6033.5729999999967</v>
      </c>
      <c r="E72" s="103">
        <f>C72/'Master data'!DS72</f>
        <v>6.005006390890992E-2</v>
      </c>
      <c r="F72" s="137">
        <f t="shared" si="2"/>
        <v>856.58167457602519</v>
      </c>
      <c r="G72" s="109">
        <f t="shared" si="3"/>
        <v>6.005006390890992E-2</v>
      </c>
    </row>
    <row r="73" spans="1:7">
      <c r="A73" s="105" t="str">
        <f>'Master data'!A73</f>
        <v>Retail (Distributors)</v>
      </c>
      <c r="B73" s="118">
        <f>'Master data'!B73</f>
        <v>1002</v>
      </c>
      <c r="C73" s="127">
        <f>'Master data'!CE73</f>
        <v>54684.663000000037</v>
      </c>
      <c r="D73" s="127">
        <f>'Master data'!CE73-'Master data'!CT73</f>
        <v>7200.1810000000551</v>
      </c>
      <c r="E73" s="103">
        <f>C73/'Master data'!DS73</f>
        <v>3.4141623514946304E-2</v>
      </c>
      <c r="F73" s="137">
        <f t="shared" si="2"/>
        <v>1867.0231761877153</v>
      </c>
      <c r="G73" s="109">
        <f t="shared" si="3"/>
        <v>3.4141623514946304E-2</v>
      </c>
    </row>
    <row r="74" spans="1:7">
      <c r="A74" s="105" t="str">
        <f>'Master data'!A74</f>
        <v>Retail (General)</v>
      </c>
      <c r="B74" s="118">
        <f>'Master data'!B74</f>
        <v>204</v>
      </c>
      <c r="C74" s="127">
        <f>'Master data'!CE74</f>
        <v>83467.590000000011</v>
      </c>
      <c r="D74" s="127">
        <f>'Master data'!CE74-'Master data'!CT74</f>
        <v>637.97399999997288</v>
      </c>
      <c r="E74" s="103">
        <f>C74/'Master data'!DS74</f>
        <v>6.7426414468816059E-2</v>
      </c>
      <c r="F74" s="137">
        <f t="shared" si="2"/>
        <v>5627.9203180532077</v>
      </c>
      <c r="G74" s="109">
        <f t="shared" si="3"/>
        <v>6.7426414468816059E-2</v>
      </c>
    </row>
    <row r="75" spans="1:7">
      <c r="A75" s="105" t="str">
        <f>'Master data'!A75</f>
        <v>Retail (Grocery and Food)</v>
      </c>
      <c r="B75" s="118">
        <f>'Master data'!B75</f>
        <v>184</v>
      </c>
      <c r="C75" s="127">
        <f>'Master data'!CE75</f>
        <v>80580.087999999945</v>
      </c>
      <c r="D75" s="127">
        <f>'Master data'!CE75-'Master data'!CT75</f>
        <v>15661.251999999935</v>
      </c>
      <c r="E75" s="103">
        <f>C75/'Master data'!DS75</f>
        <v>0.10145823707528222</v>
      </c>
      <c r="F75" s="137">
        <f t="shared" si="2"/>
        <v>8175.5136718510985</v>
      </c>
      <c r="G75" s="109">
        <f t="shared" si="3"/>
        <v>0.10145823707528222</v>
      </c>
    </row>
    <row r="76" spans="1:7">
      <c r="A76" s="105" t="str">
        <f>'Master data'!A76</f>
        <v>Retail (Online)</v>
      </c>
      <c r="B76" s="118">
        <f>'Master data'!B76</f>
        <v>353</v>
      </c>
      <c r="C76" s="127">
        <f>'Master data'!CE76</f>
        <v>57846.432999999997</v>
      </c>
      <c r="D76" s="127">
        <f>'Master data'!CE76-'Master data'!CT76</f>
        <v>13363.589999999982</v>
      </c>
      <c r="E76" s="103">
        <f>C76/'Master data'!DS76</f>
        <v>6.0186885821480574E-2</v>
      </c>
      <c r="F76" s="137">
        <f t="shared" si="2"/>
        <v>3481.5966581509256</v>
      </c>
      <c r="G76" s="109">
        <f t="shared" si="3"/>
        <v>6.0186885821480567E-2</v>
      </c>
    </row>
    <row r="77" spans="1:7">
      <c r="A77" s="105" t="str">
        <f>'Master data'!A77</f>
        <v>Retail (Special Lines)</v>
      </c>
      <c r="B77" s="118">
        <f>'Master data'!B77</f>
        <v>479</v>
      </c>
      <c r="C77" s="127">
        <f>'Master data'!CE77</f>
        <v>52798.358999999953</v>
      </c>
      <c r="D77" s="127">
        <f>'Master data'!CE77-'Master data'!CT77</f>
        <v>3117.5549999999421</v>
      </c>
      <c r="E77" s="103">
        <f>C77/'Master data'!DS77</f>
        <v>6.9066936339575544E-2</v>
      </c>
      <c r="F77" s="137">
        <f t="shared" si="2"/>
        <v>3646.620899887052</v>
      </c>
      <c r="G77" s="109">
        <f t="shared" si="3"/>
        <v>6.9066936339575544E-2</v>
      </c>
    </row>
    <row r="78" spans="1:7">
      <c r="A78" s="105" t="str">
        <f>'Master data'!A78</f>
        <v>Rubber&amp; Tires</v>
      </c>
      <c r="B78" s="118">
        <f>'Master data'!B78</f>
        <v>90</v>
      </c>
      <c r="C78" s="127">
        <f>'Master data'!CE78</f>
        <v>6616.7620000000006</v>
      </c>
      <c r="D78" s="127">
        <f>'Master data'!CE78-'Master data'!CT78</f>
        <v>695.08900000000085</v>
      </c>
      <c r="E78" s="103">
        <f>C78/'Master data'!DS78</f>
        <v>2.9868597773546134E-2</v>
      </c>
      <c r="F78" s="137">
        <f t="shared" si="2"/>
        <v>197.63340274128467</v>
      </c>
      <c r="G78" s="109">
        <f t="shared" si="3"/>
        <v>2.9868597773546134E-2</v>
      </c>
    </row>
    <row r="79" spans="1:7">
      <c r="A79" s="105" t="str">
        <f>'Master data'!A79</f>
        <v>Semiconductor</v>
      </c>
      <c r="B79" s="118">
        <f>'Master data'!B79</f>
        <v>581</v>
      </c>
      <c r="C79" s="127">
        <f>'Master data'!CE79</f>
        <v>180389.43200000006</v>
      </c>
      <c r="D79" s="127">
        <f>'Master data'!CE79-'Master data'!CT79</f>
        <v>27640.430000000109</v>
      </c>
      <c r="E79" s="103">
        <f>C79/'Master data'!DS79</f>
        <v>0.14256714499584214</v>
      </c>
      <c r="F79" s="137">
        <f t="shared" si="2"/>
        <v>25717.606307661616</v>
      </c>
      <c r="G79" s="109">
        <f t="shared" si="3"/>
        <v>0.14256714499584214</v>
      </c>
    </row>
    <row r="80" spans="1:7">
      <c r="A80" s="105" t="str">
        <f>'Master data'!A80</f>
        <v>Semiconductor Equip</v>
      </c>
      <c r="B80" s="118">
        <f>'Master data'!B80</f>
        <v>324</v>
      </c>
      <c r="C80" s="127">
        <f>'Master data'!CE80</f>
        <v>18499.698000000008</v>
      </c>
      <c r="D80" s="127">
        <f>'Master data'!CE80-'Master data'!CT80</f>
        <v>364.59000000000742</v>
      </c>
      <c r="E80" s="103">
        <f>C80/'Master data'!DS80</f>
        <v>6.4140977930116028E-2</v>
      </c>
      <c r="F80" s="137">
        <f t="shared" si="2"/>
        <v>1186.588721131812</v>
      </c>
      <c r="G80" s="109">
        <f t="shared" si="3"/>
        <v>6.4140977930116028E-2</v>
      </c>
    </row>
    <row r="81" spans="1:7">
      <c r="A81" s="105" t="str">
        <f>'Master data'!A81</f>
        <v>Shipbuilding &amp; Marine</v>
      </c>
      <c r="B81" s="118">
        <f>'Master data'!B81</f>
        <v>348</v>
      </c>
      <c r="C81" s="127">
        <f>'Master data'!CE81</f>
        <v>14914.032000000005</v>
      </c>
      <c r="D81" s="127">
        <f>'Master data'!CE81-'Master data'!CT81</f>
        <v>1833.3740000000071</v>
      </c>
      <c r="E81" s="103">
        <f>C81/'Master data'!DS81</f>
        <v>2.0317728567937919E-2</v>
      </c>
      <c r="F81" s="137">
        <f t="shared" si="2"/>
        <v>303.01925402954038</v>
      </c>
      <c r="G81" s="109">
        <f t="shared" si="3"/>
        <v>2.0317728567937919E-2</v>
      </c>
    </row>
    <row r="82" spans="1:7">
      <c r="A82" s="105" t="str">
        <f>'Master data'!A82</f>
        <v>Shoe</v>
      </c>
      <c r="B82" s="118">
        <f>'Master data'!B82</f>
        <v>84</v>
      </c>
      <c r="C82" s="127">
        <f>'Master data'!CE82</f>
        <v>2342.6660000000002</v>
      </c>
      <c r="D82" s="127">
        <f>'Master data'!CE82-'Master data'!CT82</f>
        <v>540.45400000000018</v>
      </c>
      <c r="E82" s="103">
        <f>C82/'Master data'!DS82</f>
        <v>2.0667280450958541E-2</v>
      </c>
      <c r="F82" s="137">
        <f t="shared" si="2"/>
        <v>48.416535224925248</v>
      </c>
      <c r="G82" s="109">
        <f t="shared" si="3"/>
        <v>2.0667280450958541E-2</v>
      </c>
    </row>
    <row r="83" spans="1:7">
      <c r="A83" s="105" t="str">
        <f>'Master data'!A83</f>
        <v>Software (Entertainment)</v>
      </c>
      <c r="B83" s="118">
        <f>'Master data'!B83</f>
        <v>317</v>
      </c>
      <c r="C83" s="127">
        <f>'Master data'!CE83</f>
        <v>82567.319000000003</v>
      </c>
      <c r="D83" s="127">
        <f>'Master data'!CE83-'Master data'!CT83</f>
        <v>17133.603000000003</v>
      </c>
      <c r="E83" s="103">
        <f>C83/'Master data'!DS83</f>
        <v>8.1417559600698144E-2</v>
      </c>
      <c r="F83" s="137">
        <f t="shared" si="2"/>
        <v>6722.4296157523568</v>
      </c>
      <c r="G83" s="109">
        <f t="shared" si="3"/>
        <v>8.1417559600698144E-2</v>
      </c>
    </row>
    <row r="84" spans="1:7">
      <c r="A84" s="105" t="str">
        <f>'Master data'!A84</f>
        <v>Software (Internet)</v>
      </c>
      <c r="B84" s="118">
        <f>'Master data'!B84</f>
        <v>151</v>
      </c>
      <c r="C84" s="127">
        <f>'Master data'!CE84</f>
        <v>26657.545000000002</v>
      </c>
      <c r="D84" s="127">
        <f>'Master data'!CE84-'Master data'!CT84</f>
        <v>10727.367000000002</v>
      </c>
      <c r="E84" s="103">
        <f>C84/'Master data'!DS84</f>
        <v>0.20808017085376815</v>
      </c>
      <c r="F84" s="137">
        <f t="shared" si="2"/>
        <v>5546.9065181420128</v>
      </c>
      <c r="G84" s="109">
        <f t="shared" si="3"/>
        <v>0.20808017085376812</v>
      </c>
    </row>
    <row r="85" spans="1:7">
      <c r="A85" s="105" t="str">
        <f>'Master data'!A85</f>
        <v>Software (System &amp; Application)</v>
      </c>
      <c r="B85" s="118">
        <f>'Master data'!B85</f>
        <v>1603</v>
      </c>
      <c r="C85" s="127">
        <f>'Master data'!CE85</f>
        <v>360351.12600000028</v>
      </c>
      <c r="D85" s="127">
        <f>'Master data'!CE85-'Master data'!CT85</f>
        <v>81988.926000000094</v>
      </c>
      <c r="E85" s="103">
        <f>C85/'Master data'!DS85</f>
        <v>0.2697757661458281</v>
      </c>
      <c r="F85" s="137">
        <f t="shared" si="2"/>
        <v>97214.001098161913</v>
      </c>
      <c r="G85" s="109">
        <f t="shared" si="3"/>
        <v>0.2697757661458281</v>
      </c>
    </row>
    <row r="86" spans="1:7">
      <c r="A86" s="105" t="str">
        <f>'Master data'!A86</f>
        <v>Steel</v>
      </c>
      <c r="B86" s="118">
        <f>'Master data'!B86</f>
        <v>709</v>
      </c>
      <c r="C86" s="127">
        <f>'Master data'!CE86</f>
        <v>22366.795000000009</v>
      </c>
      <c r="D86" s="127">
        <f>'Master data'!CE86-'Master data'!CT86</f>
        <v>2143.1120000000083</v>
      </c>
      <c r="E86" s="103">
        <f>C86/'Master data'!DS86</f>
        <v>1.4693343767816129E-2</v>
      </c>
      <c r="F86" s="137">
        <f t="shared" si="2"/>
        <v>328.6430079192711</v>
      </c>
      <c r="G86" s="109">
        <f t="shared" si="3"/>
        <v>1.4693343767816129E-2</v>
      </c>
    </row>
    <row r="87" spans="1:7">
      <c r="A87" s="105" t="str">
        <f>'Master data'!A87</f>
        <v>Telecom (Wireless)</v>
      </c>
      <c r="B87" s="118">
        <f>'Master data'!B87</f>
        <v>101</v>
      </c>
      <c r="C87" s="127">
        <f>'Master data'!CE87</f>
        <v>140776.28800000006</v>
      </c>
      <c r="D87" s="127">
        <f>'Master data'!CE87-'Master data'!CT87</f>
        <v>6665.2710000000079</v>
      </c>
      <c r="E87" s="103">
        <f>C87/'Master data'!DS87</f>
        <v>7.3482992665068164E-2</v>
      </c>
      <c r="F87" s="137">
        <f t="shared" si="2"/>
        <v>10344.662938519528</v>
      </c>
      <c r="G87" s="109">
        <f t="shared" si="3"/>
        <v>7.3482992665068164E-2</v>
      </c>
    </row>
    <row r="88" spans="1:7">
      <c r="A88" s="105" t="str">
        <f>'Master data'!A88</f>
        <v>Telecom. Equipment</v>
      </c>
      <c r="B88" s="118">
        <f>'Master data'!B88</f>
        <v>465</v>
      </c>
      <c r="C88" s="127">
        <f>'Master data'!CE88</f>
        <v>77069.69299999997</v>
      </c>
      <c r="D88" s="127">
        <f>'Master data'!CE88-'Master data'!CT88</f>
        <v>9000.4159999999829</v>
      </c>
      <c r="E88" s="103">
        <f>C88/'Master data'!DS88</f>
        <v>0.18627499668083786</v>
      </c>
      <c r="F88" s="137">
        <f t="shared" si="2"/>
        <v>14356.156807768188</v>
      </c>
      <c r="G88" s="109">
        <f t="shared" si="3"/>
        <v>0.18627499668083786</v>
      </c>
    </row>
    <row r="89" spans="1:7">
      <c r="A89" s="105" t="str">
        <f>'Master data'!A89</f>
        <v>Telecom. Services</v>
      </c>
      <c r="B89" s="118">
        <f>'Master data'!B89</f>
        <v>296</v>
      </c>
      <c r="C89" s="127">
        <f>'Master data'!CE89</f>
        <v>374698.22199999983</v>
      </c>
      <c r="D89" s="127">
        <f>'Master data'!CE89-'Master data'!CT89</f>
        <v>-5090.940000000177</v>
      </c>
      <c r="E89" s="103">
        <f>C89/'Master data'!DS89</f>
        <v>0.12583556356714756</v>
      </c>
      <c r="F89" s="137">
        <f t="shared" si="2"/>
        <v>47150.36193297815</v>
      </c>
      <c r="G89" s="109">
        <f t="shared" si="3"/>
        <v>0.12583556356714756</v>
      </c>
    </row>
    <row r="90" spans="1:7">
      <c r="A90" s="105" t="str">
        <f>'Master data'!A90</f>
        <v>Tobacco</v>
      </c>
      <c r="B90" s="118">
        <f>'Master data'!B90</f>
        <v>55</v>
      </c>
      <c r="C90" s="127">
        <f>'Master data'!CE90</f>
        <v>47713.114999999998</v>
      </c>
      <c r="D90" s="127">
        <f>'Master data'!CE90-'Master data'!CT90</f>
        <v>1442.96899999999</v>
      </c>
      <c r="E90" s="103">
        <f>C90/'Master data'!DS90</f>
        <v>0.11637909305086216</v>
      </c>
      <c r="F90" s="137">
        <f t="shared" si="2"/>
        <v>5552.809050331487</v>
      </c>
      <c r="G90" s="109">
        <f t="shared" si="3"/>
        <v>0.11637909305086216</v>
      </c>
    </row>
    <row r="91" spans="1:7">
      <c r="A91" s="105" t="str">
        <f>'Master data'!A91</f>
        <v>Transportation</v>
      </c>
      <c r="B91" s="118">
        <f>'Master data'!B91</f>
        <v>295</v>
      </c>
      <c r="C91" s="127">
        <f>'Master data'!CE91</f>
        <v>52960.229999999989</v>
      </c>
      <c r="D91" s="127">
        <f>'Master data'!CE91-'Master data'!CT91</f>
        <v>13246.421999999984</v>
      </c>
      <c r="E91" s="103">
        <f>C91/'Master data'!DS91</f>
        <v>5.8399784550721451E-2</v>
      </c>
      <c r="F91" s="137">
        <f t="shared" si="2"/>
        <v>3092.8660217566539</v>
      </c>
      <c r="G91" s="109">
        <f t="shared" si="3"/>
        <v>5.8399784550721451E-2</v>
      </c>
    </row>
    <row r="92" spans="1:7">
      <c r="A92" s="105" t="str">
        <f>'Master data'!A92</f>
        <v>Transportation (Railroads)</v>
      </c>
      <c r="B92" s="118">
        <f>'Master data'!B92</f>
        <v>51</v>
      </c>
      <c r="C92" s="127">
        <f>'Master data'!CE92</f>
        <v>902.5569999999999</v>
      </c>
      <c r="D92" s="127">
        <f>'Master data'!CE92-'Master data'!CT92</f>
        <v>-105.56999999999982</v>
      </c>
      <c r="E92" s="103">
        <f>C92/'Master data'!DS92</f>
        <v>1.1613699104649998E-3</v>
      </c>
      <c r="F92" s="137">
        <f t="shared" si="2"/>
        <v>1.0482025422795587</v>
      </c>
      <c r="G92" s="109">
        <f t="shared" si="3"/>
        <v>1.1613699104649998E-3</v>
      </c>
    </row>
    <row r="93" spans="1:7">
      <c r="A93" s="105" t="str">
        <f>'Master data'!A93</f>
        <v>Trucking</v>
      </c>
      <c r="B93" s="118">
        <f>'Master data'!B93</f>
        <v>232</v>
      </c>
      <c r="C93" s="127">
        <f>'Master data'!CE93</f>
        <v>22274.458999999995</v>
      </c>
      <c r="D93" s="127">
        <f>'Master data'!CE93-'Master data'!CT93</f>
        <v>663.52599999999438</v>
      </c>
      <c r="E93" s="103">
        <f>C93/'Master data'!DS93</f>
        <v>6.4744857934414202E-2</v>
      </c>
      <c r="F93" s="137">
        <f t="shared" si="2"/>
        <v>1442.1566835209335</v>
      </c>
      <c r="G93" s="109">
        <f t="shared" si="3"/>
        <v>6.4744857934414202E-2</v>
      </c>
    </row>
    <row r="94" spans="1:7">
      <c r="A94" s="105" t="str">
        <f>'Master data'!A94</f>
        <v>Utility (General)</v>
      </c>
      <c r="B94" s="118">
        <f>'Master data'!B94</f>
        <v>54</v>
      </c>
      <c r="C94" s="127">
        <f>'Master data'!CE94</f>
        <v>92448.739999999991</v>
      </c>
      <c r="D94" s="127">
        <f>'Master data'!CE94-'Master data'!CT94</f>
        <v>-738.95000000001164</v>
      </c>
      <c r="E94" s="103">
        <f>C94/'Master data'!DS94</f>
        <v>6.0260148791472602E-2</v>
      </c>
      <c r="F94" s="137">
        <f t="shared" si="2"/>
        <v>5570.9748279841642</v>
      </c>
      <c r="G94" s="109">
        <f t="shared" si="3"/>
        <v>6.0260148791472602E-2</v>
      </c>
    </row>
    <row r="95" spans="1:7">
      <c r="A95" s="105" t="str">
        <f>'Master data'!A95</f>
        <v>Utility (Water)</v>
      </c>
      <c r="B95" s="118">
        <f>'Master data'!B95</f>
        <v>104</v>
      </c>
      <c r="C95" s="127">
        <f>'Master data'!CE95</f>
        <v>7175.3840000000027</v>
      </c>
      <c r="D95" s="127">
        <f>'Master data'!CE95-'Master data'!CT95</f>
        <v>27.56800000000203</v>
      </c>
      <c r="E95" s="103">
        <f>C95/'Master data'!DS95</f>
        <v>3.0035586141685111E-2</v>
      </c>
      <c r="F95" s="137">
        <f>IF(C95="NA","NA",IF(E95="NA","NA",E95*C95))</f>
        <v>215.51686423166916</v>
      </c>
      <c r="G95" s="109">
        <f t="shared" si="3"/>
        <v>3.0035586141685111E-2</v>
      </c>
    </row>
    <row r="96" spans="1:7">
      <c r="A96" s="105" t="str">
        <f>'Master data'!A96</f>
        <v>Total Market</v>
      </c>
      <c r="B96" s="118">
        <f>'Master data'!B96</f>
        <v>47606</v>
      </c>
      <c r="C96" s="127">
        <f>'Master data'!CE96</f>
        <v>8405132.9689999912</v>
      </c>
      <c r="D96" s="127">
        <f>'Master data'!CE96-'Master data'!CT96</f>
        <v>796388.57999998052</v>
      </c>
      <c r="E96" s="103">
        <f>C96/'Master data'!DS96</f>
        <v>2.9094593211515158E-2</v>
      </c>
      <c r="F96" s="137">
        <f t="shared" si="2"/>
        <v>244543.92462174938</v>
      </c>
      <c r="G96" s="109">
        <f t="shared" si="3"/>
        <v>2.9094593211515158E-2</v>
      </c>
    </row>
    <row r="97" spans="1:7">
      <c r="A97" s="105" t="str">
        <f>'Master data'!A97</f>
        <v>Total Market (without financials)</v>
      </c>
      <c r="B97" s="118">
        <f>'Master data'!B97</f>
        <v>42185</v>
      </c>
      <c r="C97" s="127">
        <f>'Master data'!CE97</f>
        <v>7426732.6859999914</v>
      </c>
      <c r="D97" s="127">
        <f>'Master data'!CE97-'Master data'!CT97</f>
        <v>698686.66999998037</v>
      </c>
      <c r="E97" s="103">
        <f>C97/'Master data'!DS97</f>
        <v>7.7108673031776792E-2</v>
      </c>
      <c r="F97" s="137">
        <f>IF(C97="NA","NA",IF(E97="NA","NA",E97*C97))</f>
        <v>572665.50237918273</v>
      </c>
      <c r="G97" s="109">
        <f t="shared" si="3"/>
        <v>7.7108673031776792E-2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"/>
  <sheetViews>
    <sheetView zoomScale="83" workbookViewId="0">
      <selection activeCell="I106" sqref="I106"/>
    </sheetView>
  </sheetViews>
  <sheetFormatPr defaultColWidth="11.07421875" defaultRowHeight="13.5"/>
  <cols>
    <col min="1" max="1" width="29.84375" bestFit="1" customWidth="1"/>
    <col min="2" max="2" width="15" customWidth="1"/>
    <col min="3" max="3" width="11.84375" bestFit="1" customWidth="1"/>
    <col min="4" max="4" width="14.84375" bestFit="1" customWidth="1"/>
    <col min="5" max="5" width="11.84375" bestFit="1" customWidth="1"/>
  </cols>
  <sheetData>
    <row r="1" spans="1:11" s="74" customFormat="1" ht="27">
      <c r="A1" s="74" t="str">
        <f>'Master data'!A1</f>
        <v>Industry Name</v>
      </c>
      <c r="B1" s="74" t="s">
        <v>234</v>
      </c>
      <c r="C1" s="74" t="s">
        <v>359</v>
      </c>
      <c r="D1" s="74" t="s">
        <v>360</v>
      </c>
      <c r="E1" s="74" t="s">
        <v>358</v>
      </c>
      <c r="F1" s="74" t="s">
        <v>361</v>
      </c>
      <c r="G1" s="74" t="s">
        <v>362</v>
      </c>
      <c r="H1" s="74" t="s">
        <v>363</v>
      </c>
      <c r="I1" s="74" t="s">
        <v>436</v>
      </c>
      <c r="J1" s="74" t="s">
        <v>364</v>
      </c>
      <c r="K1" s="74" t="s">
        <v>365</v>
      </c>
    </row>
    <row r="2" spans="1:11">
      <c r="A2" t="str">
        <f>'Master data'!A2</f>
        <v>Advertising</v>
      </c>
      <c r="B2" s="45">
        <f>'Master data'!C2</f>
        <v>238593.38699999987</v>
      </c>
      <c r="C2" s="45">
        <f>'Master data'!D2</f>
        <v>77655.577269080619</v>
      </c>
      <c r="D2" s="45">
        <f>'Master data'!G2</f>
        <v>278005.44426908082</v>
      </c>
      <c r="E2" s="45">
        <f>'Master data'!AP2</f>
        <v>158726.25999999989</v>
      </c>
      <c r="F2" s="45">
        <f>'Master data'!AR2</f>
        <v>20772.600999999984</v>
      </c>
      <c r="G2" s="45">
        <f>'Master data'!AN2</f>
        <v>13867.238546183869</v>
      </c>
      <c r="H2" s="45">
        <f>'Master data'!AM2</f>
        <v>4045.6920000000009</v>
      </c>
      <c r="I2" s="14">
        <f>B2/D2</f>
        <v>0.85823278615028087</v>
      </c>
      <c r="J2" s="14">
        <f>E2/D2</f>
        <v>0.57094658853647884</v>
      </c>
      <c r="K2" s="14">
        <f>F2/E2</f>
        <v>0.13087060074369544</v>
      </c>
    </row>
    <row r="3" spans="1:11">
      <c r="A3" t="str">
        <f>'Master data'!A3</f>
        <v>Aerospace/Defense</v>
      </c>
      <c r="B3" s="45">
        <f>'Master data'!C3</f>
        <v>1214067.1410000005</v>
      </c>
      <c r="C3" s="45">
        <f>'Master data'!D3</f>
        <v>315149.48516526358</v>
      </c>
      <c r="D3" s="45">
        <f>'Master data'!G3</f>
        <v>1411600.7571652627</v>
      </c>
      <c r="E3" s="45">
        <f>'Master data'!AP3</f>
        <v>659685.63200000022</v>
      </c>
      <c r="F3" s="45">
        <f>'Master data'!AR3</f>
        <v>75870.254999999976</v>
      </c>
      <c r="G3" s="45">
        <f>'Master data'!AN3</f>
        <v>49665.312366947313</v>
      </c>
      <c r="H3" s="45">
        <f>'Master data'!AM3</f>
        <v>32422.167000000009</v>
      </c>
      <c r="I3" s="14">
        <f t="shared" ref="I3:I66" si="0">B3/D3</f>
        <v>0.86006410441296188</v>
      </c>
      <c r="J3" s="14">
        <f t="shared" ref="J3:J66" si="1">E3/D3</f>
        <v>0.46733159404417046</v>
      </c>
      <c r="K3" s="14">
        <f t="shared" ref="K3:K66" si="2">F3/E3</f>
        <v>0.11500971268690592</v>
      </c>
    </row>
    <row r="4" spans="1:11">
      <c r="A4" t="str">
        <f>'Master data'!A4</f>
        <v>Air Transport</v>
      </c>
      <c r="B4" s="45">
        <f>'Master data'!C4</f>
        <v>506510.26999999961</v>
      </c>
      <c r="C4" s="45">
        <f>'Master data'!D4</f>
        <v>640029.90200445021</v>
      </c>
      <c r="D4" s="45">
        <f>'Master data'!G4</f>
        <v>1004627.0790044504</v>
      </c>
      <c r="E4" s="45">
        <f>'Master data'!AP4</f>
        <v>309085.38799999998</v>
      </c>
      <c r="F4" s="45">
        <f>'Master data'!AR4</f>
        <v>-17782.527000000013</v>
      </c>
      <c r="G4" s="45">
        <f>'Master data'!AN4</f>
        <v>-67443.545600890095</v>
      </c>
      <c r="H4" s="45">
        <f>'Master data'!AM4</f>
        <v>-71289.895000000004</v>
      </c>
      <c r="I4" s="14">
        <f t="shared" si="0"/>
        <v>0.50417740133177902</v>
      </c>
      <c r="J4" s="14">
        <f t="shared" si="1"/>
        <v>0.30766181248697039</v>
      </c>
      <c r="K4" s="14">
        <f t="shared" si="2"/>
        <v>-5.7532732669976668E-2</v>
      </c>
    </row>
    <row r="5" spans="1:11">
      <c r="A5" t="str">
        <f>'Master data'!A5</f>
        <v>Apparel</v>
      </c>
      <c r="B5" s="45">
        <f>'Master data'!C5</f>
        <v>1704232.8940000015</v>
      </c>
      <c r="C5" s="45">
        <f>'Master data'!D5</f>
        <v>278120.9018130253</v>
      </c>
      <c r="D5" s="45">
        <f>'Master data'!G5</f>
        <v>1868768.3678130261</v>
      </c>
      <c r="E5" s="45">
        <f>'Master data'!AP5</f>
        <v>597423.1110000005</v>
      </c>
      <c r="F5" s="45">
        <f>'Master data'!AR5</f>
        <v>111008.51000000018</v>
      </c>
      <c r="G5" s="45">
        <f>'Master data'!AN5</f>
        <v>84460.768237395008</v>
      </c>
      <c r="H5" s="45">
        <f>'Master data'!AM5</f>
        <v>53058.15400000009</v>
      </c>
      <c r="I5" s="14">
        <f t="shared" si="0"/>
        <v>0.91195512689163483</v>
      </c>
      <c r="J5" s="14">
        <f t="shared" si="1"/>
        <v>0.31968815466367839</v>
      </c>
      <c r="K5" s="14">
        <f t="shared" si="2"/>
        <v>0.18581221241037676</v>
      </c>
    </row>
    <row r="6" spans="1:11">
      <c r="A6" t="str">
        <f>'Master data'!A6</f>
        <v>Auto &amp; Truck</v>
      </c>
      <c r="B6" s="45">
        <f>'Master data'!C6</f>
        <v>2661668.6549999989</v>
      </c>
      <c r="C6" s="45">
        <f>'Master data'!D6</f>
        <v>1273941.7832450487</v>
      </c>
      <c r="D6" s="45">
        <f>'Master data'!G6</f>
        <v>3544513.3852450498</v>
      </c>
      <c r="E6" s="45">
        <f>'Master data'!AP6</f>
        <v>2138139.9760000012</v>
      </c>
      <c r="F6" s="45">
        <f>'Master data'!AR6</f>
        <v>226552.12599999996</v>
      </c>
      <c r="G6" s="45">
        <f>'Master data'!AN6</f>
        <v>142345.74155099023</v>
      </c>
      <c r="H6" s="45">
        <f>'Master data'!AM6</f>
        <v>117851.26600000006</v>
      </c>
      <c r="I6" s="14">
        <f t="shared" si="0"/>
        <v>0.75092639403757944</v>
      </c>
      <c r="J6" s="14">
        <f t="shared" si="1"/>
        <v>0.60322525086251888</v>
      </c>
      <c r="K6" s="14">
        <f t="shared" si="2"/>
        <v>0.10595757459426493</v>
      </c>
    </row>
    <row r="7" spans="1:11">
      <c r="A7" t="str">
        <f>'Master data'!A7</f>
        <v>Auto Parts</v>
      </c>
      <c r="B7" s="45">
        <f>'Master data'!C7</f>
        <v>790305.64899999963</v>
      </c>
      <c r="C7" s="45">
        <f>'Master data'!D7</f>
        <v>220323.33761085375</v>
      </c>
      <c r="D7" s="45">
        <f>'Master data'!G7</f>
        <v>890513.6746108532</v>
      </c>
      <c r="E7" s="45">
        <f>'Master data'!AP7</f>
        <v>922172.70299999882</v>
      </c>
      <c r="F7" s="45">
        <f>'Master data'!AR7</f>
        <v>95884.109000000055</v>
      </c>
      <c r="G7" s="45">
        <f>'Master data'!AN7</f>
        <v>52612.407677829171</v>
      </c>
      <c r="H7" s="45">
        <f>'Master data'!AM7</f>
        <v>33478.986999999979</v>
      </c>
      <c r="I7" s="14">
        <f t="shared" si="0"/>
        <v>0.88747165993307897</v>
      </c>
      <c r="J7" s="14">
        <f t="shared" si="1"/>
        <v>1.0355514230626277</v>
      </c>
      <c r="K7" s="14">
        <f t="shared" si="2"/>
        <v>0.10397630366640789</v>
      </c>
    </row>
    <row r="8" spans="1:11">
      <c r="A8" t="str">
        <f>'Master data'!A8</f>
        <v>Bank (Money Center)</v>
      </c>
      <c r="B8" s="45">
        <f>'Master data'!C8</f>
        <v>7100929.0000000019</v>
      </c>
      <c r="C8" s="45">
        <f>'Master data'!D8</f>
        <v>19288398.871758591</v>
      </c>
      <c r="D8" s="45">
        <f>'Master data'!G8</f>
        <v>15335184.956758587</v>
      </c>
      <c r="E8" s="45">
        <f>'Master data'!AP8</f>
        <v>2413604.1850000019</v>
      </c>
      <c r="F8" s="45">
        <f>'Master data'!AR8</f>
        <v>13144.636999999999</v>
      </c>
      <c r="G8" s="45">
        <f>'Master data'!AN8</f>
        <v>4039.6310482849185</v>
      </c>
      <c r="H8" s="45">
        <f>'Master data'!AM8</f>
        <v>797297.5829999994</v>
      </c>
      <c r="I8" s="14">
        <f t="shared" si="0"/>
        <v>0.46304814842617537</v>
      </c>
      <c r="J8" s="14">
        <f t="shared" si="1"/>
        <v>0.15738996248208068</v>
      </c>
      <c r="K8" s="14">
        <f t="shared" si="2"/>
        <v>5.4460615711933681E-3</v>
      </c>
    </row>
    <row r="9" spans="1:11">
      <c r="A9" t="str">
        <f>'Master data'!A9</f>
        <v>Banks (Regional)</v>
      </c>
      <c r="B9" s="45">
        <f>'Master data'!C9</f>
        <v>1239036.2410000004</v>
      </c>
      <c r="C9" s="45">
        <f>'Master data'!D9</f>
        <v>2198858.537750931</v>
      </c>
      <c r="D9" s="45">
        <f>'Master data'!G9</f>
        <v>1643994.746750932</v>
      </c>
      <c r="E9" s="45">
        <f>'Master data'!AP9</f>
        <v>368575.41199999972</v>
      </c>
      <c r="F9" s="45">
        <f>'Master data'!AR9</f>
        <v>4049.2479999999955</v>
      </c>
      <c r="G9" s="45">
        <f>'Master data'!AN9</f>
        <v>-398.69335018622576</v>
      </c>
      <c r="H9" s="45">
        <f>'Master data'!AM9</f>
        <v>111321.53100000006</v>
      </c>
      <c r="I9" s="14">
        <f t="shared" si="0"/>
        <v>0.75367408773582689</v>
      </c>
      <c r="J9" s="14">
        <f t="shared" si="1"/>
        <v>0.22419500593199859</v>
      </c>
      <c r="K9" s="14">
        <f t="shared" si="2"/>
        <v>1.0986213046680387E-2</v>
      </c>
    </row>
    <row r="10" spans="1:11">
      <c r="A10" t="str">
        <f>'Master data'!A10</f>
        <v>Beverage (Alcoholic)</v>
      </c>
      <c r="B10" s="45">
        <f>'Master data'!C10</f>
        <v>1645697.4309999994</v>
      </c>
      <c r="C10" s="45">
        <f>'Master data'!D10</f>
        <v>244258.49804662829</v>
      </c>
      <c r="D10" s="45">
        <f>'Master data'!G10</f>
        <v>1823272.9750466284</v>
      </c>
      <c r="E10" s="45">
        <f>'Master data'!AP10</f>
        <v>343950.28999999992</v>
      </c>
      <c r="F10" s="45">
        <f>'Master data'!AR10</f>
        <v>91642.691999999894</v>
      </c>
      <c r="G10" s="45">
        <f>'Master data'!AN10</f>
        <v>75009.352590674331</v>
      </c>
      <c r="H10" s="45">
        <f>'Master data'!AM10</f>
        <v>42733.719000000012</v>
      </c>
      <c r="I10" s="14">
        <f t="shared" si="0"/>
        <v>0.90260616677977823</v>
      </c>
      <c r="J10" s="14">
        <f t="shared" si="1"/>
        <v>0.18864442939006637</v>
      </c>
      <c r="K10" s="14">
        <f t="shared" si="2"/>
        <v>0.2664416767899801</v>
      </c>
    </row>
    <row r="11" spans="1:11">
      <c r="A11" t="str">
        <f>'Master data'!A11</f>
        <v>Beverage (Soft)</v>
      </c>
      <c r="B11" s="45">
        <f>'Master data'!C11</f>
        <v>809681.25699999998</v>
      </c>
      <c r="C11" s="45">
        <f>'Master data'!D11</f>
        <v>134904.17754408362</v>
      </c>
      <c r="D11" s="45">
        <f>'Master data'!G11</f>
        <v>910985.89754408377</v>
      </c>
      <c r="E11" s="45">
        <f>'Master data'!AP11</f>
        <v>217370.71699999998</v>
      </c>
      <c r="F11" s="45">
        <f>'Master data'!AR11</f>
        <v>46698.285000000018</v>
      </c>
      <c r="G11" s="45">
        <f>'Master data'!AN11</f>
        <v>37477.689291183291</v>
      </c>
      <c r="H11" s="45">
        <f>'Master data'!AM11</f>
        <v>25470.803000000011</v>
      </c>
      <c r="I11" s="14">
        <f t="shared" si="0"/>
        <v>0.88879669727359145</v>
      </c>
      <c r="J11" s="14">
        <f t="shared" si="1"/>
        <v>0.23861040833453862</v>
      </c>
      <c r="K11" s="14">
        <f t="shared" si="2"/>
        <v>0.21483245602028364</v>
      </c>
    </row>
    <row r="12" spans="1:11">
      <c r="A12" t="str">
        <f>'Master data'!A12</f>
        <v>Broadcasting</v>
      </c>
      <c r="B12" s="45">
        <f>'Master data'!C12</f>
        <v>179168.70700000011</v>
      </c>
      <c r="C12" s="45">
        <f>'Master data'!D12</f>
        <v>121226.44518679773</v>
      </c>
      <c r="D12" s="45">
        <f>'Master data'!G12</f>
        <v>269700.98218679777</v>
      </c>
      <c r="E12" s="45">
        <f>'Master data'!AP12</f>
        <v>170115.24399999995</v>
      </c>
      <c r="F12" s="45">
        <f>'Master data'!AR12</f>
        <v>35998.380999999987</v>
      </c>
      <c r="G12" s="45">
        <f>'Master data'!AN12</f>
        <v>26649.106962640475</v>
      </c>
      <c r="H12" s="45">
        <f>'Master data'!AM12</f>
        <v>16718.827000000008</v>
      </c>
      <c r="I12" s="14">
        <f t="shared" si="0"/>
        <v>0.66432352432408259</v>
      </c>
      <c r="J12" s="14">
        <f t="shared" si="1"/>
        <v>0.63075500363649517</v>
      </c>
      <c r="K12" s="14">
        <f t="shared" si="2"/>
        <v>0.21161172951672688</v>
      </c>
    </row>
    <row r="13" spans="1:11">
      <c r="A13" t="str">
        <f>'Master data'!A13</f>
        <v>Brokerage &amp; Investment Banking</v>
      </c>
      <c r="B13" s="45">
        <f>'Master data'!C13</f>
        <v>1266966.6590000002</v>
      </c>
      <c r="C13" s="45">
        <f>'Master data'!D13</f>
        <v>2498698.462954327</v>
      </c>
      <c r="D13" s="45">
        <f>'Master data'!G13</f>
        <v>3093349.2919543232</v>
      </c>
      <c r="E13" s="45">
        <f>'Master data'!AP13</f>
        <v>506123.34499999997</v>
      </c>
      <c r="F13" s="45">
        <f>'Master data'!AR13</f>
        <v>13304.176000000003</v>
      </c>
      <c r="G13" s="45">
        <f>'Master data'!AN13</f>
        <v>8882.4486091349936</v>
      </c>
      <c r="H13" s="45">
        <f>'Master data'!AM13</f>
        <v>94793.553999999931</v>
      </c>
      <c r="I13" s="14">
        <f t="shared" si="0"/>
        <v>0.4095776258747531</v>
      </c>
      <c r="J13" s="14">
        <f t="shared" si="1"/>
        <v>0.16361661656393164</v>
      </c>
      <c r="K13" s="14">
        <f t="shared" si="2"/>
        <v>2.6286430237672603E-2</v>
      </c>
    </row>
    <row r="14" spans="1:11">
      <c r="A14" t="str">
        <f>'Master data'!A14</f>
        <v>Building Materials</v>
      </c>
      <c r="B14" s="45">
        <f>'Master data'!C14</f>
        <v>807928.42799999961</v>
      </c>
      <c r="C14" s="45">
        <f>'Master data'!D14</f>
        <v>144217.38159753525</v>
      </c>
      <c r="D14" s="45">
        <f>'Master data'!G14</f>
        <v>893412.06059753522</v>
      </c>
      <c r="E14" s="45">
        <f>'Master data'!AP14</f>
        <v>446337.08100000001</v>
      </c>
      <c r="F14" s="45">
        <f>'Master data'!AR14</f>
        <v>68445.689000000013</v>
      </c>
      <c r="G14" s="45">
        <f>'Master data'!AN14</f>
        <v>50897.079480492968</v>
      </c>
      <c r="H14" s="45">
        <f>'Master data'!AM14</f>
        <v>34413.154999999977</v>
      </c>
      <c r="I14" s="14">
        <f t="shared" si="0"/>
        <v>0.90431779873179441</v>
      </c>
      <c r="J14" s="14">
        <f t="shared" si="1"/>
        <v>0.49958703344734251</v>
      </c>
      <c r="K14" s="14">
        <f t="shared" si="2"/>
        <v>0.15334977064117156</v>
      </c>
    </row>
    <row r="15" spans="1:11">
      <c r="A15" t="str">
        <f>'Master data'!A15</f>
        <v>Business &amp; Consumer Services</v>
      </c>
      <c r="B15" s="45">
        <f>'Master data'!C15</f>
        <v>1311444.0450000004</v>
      </c>
      <c r="C15" s="45">
        <f>'Master data'!D15</f>
        <v>240593.90796341235</v>
      </c>
      <c r="D15" s="45">
        <f>'Master data'!G15</f>
        <v>1457928.9359634116</v>
      </c>
      <c r="E15" s="45">
        <f>'Master data'!AP15</f>
        <v>620872.69799999997</v>
      </c>
      <c r="F15" s="45">
        <f>'Master data'!AR15</f>
        <v>78132.790999999983</v>
      </c>
      <c r="G15" s="45">
        <f>'Master data'!AN15</f>
        <v>52595.189607317538</v>
      </c>
      <c r="H15" s="45">
        <f>'Master data'!AM15</f>
        <v>36004.963000000003</v>
      </c>
      <c r="I15" s="14">
        <f t="shared" si="0"/>
        <v>0.89952535590041449</v>
      </c>
      <c r="J15" s="14">
        <f t="shared" si="1"/>
        <v>0.42585936988055056</v>
      </c>
      <c r="K15" s="14">
        <f t="shared" si="2"/>
        <v>0.12584349618156343</v>
      </c>
    </row>
    <row r="16" spans="1:11">
      <c r="A16" t="str">
        <f>'Master data'!A16</f>
        <v>Cable TV</v>
      </c>
      <c r="B16" s="45">
        <f>'Master data'!C16</f>
        <v>537733.21799999988</v>
      </c>
      <c r="C16" s="45">
        <f>'Master data'!D16</f>
        <v>314073.31575766037</v>
      </c>
      <c r="D16" s="45">
        <f>'Master data'!G16</f>
        <v>825009.91575766052</v>
      </c>
      <c r="E16" s="45">
        <f>'Master data'!AP16</f>
        <v>254087.76599999997</v>
      </c>
      <c r="F16" s="45">
        <f>'Master data'!AR16</f>
        <v>84206.15300000002</v>
      </c>
      <c r="G16" s="45">
        <f>'Master data'!AN16</f>
        <v>48302.58944846793</v>
      </c>
      <c r="H16" s="45">
        <f>'Master data'!AM16</f>
        <v>27893.721000000001</v>
      </c>
      <c r="I16" s="14">
        <f t="shared" si="0"/>
        <v>0.65179000607061111</v>
      </c>
      <c r="J16" s="14">
        <f t="shared" si="1"/>
        <v>0.30798146924895392</v>
      </c>
      <c r="K16" s="14">
        <f t="shared" si="2"/>
        <v>0.33140577496360069</v>
      </c>
    </row>
    <row r="17" spans="1:11">
      <c r="A17" t="str">
        <f>'Master data'!A17</f>
        <v>Chemical (Basic)</v>
      </c>
      <c r="B17" s="45">
        <f>'Master data'!C17</f>
        <v>1188242.3209999988</v>
      </c>
      <c r="C17" s="45">
        <f>'Master data'!D17</f>
        <v>341968.20523370261</v>
      </c>
      <c r="D17" s="45">
        <f>'Master data'!G17</f>
        <v>1402630.8452337021</v>
      </c>
      <c r="E17" s="45">
        <f>'Master data'!AP17</f>
        <v>877929.92300000158</v>
      </c>
      <c r="F17" s="45">
        <f>'Master data'!AR17</f>
        <v>153794.19500000015</v>
      </c>
      <c r="G17" s="45">
        <f>'Master data'!AN17</f>
        <v>110374.71795325958</v>
      </c>
      <c r="H17" s="45">
        <f>'Master data'!AM17</f>
        <v>83802.445999999982</v>
      </c>
      <c r="I17" s="14">
        <f t="shared" si="0"/>
        <v>0.8471525669336164</v>
      </c>
      <c r="J17" s="14">
        <f t="shared" si="1"/>
        <v>0.62591659522055043</v>
      </c>
      <c r="K17" s="14">
        <f t="shared" si="2"/>
        <v>0.175178212942629</v>
      </c>
    </row>
    <row r="18" spans="1:11">
      <c r="A18" t="str">
        <f>'Master data'!A18</f>
        <v>Chemical (Diversified)</v>
      </c>
      <c r="B18" s="45">
        <f>'Master data'!C18</f>
        <v>253721.55599999995</v>
      </c>
      <c r="C18" s="45">
        <f>'Master data'!D18</f>
        <v>111974.06504712116</v>
      </c>
      <c r="D18" s="45">
        <f>'Master data'!G18</f>
        <v>337113.63604712125</v>
      </c>
      <c r="E18" s="45">
        <f>'Master data'!AP18</f>
        <v>280304.48000000016</v>
      </c>
      <c r="F18" s="45">
        <f>'Master data'!AR18</f>
        <v>48204.701000000001</v>
      </c>
      <c r="G18" s="45">
        <f>'Master data'!AN18</f>
        <v>32256.503990575766</v>
      </c>
      <c r="H18" s="45">
        <f>'Master data'!AM18</f>
        <v>19346.789999999997</v>
      </c>
      <c r="I18" s="14">
        <f t="shared" si="0"/>
        <v>0.75262916972167548</v>
      </c>
      <c r="J18" s="14">
        <f t="shared" si="1"/>
        <v>0.83148366018875486</v>
      </c>
      <c r="K18" s="14">
        <f t="shared" si="2"/>
        <v>0.17197263846799729</v>
      </c>
    </row>
    <row r="19" spans="1:11">
      <c r="A19" t="str">
        <f>'Master data'!A19</f>
        <v>Chemical (Specialty)</v>
      </c>
      <c r="B19" s="45">
        <f>'Master data'!C19</f>
        <v>2224441.3660000009</v>
      </c>
      <c r="C19" s="45">
        <f>'Master data'!D19</f>
        <v>353661.9783325679</v>
      </c>
      <c r="D19" s="45">
        <f>'Master data'!G19</f>
        <v>2456616.7063325662</v>
      </c>
      <c r="E19" s="45">
        <f>'Master data'!AP19</f>
        <v>845847.06000000017</v>
      </c>
      <c r="F19" s="45">
        <f>'Master data'!AR19</f>
        <v>165705.41400000011</v>
      </c>
      <c r="G19" s="45">
        <f>'Master data'!AN19</f>
        <v>115590.92673348647</v>
      </c>
      <c r="H19" s="45">
        <f>'Master data'!AM19</f>
        <v>85262.681000000084</v>
      </c>
      <c r="I19" s="14">
        <f t="shared" si="0"/>
        <v>0.90548979833358889</v>
      </c>
      <c r="J19" s="14">
        <f t="shared" si="1"/>
        <v>0.34431381086826046</v>
      </c>
      <c r="K19" s="14">
        <f t="shared" si="2"/>
        <v>0.19590469936728286</v>
      </c>
    </row>
    <row r="20" spans="1:11">
      <c r="A20" t="str">
        <f>'Master data'!A20</f>
        <v>Coal &amp; Related Energy</v>
      </c>
      <c r="B20" s="45">
        <f>'Master data'!C20</f>
        <v>278608.81999999989</v>
      </c>
      <c r="C20" s="45">
        <f>'Master data'!D20</f>
        <v>114703.78691101191</v>
      </c>
      <c r="D20" s="45">
        <f>'Master data'!G20</f>
        <v>311447.13891101175</v>
      </c>
      <c r="E20" s="45">
        <f>'Master data'!AP20</f>
        <v>251741.035</v>
      </c>
      <c r="F20" s="45">
        <f>'Master data'!AR20</f>
        <v>61970.170000000027</v>
      </c>
      <c r="G20" s="45">
        <f>'Master data'!AN20</f>
        <v>43235.841617797618</v>
      </c>
      <c r="H20" s="45">
        <f>'Master data'!AM20</f>
        <v>23767.171000000002</v>
      </c>
      <c r="I20" s="14">
        <f t="shared" si="0"/>
        <v>0.89456214295038172</v>
      </c>
      <c r="J20" s="14">
        <f t="shared" si="1"/>
        <v>0.80829458212466909</v>
      </c>
      <c r="K20" s="14">
        <f t="shared" si="2"/>
        <v>0.2461663431232021</v>
      </c>
    </row>
    <row r="21" spans="1:11">
      <c r="A21" t="str">
        <f>'Master data'!A21</f>
        <v>Computer Services</v>
      </c>
      <c r="B21" s="45">
        <f>'Master data'!C21</f>
        <v>1665638.8210000019</v>
      </c>
      <c r="C21" s="45">
        <f>'Master data'!D21</f>
        <v>207371.61328350916</v>
      </c>
      <c r="D21" s="45">
        <f>'Master data'!G21</f>
        <v>1765959.7512835078</v>
      </c>
      <c r="E21" s="45">
        <f>'Master data'!AP21</f>
        <v>1057872.1590000005</v>
      </c>
      <c r="F21" s="45">
        <f>'Master data'!AR21</f>
        <v>108006.31499999992</v>
      </c>
      <c r="G21" s="45">
        <f>'Master data'!AN21</f>
        <v>77563.438143298205</v>
      </c>
      <c r="H21" s="45">
        <f>'Master data'!AM21</f>
        <v>49757.741000000045</v>
      </c>
      <c r="I21" s="14">
        <f t="shared" si="0"/>
        <v>0.94319183650103455</v>
      </c>
      <c r="J21" s="14">
        <f t="shared" si="1"/>
        <v>0.59903526013610109</v>
      </c>
      <c r="K21" s="14">
        <f t="shared" si="2"/>
        <v>0.10209770063529942</v>
      </c>
    </row>
    <row r="22" spans="1:11">
      <c r="A22" t="str">
        <f>'Master data'!A22</f>
        <v>Computers/Peripherals</v>
      </c>
      <c r="B22" s="45">
        <f>'Master data'!C22</f>
        <v>3961573.9329999993</v>
      </c>
      <c r="C22" s="45">
        <f>'Master data'!D22</f>
        <v>367158.97066885274</v>
      </c>
      <c r="D22" s="45">
        <f>'Master data'!G22</f>
        <v>4134028.1946688541</v>
      </c>
      <c r="E22" s="45">
        <f>'Master data'!AP22</f>
        <v>1479478.402</v>
      </c>
      <c r="F22" s="45">
        <f>'Master data'!AR22</f>
        <v>262401.76300000004</v>
      </c>
      <c r="G22" s="45">
        <f>'Master data'!AN22</f>
        <v>198656.5576662294</v>
      </c>
      <c r="H22" s="45">
        <f>'Master data'!AM22</f>
        <v>172338.66200000001</v>
      </c>
      <c r="I22" s="14">
        <f t="shared" si="0"/>
        <v>0.95828420766668987</v>
      </c>
      <c r="J22" s="14">
        <f t="shared" si="1"/>
        <v>0.35787815958969527</v>
      </c>
      <c r="K22" s="14">
        <f t="shared" si="2"/>
        <v>0.1773609960410899</v>
      </c>
    </row>
    <row r="23" spans="1:11">
      <c r="A23" t="str">
        <f>'Master data'!A23</f>
        <v>Construction Supplies</v>
      </c>
      <c r="B23" s="45">
        <f>'Master data'!C23</f>
        <v>1436982.4920000012</v>
      </c>
      <c r="C23" s="45">
        <f>'Master data'!D23</f>
        <v>519541.42343654338</v>
      </c>
      <c r="D23" s="45">
        <f>'Master data'!G23</f>
        <v>1748141.4974365437</v>
      </c>
      <c r="E23" s="45">
        <f>'Master data'!AP23</f>
        <v>1138119.4960000019</v>
      </c>
      <c r="F23" s="45">
        <f>'Master data'!AR23</f>
        <v>162855.19099999982</v>
      </c>
      <c r="G23" s="45">
        <f>'Master data'!AN23</f>
        <v>113447.08111269135</v>
      </c>
      <c r="H23" s="45">
        <f>'Master data'!AM23</f>
        <v>76393.515999999858</v>
      </c>
      <c r="I23" s="14">
        <f t="shared" si="0"/>
        <v>0.82200582396057598</v>
      </c>
      <c r="J23" s="14">
        <f t="shared" si="1"/>
        <v>0.65104540889220264</v>
      </c>
      <c r="K23" s="14">
        <f t="shared" si="2"/>
        <v>0.14309146936887157</v>
      </c>
    </row>
    <row r="24" spans="1:11">
      <c r="A24" t="str">
        <f>'Master data'!A24</f>
        <v>Diversified</v>
      </c>
      <c r="B24" s="45">
        <f>'Master data'!C24</f>
        <v>2111107.8209999991</v>
      </c>
      <c r="C24" s="45">
        <f>'Master data'!D24</f>
        <v>1199545.0380902591</v>
      </c>
      <c r="D24" s="45">
        <f>'Master data'!G24</f>
        <v>2998119.72709026</v>
      </c>
      <c r="E24" s="45">
        <f>'Master data'!AP24</f>
        <v>1636622.7869999984</v>
      </c>
      <c r="F24" s="45">
        <f>'Master data'!AR24</f>
        <v>345523.40200000006</v>
      </c>
      <c r="G24" s="45">
        <f>'Master data'!AN24</f>
        <v>280440.08238194848</v>
      </c>
      <c r="H24" s="45">
        <f>'Master data'!AM24</f>
        <v>193702.40400000007</v>
      </c>
      <c r="I24" s="14">
        <f t="shared" si="0"/>
        <v>0.70414393458825442</v>
      </c>
      <c r="J24" s="14">
        <f t="shared" si="1"/>
        <v>0.54588306537990605</v>
      </c>
      <c r="K24" s="14">
        <f t="shared" si="2"/>
        <v>0.2111197551106811</v>
      </c>
    </row>
    <row r="25" spans="1:11">
      <c r="A25" t="str">
        <f>'Master data'!A25</f>
        <v>Drugs (Biotechnology)</v>
      </c>
      <c r="B25" s="45">
        <f>'Master data'!C25</f>
        <v>1981015.4450000015</v>
      </c>
      <c r="C25" s="45">
        <f>'Master data'!D25</f>
        <v>231984.72721301424</v>
      </c>
      <c r="D25" s="45">
        <f>'Master data'!G25</f>
        <v>2043468.735213015</v>
      </c>
      <c r="E25" s="45">
        <f>'Master data'!AP25</f>
        <v>259634.15299999982</v>
      </c>
      <c r="F25" s="45">
        <f>'Master data'!AR25</f>
        <v>52477.673000000097</v>
      </c>
      <c r="G25" s="45">
        <f>'Master data'!AN25</f>
        <v>27747.387357397201</v>
      </c>
      <c r="H25" s="45">
        <f>'Master data'!AM25</f>
        <v>-3074.4599999999969</v>
      </c>
      <c r="I25" s="14">
        <f t="shared" si="0"/>
        <v>0.96943760913156163</v>
      </c>
      <c r="J25" s="14">
        <f t="shared" si="1"/>
        <v>0.12705560331116839</v>
      </c>
      <c r="K25" s="14">
        <f t="shared" si="2"/>
        <v>0.20212160994089301</v>
      </c>
    </row>
    <row r="26" spans="1:11">
      <c r="A26" t="str">
        <f>'Master data'!A26</f>
        <v>Drugs (Pharmaceutical)</v>
      </c>
      <c r="B26" s="45">
        <f>'Master data'!C26</f>
        <v>4387489.578999998</v>
      </c>
      <c r="C26" s="45">
        <f>'Master data'!D26</f>
        <v>648828.48731898272</v>
      </c>
      <c r="D26" s="45">
        <f>'Master data'!G26</f>
        <v>4798409.6423189864</v>
      </c>
      <c r="E26" s="45">
        <f>'Master data'!AP26</f>
        <v>1114038.5760000004</v>
      </c>
      <c r="F26" s="45">
        <f>'Master data'!AR26</f>
        <v>315242.71700000041</v>
      </c>
      <c r="G26" s="45">
        <f>'Master data'!AN26</f>
        <v>238888.41933620369</v>
      </c>
      <c r="H26" s="45">
        <f>'Master data'!AM26</f>
        <v>120177.795</v>
      </c>
      <c r="I26" s="14">
        <f t="shared" si="0"/>
        <v>0.91436327993030664</v>
      </c>
      <c r="J26" s="14">
        <f t="shared" si="1"/>
        <v>0.2321682930475284</v>
      </c>
      <c r="K26" s="14">
        <f t="shared" si="2"/>
        <v>0.28297289141628457</v>
      </c>
    </row>
    <row r="27" spans="1:11">
      <c r="A27" t="str">
        <f>'Master data'!A27</f>
        <v>Education</v>
      </c>
      <c r="B27" s="45">
        <f>'Master data'!C27</f>
        <v>108931.67599999998</v>
      </c>
      <c r="C27" s="45">
        <f>'Master data'!D27</f>
        <v>33527.120557316121</v>
      </c>
      <c r="D27" s="45">
        <f>'Master data'!G27</f>
        <v>123714.37155731604</v>
      </c>
      <c r="E27" s="45">
        <f>'Master data'!AP27</f>
        <v>45180.816999999995</v>
      </c>
      <c r="F27" s="45">
        <f>'Master data'!AR27</f>
        <v>7802.2519999999959</v>
      </c>
      <c r="G27" s="45">
        <f>'Master data'!AN27</f>
        <v>4311.9050885367778</v>
      </c>
      <c r="H27" s="45">
        <f>'Master data'!AM27</f>
        <v>1494.9199999999998</v>
      </c>
      <c r="I27" s="14">
        <f t="shared" si="0"/>
        <v>0.88050947217181363</v>
      </c>
      <c r="J27" s="14">
        <f t="shared" si="1"/>
        <v>0.36520265536868546</v>
      </c>
      <c r="K27" s="14">
        <f t="shared" si="2"/>
        <v>0.17268948456598288</v>
      </c>
    </row>
    <row r="28" spans="1:11">
      <c r="A28" t="str">
        <f>'Master data'!A28</f>
        <v>Electrical Equipment</v>
      </c>
      <c r="B28" s="45">
        <f>'Master data'!C28</f>
        <v>1915621.0100000019</v>
      </c>
      <c r="C28" s="45">
        <f>'Master data'!D28</f>
        <v>234895.15895788581</v>
      </c>
      <c r="D28" s="45">
        <f>'Master data'!G28</f>
        <v>2000280.3279578849</v>
      </c>
      <c r="E28" s="45">
        <f>'Master data'!AP28</f>
        <v>763550.85000000219</v>
      </c>
      <c r="F28" s="45">
        <f>'Master data'!AR28</f>
        <v>80698.574999999997</v>
      </c>
      <c r="G28" s="45">
        <f>'Master data'!AN28</f>
        <v>54543.212408422762</v>
      </c>
      <c r="H28" s="45">
        <f>'Master data'!AM28</f>
        <v>38099.361999999986</v>
      </c>
      <c r="I28" s="14">
        <f t="shared" si="0"/>
        <v>0.95767627328299887</v>
      </c>
      <c r="J28" s="14">
        <f t="shared" si="1"/>
        <v>0.381721921336657</v>
      </c>
      <c r="K28" s="14">
        <f t="shared" si="2"/>
        <v>0.10568854058639286</v>
      </c>
    </row>
    <row r="29" spans="1:11">
      <c r="A29" t="str">
        <f>'Master data'!A29</f>
        <v>Electronics (Consumer &amp; Office)</v>
      </c>
      <c r="B29" s="45">
        <f>'Master data'!C29</f>
        <v>331374.60200000007</v>
      </c>
      <c r="C29" s="45">
        <f>'Master data'!D29</f>
        <v>100317.39327512424</v>
      </c>
      <c r="D29" s="45">
        <f>'Master data'!G29</f>
        <v>383618.47427512426</v>
      </c>
      <c r="E29" s="45">
        <f>'Master data'!AP29</f>
        <v>363069.60200000013</v>
      </c>
      <c r="F29" s="45">
        <f>'Master data'!AR29</f>
        <v>37257.353000000017</v>
      </c>
      <c r="G29" s="45">
        <f>'Master data'!AN29</f>
        <v>23249.559744975148</v>
      </c>
      <c r="H29" s="45">
        <f>'Master data'!AM29</f>
        <v>18460.772999999994</v>
      </c>
      <c r="I29" s="14">
        <f t="shared" si="0"/>
        <v>0.86381293973434703</v>
      </c>
      <c r="J29" s="14">
        <f t="shared" si="1"/>
        <v>0.9464340910224599</v>
      </c>
      <c r="K29" s="14">
        <f t="shared" si="2"/>
        <v>0.1026176600705889</v>
      </c>
    </row>
    <row r="30" spans="1:11">
      <c r="A30" t="str">
        <f>'Master data'!A30</f>
        <v>Electronics (General)</v>
      </c>
      <c r="B30" s="45">
        <f>'Master data'!C30</f>
        <v>2191637.3869999964</v>
      </c>
      <c r="C30" s="45">
        <f>'Master data'!D30</f>
        <v>286216.92955060588</v>
      </c>
      <c r="D30" s="45">
        <f>'Master data'!G30</f>
        <v>2240274.0535506024</v>
      </c>
      <c r="E30" s="45">
        <f>'Master data'!AP30</f>
        <v>1152943.5340000007</v>
      </c>
      <c r="F30" s="45">
        <f>'Master data'!AR30</f>
        <v>145356.94800000012</v>
      </c>
      <c r="G30" s="45">
        <f>'Master data'!AN30</f>
        <v>96500.074889878772</v>
      </c>
      <c r="H30" s="45">
        <f>'Master data'!AM30</f>
        <v>76555.980000000098</v>
      </c>
      <c r="I30" s="14">
        <f t="shared" si="0"/>
        <v>0.97828985856729356</v>
      </c>
      <c r="J30" s="14">
        <f t="shared" si="1"/>
        <v>0.51464397053240185</v>
      </c>
      <c r="K30" s="14">
        <f t="shared" si="2"/>
        <v>0.12607464608062932</v>
      </c>
    </row>
    <row r="31" spans="1:11">
      <c r="A31" t="str">
        <f>'Master data'!A31</f>
        <v>Engineering/Construction</v>
      </c>
      <c r="B31" s="45">
        <f>'Master data'!C31</f>
        <v>898025.82299999974</v>
      </c>
      <c r="C31" s="45">
        <f>'Master data'!D31</f>
        <v>784273.41896269703</v>
      </c>
      <c r="D31" s="45">
        <f>'Master data'!G31</f>
        <v>1359406.6879627011</v>
      </c>
      <c r="E31" s="45">
        <f>'Master data'!AP31</f>
        <v>2174228.5639999984</v>
      </c>
      <c r="F31" s="45">
        <f>'Master data'!AR31</f>
        <v>139895.85799999995</v>
      </c>
      <c r="G31" s="45">
        <f>'Master data'!AN31</f>
        <v>105148.12620746033</v>
      </c>
      <c r="H31" s="45">
        <f>'Master data'!AM31</f>
        <v>64523.417999999954</v>
      </c>
      <c r="I31" s="14">
        <f t="shared" si="0"/>
        <v>0.66060129831039893</v>
      </c>
      <c r="J31" s="14">
        <f t="shared" si="1"/>
        <v>1.5993952238519913</v>
      </c>
      <c r="K31" s="14">
        <f t="shared" si="2"/>
        <v>6.4342756008424901E-2</v>
      </c>
    </row>
    <row r="32" spans="1:11">
      <c r="A32" t="str">
        <f>'Master data'!A32</f>
        <v>Entertainment</v>
      </c>
      <c r="B32" s="45">
        <f>'Master data'!C32</f>
        <v>1438120.3650000002</v>
      </c>
      <c r="C32" s="45">
        <f>'Master data'!D32</f>
        <v>220608.02719622635</v>
      </c>
      <c r="D32" s="45">
        <f>'Master data'!G32</f>
        <v>1536739.5341962271</v>
      </c>
      <c r="E32" s="45">
        <f>'Master data'!AP32</f>
        <v>312370.38600000012</v>
      </c>
      <c r="F32" s="45">
        <f>'Master data'!AR32</f>
        <v>51335.972999999976</v>
      </c>
      <c r="G32" s="45">
        <f>'Master data'!AN32</f>
        <v>29732.156360754696</v>
      </c>
      <c r="H32" s="45">
        <f>'Master data'!AM32</f>
        <v>12795.776000000003</v>
      </c>
      <c r="I32" s="14">
        <f t="shared" si="0"/>
        <v>0.93582570956124422</v>
      </c>
      <c r="J32" s="14">
        <f t="shared" si="1"/>
        <v>0.20326826963775721</v>
      </c>
      <c r="K32" s="14">
        <f t="shared" si="2"/>
        <v>0.16434327740658475</v>
      </c>
    </row>
    <row r="33" spans="1:11">
      <c r="A33" t="str">
        <f>'Master data'!A33</f>
        <v>Environmental &amp; Waste Services</v>
      </c>
      <c r="B33" s="45">
        <f>'Master data'!C33</f>
        <v>382419.91900000029</v>
      </c>
      <c r="C33" s="45">
        <f>'Master data'!D33</f>
        <v>116659.54433995245</v>
      </c>
      <c r="D33" s="45">
        <f>'Master data'!G33</f>
        <v>474708.42333995266</v>
      </c>
      <c r="E33" s="45">
        <f>'Master data'!AP33</f>
        <v>157131.46200000003</v>
      </c>
      <c r="F33" s="45">
        <f>'Master data'!AR33</f>
        <v>28839.748000000007</v>
      </c>
      <c r="G33" s="45">
        <f>'Master data'!AN33</f>
        <v>17482.920132009498</v>
      </c>
      <c r="H33" s="45">
        <f>'Master data'!AM33</f>
        <v>8657.0010000000002</v>
      </c>
      <c r="I33" s="14">
        <f t="shared" si="0"/>
        <v>0.80558907362412258</v>
      </c>
      <c r="J33" s="14">
        <f t="shared" si="1"/>
        <v>0.33100626463388783</v>
      </c>
      <c r="K33" s="14">
        <f t="shared" si="2"/>
        <v>0.18353897833649635</v>
      </c>
    </row>
    <row r="34" spans="1:11">
      <c r="A34" t="str">
        <f>'Master data'!A34</f>
        <v>Farming/Agriculture</v>
      </c>
      <c r="B34" s="45">
        <f>'Master data'!C34</f>
        <v>475077.64599999983</v>
      </c>
      <c r="C34" s="45">
        <f>'Master data'!D34</f>
        <v>204156.95423919338</v>
      </c>
      <c r="D34" s="45">
        <f>'Master data'!G34</f>
        <v>637250.57723919291</v>
      </c>
      <c r="E34" s="45">
        <f>'Master data'!AP34</f>
        <v>497156.94600000005</v>
      </c>
      <c r="F34" s="45">
        <f>'Master data'!AR34</f>
        <v>49425.398000000016</v>
      </c>
      <c r="G34" s="45">
        <f>'Master data'!AN34</f>
        <v>36387.85355216133</v>
      </c>
      <c r="H34" s="45">
        <f>'Master data'!AM34</f>
        <v>23718.846999999998</v>
      </c>
      <c r="I34" s="14">
        <f t="shared" si="0"/>
        <v>0.74551151928055259</v>
      </c>
      <c r="J34" s="14">
        <f t="shared" si="1"/>
        <v>0.78015927134012075</v>
      </c>
      <c r="K34" s="14">
        <f t="shared" si="2"/>
        <v>9.9416086605375542E-2</v>
      </c>
    </row>
    <row r="35" spans="1:11">
      <c r="A35" t="str">
        <f>'Master data'!A35</f>
        <v>Financial Svcs. (Non-bank &amp; Insurance)</v>
      </c>
      <c r="B35" s="45">
        <f>'Master data'!C35</f>
        <v>2154444.0140000004</v>
      </c>
      <c r="C35" s="45">
        <f>'Master data'!D35</f>
        <v>11468784.676392579</v>
      </c>
      <c r="D35" s="45">
        <f>'Master data'!G35</f>
        <v>12505198.497392569</v>
      </c>
      <c r="E35" s="45">
        <f>'Master data'!AP35</f>
        <v>805455.51099999994</v>
      </c>
      <c r="F35" s="45">
        <f>'Master data'!AR35</f>
        <v>95826.144000000015</v>
      </c>
      <c r="G35" s="45">
        <f>'Master data'!AN35</f>
        <v>80995.399521483763</v>
      </c>
      <c r="H35" s="45">
        <f>'Master data'!AM35</f>
        <v>232994.92700000017</v>
      </c>
      <c r="I35" s="14">
        <f t="shared" si="0"/>
        <v>0.17228387173935855</v>
      </c>
      <c r="J35" s="14">
        <f t="shared" si="1"/>
        <v>6.4409654206444122E-2</v>
      </c>
      <c r="K35" s="14">
        <f t="shared" si="2"/>
        <v>0.11897136799154637</v>
      </c>
    </row>
    <row r="36" spans="1:11">
      <c r="A36" t="str">
        <f>'Master data'!A36</f>
        <v>Food Processing</v>
      </c>
      <c r="B36" s="45">
        <f>'Master data'!C36</f>
        <v>2251200.0260000052</v>
      </c>
      <c r="C36" s="45">
        <f>'Master data'!D36</f>
        <v>554231.74325927068</v>
      </c>
      <c r="D36" s="45">
        <f>'Master data'!G36</f>
        <v>2652764.7272592671</v>
      </c>
      <c r="E36" s="45">
        <f>'Master data'!AP36</f>
        <v>1480170.4760000019</v>
      </c>
      <c r="F36" s="45">
        <f>'Master data'!AR36</f>
        <v>187425.74800000002</v>
      </c>
      <c r="G36" s="45">
        <f>'Master data'!AN36</f>
        <v>136810.20094814597</v>
      </c>
      <c r="H36" s="45">
        <f>'Master data'!AM36</f>
        <v>91505.073000000048</v>
      </c>
      <c r="I36" s="14">
        <f t="shared" si="0"/>
        <v>0.84862407995218525</v>
      </c>
      <c r="J36" s="14">
        <f t="shared" si="1"/>
        <v>0.55797276735101053</v>
      </c>
      <c r="K36" s="14">
        <f t="shared" si="2"/>
        <v>0.1266244334953211</v>
      </c>
    </row>
    <row r="37" spans="1:11">
      <c r="A37" t="str">
        <f>'Master data'!A37</f>
        <v>Food Wholesalers</v>
      </c>
      <c r="B37" s="45">
        <f>'Master data'!C37</f>
        <v>106452.783</v>
      </c>
      <c r="C37" s="45">
        <f>'Master data'!D37</f>
        <v>80268.907975722803</v>
      </c>
      <c r="D37" s="45">
        <f>'Master data'!G37</f>
        <v>171368.37197572281</v>
      </c>
      <c r="E37" s="45">
        <f>'Master data'!AP37</f>
        <v>379686.89199999999</v>
      </c>
      <c r="F37" s="45">
        <f>'Master data'!AR37</f>
        <v>14001.882000000001</v>
      </c>
      <c r="G37" s="45">
        <f>'Master data'!AN37</f>
        <v>8352.5480048554418</v>
      </c>
      <c r="H37" s="45">
        <f>'Master data'!AM37</f>
        <v>2534.9479999999994</v>
      </c>
      <c r="I37" s="14">
        <f t="shared" si="0"/>
        <v>0.62119270768984614</v>
      </c>
      <c r="J37" s="14">
        <f t="shared" si="1"/>
        <v>2.2156182475363013</v>
      </c>
      <c r="K37" s="14">
        <f t="shared" si="2"/>
        <v>3.6877443743830909E-2</v>
      </c>
    </row>
    <row r="38" spans="1:11">
      <c r="A38" t="str">
        <f>'Master data'!A38</f>
        <v>Furn/Home Furnishings</v>
      </c>
      <c r="B38" s="45">
        <f>'Master data'!C38</f>
        <v>469198.77000000014</v>
      </c>
      <c r="C38" s="45">
        <f>'Master data'!D38</f>
        <v>87003.18210472801</v>
      </c>
      <c r="D38" s="45">
        <f>'Master data'!G38</f>
        <v>486484.62210472813</v>
      </c>
      <c r="E38" s="45">
        <f>'Master data'!AP38</f>
        <v>350039.0959999995</v>
      </c>
      <c r="F38" s="45">
        <f>'Master data'!AR38</f>
        <v>40775.740000000005</v>
      </c>
      <c r="G38" s="45">
        <f>'Master data'!AN38</f>
        <v>31564.11117905442</v>
      </c>
      <c r="H38" s="45">
        <f>'Master data'!AM38</f>
        <v>24719.822</v>
      </c>
      <c r="I38" s="14">
        <f t="shared" si="0"/>
        <v>0.96446783450226559</v>
      </c>
      <c r="J38" s="14">
        <f t="shared" si="1"/>
        <v>0.71952756591891764</v>
      </c>
      <c r="K38" s="14">
        <f t="shared" si="2"/>
        <v>0.11648910212018164</v>
      </c>
    </row>
    <row r="39" spans="1:11">
      <c r="A39" t="str">
        <f>'Master data'!A39</f>
        <v>Green &amp; Renewable Energy</v>
      </c>
      <c r="B39" s="45">
        <f>'Master data'!C39</f>
        <v>428986.53000000009</v>
      </c>
      <c r="C39" s="45">
        <f>'Master data'!D39</f>
        <v>222180.14035456951</v>
      </c>
      <c r="D39" s="45">
        <f>'Master data'!G39</f>
        <v>624296.65135456913</v>
      </c>
      <c r="E39" s="45">
        <f>'Master data'!AP39</f>
        <v>70868.741999999984</v>
      </c>
      <c r="F39" s="45">
        <f>'Master data'!AR39</f>
        <v>38222.452000000048</v>
      </c>
      <c r="G39" s="45">
        <f>'Master data'!AN39</f>
        <v>23659.945329086124</v>
      </c>
      <c r="H39" s="45">
        <f>'Master data'!AM39</f>
        <v>11584.22</v>
      </c>
      <c r="I39" s="14">
        <f t="shared" si="0"/>
        <v>0.68715173959239662</v>
      </c>
      <c r="J39" s="14">
        <f t="shared" si="1"/>
        <v>0.11351773527253808</v>
      </c>
      <c r="K39" s="14">
        <f t="shared" si="2"/>
        <v>0.53934147723406822</v>
      </c>
    </row>
    <row r="40" spans="1:11">
      <c r="A40" t="str">
        <f>'Master data'!A40</f>
        <v>Healthcare Products</v>
      </c>
      <c r="B40" s="45">
        <f>'Master data'!C40</f>
        <v>2428544.1850000015</v>
      </c>
      <c r="C40" s="45">
        <f>'Master data'!D40</f>
        <v>216646.74345612049</v>
      </c>
      <c r="D40" s="45">
        <f>'Master data'!G40</f>
        <v>2543185.7994561181</v>
      </c>
      <c r="E40" s="45">
        <f>'Master data'!AP40</f>
        <v>431976.44799999963</v>
      </c>
      <c r="F40" s="45">
        <f>'Master data'!AR40</f>
        <v>111106.92199999998</v>
      </c>
      <c r="G40" s="45">
        <f>'Master data'!AN40</f>
        <v>82657.127308775947</v>
      </c>
      <c r="H40" s="45">
        <f>'Master data'!AM40</f>
        <v>62585.05599999999</v>
      </c>
      <c r="I40" s="14">
        <f t="shared" si="0"/>
        <v>0.95492204522350121</v>
      </c>
      <c r="J40" s="14">
        <f t="shared" si="1"/>
        <v>0.16985642499748993</v>
      </c>
      <c r="K40" s="14">
        <f t="shared" si="2"/>
        <v>0.25720597156259795</v>
      </c>
    </row>
    <row r="41" spans="1:11">
      <c r="A41" t="str">
        <f>'Master data'!A41</f>
        <v>Healthcare Support Services</v>
      </c>
      <c r="B41" s="45">
        <f>'Master data'!C41</f>
        <v>1531985.1909999992</v>
      </c>
      <c r="C41" s="45">
        <f>'Master data'!D41</f>
        <v>421251.56496104924</v>
      </c>
      <c r="D41" s="45">
        <f>'Master data'!G41</f>
        <v>1825814.4419610493</v>
      </c>
      <c r="E41" s="45">
        <f>'Master data'!AP41</f>
        <v>2327696.3270000014</v>
      </c>
      <c r="F41" s="45">
        <f>'Master data'!AR41</f>
        <v>134928.09500000006</v>
      </c>
      <c r="G41" s="45">
        <f>'Master data'!AN41</f>
        <v>101471.72180779012</v>
      </c>
      <c r="H41" s="45">
        <f>'Master data'!AM41</f>
        <v>57207.986999999994</v>
      </c>
      <c r="I41" s="14">
        <f t="shared" si="0"/>
        <v>0.83906948909580459</v>
      </c>
      <c r="J41" s="14">
        <f t="shared" si="1"/>
        <v>1.2748811015537245</v>
      </c>
      <c r="K41" s="14">
        <f t="shared" si="2"/>
        <v>5.7966365042943155E-2</v>
      </c>
    </row>
    <row r="42" spans="1:11">
      <c r="A42" t="str">
        <f>'Master data'!A42</f>
        <v>Heathcare Information and Technology</v>
      </c>
      <c r="B42" s="45">
        <f>'Master data'!C42</f>
        <v>1767892.3269999989</v>
      </c>
      <c r="C42" s="45">
        <f>'Master data'!D42</f>
        <v>141585.89289776073</v>
      </c>
      <c r="D42" s="45">
        <f>'Master data'!G42</f>
        <v>1846278.3188977607</v>
      </c>
      <c r="E42" s="45">
        <f>'Master data'!AP42</f>
        <v>219805.08599999995</v>
      </c>
      <c r="F42" s="45">
        <f>'Master data'!AR42</f>
        <v>53655.697000000029</v>
      </c>
      <c r="G42" s="45">
        <f>'Master data'!AN42</f>
        <v>38311.236220447878</v>
      </c>
      <c r="H42" s="45">
        <f>'Master data'!AM42</f>
        <v>33492.629000000008</v>
      </c>
      <c r="I42" s="14">
        <f t="shared" si="0"/>
        <v>0.95754378356966319</v>
      </c>
      <c r="J42" s="14">
        <f t="shared" si="1"/>
        <v>0.11905306136683927</v>
      </c>
      <c r="K42" s="14">
        <f t="shared" si="2"/>
        <v>0.2441058029021223</v>
      </c>
    </row>
    <row r="43" spans="1:11">
      <c r="A43" t="str">
        <f>'Master data'!A43</f>
        <v>Homebuilding</v>
      </c>
      <c r="B43" s="45">
        <f>'Master data'!C43</f>
        <v>321137.31400000013</v>
      </c>
      <c r="C43" s="45">
        <f>'Master data'!D43</f>
        <v>105407.67480248345</v>
      </c>
      <c r="D43" s="45">
        <f>'Master data'!G43</f>
        <v>370369.03180248354</v>
      </c>
      <c r="E43" s="45">
        <f>'Master data'!AP43</f>
        <v>302130.43200000003</v>
      </c>
      <c r="F43" s="45">
        <f>'Master data'!AR43</f>
        <v>45430.131999999991</v>
      </c>
      <c r="G43" s="45">
        <f>'Master data'!AN43</f>
        <v>38798.06523950331</v>
      </c>
      <c r="H43" s="45">
        <f>'Master data'!AM43</f>
        <v>31291.151999999991</v>
      </c>
      <c r="I43" s="14">
        <f t="shared" si="0"/>
        <v>0.86707388152058429</v>
      </c>
      <c r="J43" s="14">
        <f t="shared" si="1"/>
        <v>0.81575511464771999</v>
      </c>
      <c r="K43" s="14">
        <f t="shared" si="2"/>
        <v>0.15036595850099596</v>
      </c>
    </row>
    <row r="44" spans="1:11">
      <c r="A44" t="str">
        <f>'Master data'!A44</f>
        <v>Hospitals/Healthcare Facilities</v>
      </c>
      <c r="B44" s="45">
        <f>'Master data'!C44</f>
        <v>374882.63699999999</v>
      </c>
      <c r="C44" s="45">
        <f>'Master data'!D44</f>
        <v>182689.7649473217</v>
      </c>
      <c r="D44" s="45">
        <f>'Master data'!G44</f>
        <v>535333.58994732169</v>
      </c>
      <c r="E44" s="45">
        <f>'Master data'!AP44</f>
        <v>219714.12099999998</v>
      </c>
      <c r="F44" s="45">
        <f>'Master data'!AR44</f>
        <v>37605.227999999988</v>
      </c>
      <c r="G44" s="45">
        <f>'Master data'!AN44</f>
        <v>24157.32961053566</v>
      </c>
      <c r="H44" s="45">
        <f>'Master data'!AM44</f>
        <v>13685.232000000004</v>
      </c>
      <c r="I44" s="14">
        <f t="shared" si="0"/>
        <v>0.7002785628245175</v>
      </c>
      <c r="J44" s="14">
        <f t="shared" si="1"/>
        <v>0.41042468682307132</v>
      </c>
      <c r="K44" s="14">
        <f t="shared" si="2"/>
        <v>0.17115526225098654</v>
      </c>
    </row>
    <row r="45" spans="1:11">
      <c r="A45" t="str">
        <f>'Master data'!A45</f>
        <v>Hotel/Gaming</v>
      </c>
      <c r="B45" s="45">
        <f>'Master data'!C45</f>
        <v>970376.37699999951</v>
      </c>
      <c r="C45" s="45">
        <f>'Master data'!D45</f>
        <v>475661.50169478887</v>
      </c>
      <c r="D45" s="45">
        <f>'Master data'!G45</f>
        <v>1335023.6196947887</v>
      </c>
      <c r="E45" s="45">
        <f>'Master data'!AP45</f>
        <v>202918.75699999995</v>
      </c>
      <c r="F45" s="45">
        <f>'Master data'!AR45</f>
        <v>13377.362999999996</v>
      </c>
      <c r="G45" s="45">
        <f>'Master data'!AN45</f>
        <v>-20963.184538957765</v>
      </c>
      <c r="H45" s="45">
        <f>'Master data'!AM45</f>
        <v>-41648.822</v>
      </c>
      <c r="I45" s="14">
        <f t="shared" si="0"/>
        <v>0.72686083053859796</v>
      </c>
      <c r="J45" s="14">
        <f t="shared" si="1"/>
        <v>0.15199637969430904</v>
      </c>
      <c r="K45" s="14">
        <f t="shared" si="2"/>
        <v>6.5924723755330317E-2</v>
      </c>
    </row>
    <row r="46" spans="1:11">
      <c r="A46" t="str">
        <f>'Master data'!A46</f>
        <v>Household Products</v>
      </c>
      <c r="B46" s="45">
        <f>'Master data'!C46</f>
        <v>1721762.7850000008</v>
      </c>
      <c r="C46" s="45">
        <f>'Master data'!D46</f>
        <v>190264.98268220335</v>
      </c>
      <c r="D46" s="45">
        <f>'Master data'!G46</f>
        <v>1844379.4986822016</v>
      </c>
      <c r="E46" s="45">
        <f>'Master data'!AP46</f>
        <v>482664.3499999998</v>
      </c>
      <c r="F46" s="45">
        <f>'Master data'!AR46</f>
        <v>95469.390000000029</v>
      </c>
      <c r="G46" s="45">
        <f>'Master data'!AN46</f>
        <v>76076.130263559346</v>
      </c>
      <c r="H46" s="45">
        <f>'Master data'!AM46</f>
        <v>45594.093000000044</v>
      </c>
      <c r="I46" s="14">
        <f t="shared" si="0"/>
        <v>0.93351871793749075</v>
      </c>
      <c r="J46" s="14">
        <f t="shared" si="1"/>
        <v>0.26169470564212011</v>
      </c>
      <c r="K46" s="14">
        <f t="shared" si="2"/>
        <v>0.19779664688307738</v>
      </c>
    </row>
    <row r="47" spans="1:11">
      <c r="A47" t="str">
        <f>'Master data'!A47</f>
        <v>Information Services</v>
      </c>
      <c r="B47" s="45">
        <f>'Master data'!C47</f>
        <v>1991573.3439999991</v>
      </c>
      <c r="C47" s="45">
        <f>'Master data'!D47</f>
        <v>214115.85021176739</v>
      </c>
      <c r="D47" s="45">
        <f>'Master data'!G47</f>
        <v>2111017.6092117666</v>
      </c>
      <c r="E47" s="45">
        <f>'Master data'!AP47</f>
        <v>266461.08799999993</v>
      </c>
      <c r="F47" s="45">
        <f>'Master data'!AR47</f>
        <v>73577.245999999985</v>
      </c>
      <c r="G47" s="45">
        <f>'Master data'!AN47</f>
        <v>54216.14855764652</v>
      </c>
      <c r="H47" s="45">
        <f>'Master data'!AM47</f>
        <v>37054.525999999998</v>
      </c>
      <c r="I47" s="14">
        <f t="shared" si="0"/>
        <v>0.9434186315213321</v>
      </c>
      <c r="J47" s="14">
        <f t="shared" si="1"/>
        <v>0.12622400061337902</v>
      </c>
      <c r="K47" s="14">
        <f t="shared" si="2"/>
        <v>0.27612754474679624</v>
      </c>
    </row>
    <row r="48" spans="1:11">
      <c r="A48" t="str">
        <f>'Master data'!A48</f>
        <v>Insurance (General)</v>
      </c>
      <c r="B48" s="45">
        <f>'Master data'!C48</f>
        <v>885326.64400000032</v>
      </c>
      <c r="C48" s="45">
        <f>'Master data'!D48</f>
        <v>346328.65501289128</v>
      </c>
      <c r="D48" s="45">
        <f>'Master data'!G48</f>
        <v>1043777.2190128919</v>
      </c>
      <c r="E48" s="45">
        <f>'Master data'!AP48</f>
        <v>1068958.6480000005</v>
      </c>
      <c r="F48" s="45">
        <f>'Master data'!AR48</f>
        <v>127503.88200000004</v>
      </c>
      <c r="G48" s="45">
        <f>'Master data'!AN48</f>
        <v>110392.01219742166</v>
      </c>
      <c r="H48" s="45">
        <f>'Master data'!AM48</f>
        <v>70078.57699999999</v>
      </c>
      <c r="I48" s="14">
        <f t="shared" si="0"/>
        <v>0.84819502464066088</v>
      </c>
      <c r="J48" s="14">
        <f t="shared" si="1"/>
        <v>1.0241252908459939</v>
      </c>
      <c r="K48" s="14">
        <f t="shared" si="2"/>
        <v>0.11927859158869912</v>
      </c>
    </row>
    <row r="49" spans="1:11">
      <c r="A49" t="str">
        <f>'Master data'!A49</f>
        <v>Insurance (Life)</v>
      </c>
      <c r="B49" s="45">
        <f>'Master data'!C49</f>
        <v>1198127.8100000005</v>
      </c>
      <c r="C49" s="45">
        <f>'Master data'!D49</f>
        <v>1292932.8598421977</v>
      </c>
      <c r="D49" s="45">
        <f>'Master data'!G49</f>
        <v>1497107.2738421988</v>
      </c>
      <c r="E49" s="45">
        <f>'Master data'!AP49</f>
        <v>1812400.1700000006</v>
      </c>
      <c r="F49" s="45">
        <f>'Master data'!AR49</f>
        <v>197234.07300000003</v>
      </c>
      <c r="G49" s="45">
        <f>'Master data'!AN49</f>
        <v>188909.34483156048</v>
      </c>
      <c r="H49" s="45">
        <f>'Master data'!AM49</f>
        <v>117650.30999999997</v>
      </c>
      <c r="I49" s="14">
        <f t="shared" si="0"/>
        <v>0.80029522996378688</v>
      </c>
      <c r="J49" s="14">
        <f t="shared" si="1"/>
        <v>1.2106014055683727</v>
      </c>
      <c r="K49" s="14">
        <f t="shared" si="2"/>
        <v>0.10882479281603685</v>
      </c>
    </row>
    <row r="50" spans="1:11">
      <c r="A50" t="str">
        <f>'Master data'!A50</f>
        <v>Insurance (Prop/Cas.)</v>
      </c>
      <c r="B50" s="45">
        <f>'Master data'!C50</f>
        <v>691535.70200000005</v>
      </c>
      <c r="C50" s="45">
        <f>'Master data'!D50</f>
        <v>193939.48942135862</v>
      </c>
      <c r="D50" s="45">
        <f>'Master data'!G50</f>
        <v>792034.96042135858</v>
      </c>
      <c r="E50" s="45">
        <f>'Master data'!AP50</f>
        <v>758232.57900000038</v>
      </c>
      <c r="F50" s="45">
        <f>'Master data'!AR50</f>
        <v>99991.615000000034</v>
      </c>
      <c r="G50" s="45">
        <f>'Master data'!AN50</f>
        <v>87573.894715728224</v>
      </c>
      <c r="H50" s="45">
        <f>'Master data'!AM50</f>
        <v>62283.265999999996</v>
      </c>
      <c r="I50" s="14">
        <f t="shared" si="0"/>
        <v>0.87311259799959662</v>
      </c>
      <c r="J50" s="14">
        <f t="shared" si="1"/>
        <v>0.95732210936323381</v>
      </c>
      <c r="K50" s="14">
        <f t="shared" si="2"/>
        <v>0.13187459596087864</v>
      </c>
    </row>
    <row r="51" spans="1:11">
      <c r="A51" t="str">
        <f>'Master data'!A51</f>
        <v>Investments &amp; Asset Management</v>
      </c>
      <c r="B51" s="45">
        <f>'Master data'!C51</f>
        <v>1471128.6449999986</v>
      </c>
      <c r="C51" s="45">
        <f>'Master data'!D51</f>
        <v>666006.75202972593</v>
      </c>
      <c r="D51" s="45">
        <f>'Master data'!G51</f>
        <v>1918407.7340297231</v>
      </c>
      <c r="E51" s="45">
        <f>'Master data'!AP51</f>
        <v>419833.54900000012</v>
      </c>
      <c r="F51" s="45">
        <f>'Master data'!AR51</f>
        <v>88585.81399999994</v>
      </c>
      <c r="G51" s="45">
        <f>'Master data'!AN51</f>
        <v>84673.738394054904</v>
      </c>
      <c r="H51" s="45">
        <f>'Master data'!AM51</f>
        <v>88601.810000000085</v>
      </c>
      <c r="I51" s="14">
        <f t="shared" si="0"/>
        <v>0.76684878761920461</v>
      </c>
      <c r="J51" s="14">
        <f t="shared" si="1"/>
        <v>0.21884479589649911</v>
      </c>
      <c r="K51" s="14">
        <f t="shared" si="2"/>
        <v>0.21100222745657687</v>
      </c>
    </row>
    <row r="52" spans="1:11">
      <c r="A52" t="str">
        <f>'Master data'!A52</f>
        <v>Machinery</v>
      </c>
      <c r="B52" s="45">
        <f>'Master data'!C52</f>
        <v>1868907.6589999977</v>
      </c>
      <c r="C52" s="45">
        <f>'Master data'!D52</f>
        <v>249155.61563556496</v>
      </c>
      <c r="D52" s="45">
        <f>'Master data'!G52</f>
        <v>1959911.2336355627</v>
      </c>
      <c r="E52" s="45">
        <f>'Master data'!AP52</f>
        <v>822189.98299999943</v>
      </c>
      <c r="F52" s="45">
        <f>'Master data'!AR52</f>
        <v>113708.6240000001</v>
      </c>
      <c r="G52" s="45">
        <f>'Master data'!AN52</f>
        <v>82241.563072887075</v>
      </c>
      <c r="H52" s="45">
        <f>'Master data'!AM52</f>
        <v>58921.150999999991</v>
      </c>
      <c r="I52" s="14">
        <f t="shared" si="0"/>
        <v>0.95356750189815653</v>
      </c>
      <c r="J52" s="14">
        <f t="shared" si="1"/>
        <v>0.41950368409025723</v>
      </c>
      <c r="K52" s="14">
        <f t="shared" si="2"/>
        <v>0.13829969514479012</v>
      </c>
    </row>
    <row r="53" spans="1:11">
      <c r="A53" t="str">
        <f>'Master data'!A53</f>
        <v>Metals &amp; Mining</v>
      </c>
      <c r="B53" s="45">
        <f>'Master data'!C53</f>
        <v>1408878.9319999977</v>
      </c>
      <c r="C53" s="45">
        <f>'Master data'!D53</f>
        <v>366043.4257586188</v>
      </c>
      <c r="D53" s="45">
        <f>'Master data'!G53</f>
        <v>1614682.5637586191</v>
      </c>
      <c r="E53" s="45">
        <f>'Master data'!AP53</f>
        <v>1083602.6520000016</v>
      </c>
      <c r="F53" s="45">
        <f>'Master data'!AR53</f>
        <v>234590.81100000022</v>
      </c>
      <c r="G53" s="45">
        <f>'Master data'!AN53</f>
        <v>173263.99004827597</v>
      </c>
      <c r="H53" s="45">
        <f>'Master data'!AM53</f>
        <v>97075.575000000157</v>
      </c>
      <c r="I53" s="14">
        <f t="shared" si="0"/>
        <v>0.87254235824560045</v>
      </c>
      <c r="J53" s="14">
        <f t="shared" si="1"/>
        <v>0.6710933011363035</v>
      </c>
      <c r="K53" s="14">
        <f t="shared" si="2"/>
        <v>0.21649154380253388</v>
      </c>
    </row>
    <row r="54" spans="1:11">
      <c r="A54" t="str">
        <f>'Master data'!A54</f>
        <v>Office Equipment &amp; Services</v>
      </c>
      <c r="B54" s="45">
        <f>'Master data'!C54</f>
        <v>48902.208000000021</v>
      </c>
      <c r="C54" s="45">
        <f>'Master data'!D54</f>
        <v>13065.469985095269</v>
      </c>
      <c r="D54" s="45">
        <f>'Master data'!G54</f>
        <v>54155.538985095292</v>
      </c>
      <c r="E54" s="45">
        <f>'Master data'!AP54</f>
        <v>46143.478999999992</v>
      </c>
      <c r="F54" s="45">
        <f>'Master data'!AR54</f>
        <v>5072.0369999999994</v>
      </c>
      <c r="G54" s="45">
        <f>'Master data'!AN54</f>
        <v>3347.5882029809477</v>
      </c>
      <c r="H54" s="45">
        <f>'Master data'!AM54</f>
        <v>1804.2239999999995</v>
      </c>
      <c r="I54" s="14">
        <f t="shared" si="0"/>
        <v>0.9029954999332368</v>
      </c>
      <c r="J54" s="14">
        <f t="shared" si="1"/>
        <v>0.85205465340672937</v>
      </c>
      <c r="K54" s="14">
        <f t="shared" si="2"/>
        <v>0.10991882514970318</v>
      </c>
    </row>
    <row r="55" spans="1:11">
      <c r="A55" t="str">
        <f>'Master data'!A55</f>
        <v>Oil/Gas (Integrated)</v>
      </c>
      <c r="B55" s="45">
        <f>'Master data'!C55</f>
        <v>3618577.5100000002</v>
      </c>
      <c r="C55" s="45">
        <f>'Master data'!D55</f>
        <v>970120.52370069374</v>
      </c>
      <c r="D55" s="45">
        <f>'Master data'!G55</f>
        <v>4262448.0387006924</v>
      </c>
      <c r="E55" s="45">
        <f>'Master data'!AP55</f>
        <v>2896559.5</v>
      </c>
      <c r="F55" s="45">
        <f>'Master data'!AR55</f>
        <v>605838.85899999994</v>
      </c>
      <c r="G55" s="45">
        <f>'Master data'!AN55</f>
        <v>346216.91645986121</v>
      </c>
      <c r="H55" s="45">
        <f>'Master data'!AM55</f>
        <v>211877.60000000003</v>
      </c>
      <c r="I55" s="14">
        <f t="shared" si="0"/>
        <v>0.84894348908075812</v>
      </c>
      <c r="J55" s="14">
        <f t="shared" si="1"/>
        <v>0.67955303471170259</v>
      </c>
      <c r="K55" s="14">
        <f t="shared" si="2"/>
        <v>0.20915809221250242</v>
      </c>
    </row>
    <row r="56" spans="1:11">
      <c r="A56" t="str">
        <f>'Master data'!A56</f>
        <v>Oil/Gas (Production and Exploration)</v>
      </c>
      <c r="B56" s="45">
        <f>'Master data'!C56</f>
        <v>810905.49799999991</v>
      </c>
      <c r="C56" s="45">
        <f>'Master data'!D56</f>
        <v>314326.47653276363</v>
      </c>
      <c r="D56" s="45">
        <f>'Master data'!G56</f>
        <v>1055841.6985327629</v>
      </c>
      <c r="E56" s="45">
        <f>'Master data'!AP56</f>
        <v>371090.7899999998</v>
      </c>
      <c r="F56" s="45">
        <f>'Master data'!AR56</f>
        <v>155226.19499999992</v>
      </c>
      <c r="G56" s="45">
        <f>'Master data'!AN56</f>
        <v>46712.266093447288</v>
      </c>
      <c r="H56" s="45">
        <f>'Master data'!AM56</f>
        <v>26094.542000000009</v>
      </c>
      <c r="I56" s="14">
        <f t="shared" si="0"/>
        <v>0.76801806475995826</v>
      </c>
      <c r="J56" s="14">
        <f t="shared" si="1"/>
        <v>0.35146441982323812</v>
      </c>
      <c r="K56" s="14">
        <f t="shared" si="2"/>
        <v>0.4182970830399752</v>
      </c>
    </row>
    <row r="57" spans="1:11">
      <c r="A57" t="str">
        <f>'Master data'!A57</f>
        <v>Oil/Gas Distribution</v>
      </c>
      <c r="B57" s="45">
        <f>'Master data'!C57</f>
        <v>401976.7620000001</v>
      </c>
      <c r="C57" s="45">
        <f>'Master data'!D57</f>
        <v>331412.09571667446</v>
      </c>
      <c r="D57" s="45">
        <f>'Master data'!G57</f>
        <v>712050.29671667435</v>
      </c>
      <c r="E57" s="45">
        <f>'Master data'!AP57</f>
        <v>265793.75900000008</v>
      </c>
      <c r="F57" s="45">
        <f>'Master data'!AR57</f>
        <v>54521.762999999992</v>
      </c>
      <c r="G57" s="45">
        <f>'Master data'!AN57</f>
        <v>33047.061056665123</v>
      </c>
      <c r="H57" s="45">
        <f>'Master data'!AM57</f>
        <v>14778.314</v>
      </c>
      <c r="I57" s="14">
        <f t="shared" si="0"/>
        <v>0.56453422441300816</v>
      </c>
      <c r="J57" s="14">
        <f t="shared" si="1"/>
        <v>0.37327947228671648</v>
      </c>
      <c r="K57" s="14">
        <f t="shared" si="2"/>
        <v>0.20512807827064131</v>
      </c>
    </row>
    <row r="58" spans="1:11">
      <c r="A58" t="str">
        <f>'Master data'!A58</f>
        <v>Oilfield Svcs/Equip.</v>
      </c>
      <c r="B58" s="45">
        <f>'Master data'!C58</f>
        <v>805170.00000000047</v>
      </c>
      <c r="C58" s="45">
        <f>'Master data'!D58</f>
        <v>430949.51855540462</v>
      </c>
      <c r="D58" s="45">
        <f>'Master data'!G58</f>
        <v>1135845.2825554048</v>
      </c>
      <c r="E58" s="45">
        <f>'Master data'!AP58</f>
        <v>1403180.567999999</v>
      </c>
      <c r="F58" s="45">
        <f>'Master data'!AR58</f>
        <v>110962.96100000001</v>
      </c>
      <c r="G58" s="45">
        <f>'Master data'!AN58</f>
        <v>62402.19548891898</v>
      </c>
      <c r="H58" s="45">
        <f>'Master data'!AM58</f>
        <v>41384.573999999964</v>
      </c>
      <c r="I58" s="14">
        <f t="shared" si="0"/>
        <v>0.70887295335553369</v>
      </c>
      <c r="J58" s="14">
        <f t="shared" si="1"/>
        <v>1.2353624120735422</v>
      </c>
      <c r="K58" s="14">
        <f t="shared" si="2"/>
        <v>7.9079602105778371E-2</v>
      </c>
    </row>
    <row r="59" spans="1:11">
      <c r="A59" t="str">
        <f>'Master data'!A59</f>
        <v>Packaging &amp; Container</v>
      </c>
      <c r="B59" s="45">
        <f>'Master data'!C59</f>
        <v>378307.76499999984</v>
      </c>
      <c r="C59" s="45">
        <f>'Master data'!D59</f>
        <v>137169.68504848966</v>
      </c>
      <c r="D59" s="45">
        <f>'Master data'!G59</f>
        <v>486552.69304848957</v>
      </c>
      <c r="E59" s="45">
        <f>'Master data'!AP59</f>
        <v>295182.66400000011</v>
      </c>
      <c r="F59" s="45">
        <f>'Master data'!AR59</f>
        <v>43905.580000000009</v>
      </c>
      <c r="G59" s="45">
        <f>'Master data'!AN59</f>
        <v>27271.473990302096</v>
      </c>
      <c r="H59" s="45">
        <f>'Master data'!AM59</f>
        <v>17120.482999999997</v>
      </c>
      <c r="I59" s="14">
        <f t="shared" si="0"/>
        <v>0.77752681344690022</v>
      </c>
      <c r="J59" s="14">
        <f t="shared" si="1"/>
        <v>0.60668180079435374</v>
      </c>
      <c r="K59" s="14">
        <f t="shared" si="2"/>
        <v>0.14874037453635824</v>
      </c>
    </row>
    <row r="60" spans="1:11">
      <c r="A60" t="str">
        <f>'Master data'!A60</f>
        <v>Paper/Forest Products</v>
      </c>
      <c r="B60" s="45">
        <f>'Master data'!C60</f>
        <v>228446.61399999991</v>
      </c>
      <c r="C60" s="45">
        <f>'Master data'!D60</f>
        <v>115949.35417582859</v>
      </c>
      <c r="D60" s="45">
        <f>'Master data'!G60</f>
        <v>313676.76717582892</v>
      </c>
      <c r="E60" s="45">
        <f>'Master data'!AP60</f>
        <v>222388.65999999997</v>
      </c>
      <c r="F60" s="45">
        <f>'Master data'!AR60</f>
        <v>44160.068000000028</v>
      </c>
      <c r="G60" s="45">
        <f>'Master data'!AN60</f>
        <v>31522.347164834286</v>
      </c>
      <c r="H60" s="45">
        <f>'Master data'!AM60</f>
        <v>22659.003000000004</v>
      </c>
      <c r="I60" s="14">
        <f t="shared" si="0"/>
        <v>0.72828668841752653</v>
      </c>
      <c r="J60" s="14">
        <f t="shared" si="1"/>
        <v>0.70897396068654917</v>
      </c>
      <c r="K60" s="14">
        <f t="shared" si="2"/>
        <v>0.19857158184234769</v>
      </c>
    </row>
    <row r="61" spans="1:11">
      <c r="A61" t="str">
        <f>'Master data'!A61</f>
        <v>Power</v>
      </c>
      <c r="B61" s="45">
        <f>'Master data'!C61</f>
        <v>2437099.3049999992</v>
      </c>
      <c r="C61" s="45">
        <f>'Master data'!D61</f>
        <v>2172136.2540245</v>
      </c>
      <c r="D61" s="45">
        <f>'Master data'!G61</f>
        <v>4382342.1450244961</v>
      </c>
      <c r="E61" s="45">
        <f>'Master data'!AP61</f>
        <v>1936144.3949999982</v>
      </c>
      <c r="F61" s="45">
        <f>'Master data'!AR61</f>
        <v>406999.91200000019</v>
      </c>
      <c r="G61" s="45">
        <f>'Master data'!AN61</f>
        <v>218025.2337951001</v>
      </c>
      <c r="H61" s="45">
        <f>'Master data'!AM61</f>
        <v>113236.03899999995</v>
      </c>
      <c r="I61" s="14">
        <f t="shared" si="0"/>
        <v>0.5561179899581703</v>
      </c>
      <c r="J61" s="14">
        <f t="shared" si="1"/>
        <v>0.44180584968661218</v>
      </c>
      <c r="K61" s="14">
        <f t="shared" si="2"/>
        <v>0.21021154881374463</v>
      </c>
    </row>
    <row r="62" spans="1:11">
      <c r="A62" t="str">
        <f>'Master data'!A62</f>
        <v>Precious Metals</v>
      </c>
      <c r="B62" s="45">
        <f>'Master data'!C62</f>
        <v>552173.20599999954</v>
      </c>
      <c r="C62" s="45">
        <f>'Master data'!D62</f>
        <v>81058.918172684062</v>
      </c>
      <c r="D62" s="45">
        <f>'Master data'!G62</f>
        <v>576966.25917268358</v>
      </c>
      <c r="E62" s="45">
        <f>'Master data'!AP62</f>
        <v>230592.59300000005</v>
      </c>
      <c r="F62" s="45">
        <f>'Master data'!AR62</f>
        <v>81463.363000000012</v>
      </c>
      <c r="G62" s="45">
        <f>'Master data'!AN62</f>
        <v>57603.782165463119</v>
      </c>
      <c r="H62" s="45">
        <f>'Master data'!AM62</f>
        <v>36133.900999999983</v>
      </c>
      <c r="I62" s="14">
        <f t="shared" si="0"/>
        <v>0.95702859087767977</v>
      </c>
      <c r="J62" s="14">
        <f t="shared" si="1"/>
        <v>0.39966391332943552</v>
      </c>
      <c r="K62" s="14">
        <f t="shared" si="2"/>
        <v>0.35327831627271739</v>
      </c>
    </row>
    <row r="63" spans="1:11">
      <c r="A63" t="str">
        <f>'Master data'!A63</f>
        <v>Publishing &amp; Newspapers</v>
      </c>
      <c r="B63" s="45">
        <f>'Master data'!C63</f>
        <v>166241.53800000006</v>
      </c>
      <c r="C63" s="45">
        <f>'Master data'!D63</f>
        <v>43239.292367899478</v>
      </c>
      <c r="D63" s="45">
        <f>'Master data'!G63</f>
        <v>174265.0393678995</v>
      </c>
      <c r="E63" s="45">
        <f>'Master data'!AP63</f>
        <v>129737.492</v>
      </c>
      <c r="F63" s="45">
        <f>'Master data'!AR63</f>
        <v>14330.716999999995</v>
      </c>
      <c r="G63" s="45">
        <f>'Master data'!AN63</f>
        <v>8566.2229264201032</v>
      </c>
      <c r="H63" s="45">
        <f>'Master data'!AM63</f>
        <v>14723.946999999995</v>
      </c>
      <c r="I63" s="14">
        <f t="shared" si="0"/>
        <v>0.95395805494319119</v>
      </c>
      <c r="J63" s="14">
        <f t="shared" si="1"/>
        <v>0.74448376146235962</v>
      </c>
      <c r="K63" s="14">
        <f t="shared" si="2"/>
        <v>0.11045933429944826</v>
      </c>
    </row>
    <row r="64" spans="1:11">
      <c r="A64" t="str">
        <f>'Master data'!A64</f>
        <v>R.E.I.T.</v>
      </c>
      <c r="B64" s="45">
        <f>'Master data'!C64</f>
        <v>2467775.492999997</v>
      </c>
      <c r="C64" s="45">
        <f>'Master data'!D64</f>
        <v>1409681.7904687962</v>
      </c>
      <c r="D64" s="45">
        <f>'Master data'!G64</f>
        <v>3788308.1864687945</v>
      </c>
      <c r="E64" s="45">
        <f>'Master data'!AP64</f>
        <v>281019.31099999987</v>
      </c>
      <c r="F64" s="45">
        <f>'Master data'!AR64</f>
        <v>127173.935</v>
      </c>
      <c r="G64" s="45">
        <f>'Master data'!AN64</f>
        <v>81264.846906240578</v>
      </c>
      <c r="H64" s="45">
        <f>'Master data'!AM64</f>
        <v>73503.453000000052</v>
      </c>
      <c r="I64" s="14">
        <f t="shared" si="0"/>
        <v>0.65141888450746421</v>
      </c>
      <c r="J64" s="14">
        <f t="shared" si="1"/>
        <v>7.4180688890031182E-2</v>
      </c>
      <c r="K64" s="14">
        <f t="shared" si="2"/>
        <v>0.45254518113881526</v>
      </c>
    </row>
    <row r="65" spans="1:11">
      <c r="A65" t="str">
        <f>'Master data'!A65</f>
        <v>Real Estate (Development)</v>
      </c>
      <c r="B65" s="45">
        <f>'Master data'!C65</f>
        <v>728199.75900000159</v>
      </c>
      <c r="C65" s="45">
        <f>'Master data'!D65</f>
        <v>1494043.1013721791</v>
      </c>
      <c r="D65" s="45">
        <f>'Master data'!G65</f>
        <v>1709725.836372179</v>
      </c>
      <c r="E65" s="45">
        <f>'Master data'!AP65</f>
        <v>1185754.5110000006</v>
      </c>
      <c r="F65" s="45">
        <f>'Master data'!AR65</f>
        <v>176307.12000000043</v>
      </c>
      <c r="G65" s="45">
        <f>'Master data'!AN65</f>
        <v>166167.73332556401</v>
      </c>
      <c r="H65" s="45">
        <f>'Master data'!AM65</f>
        <v>102050.70499999999</v>
      </c>
      <c r="I65" s="14">
        <f t="shared" si="0"/>
        <v>0.42591609924147195</v>
      </c>
      <c r="J65" s="14">
        <f t="shared" si="1"/>
        <v>0.6935348848187386</v>
      </c>
      <c r="K65" s="14">
        <f t="shared" si="2"/>
        <v>0.14868770758570646</v>
      </c>
    </row>
    <row r="66" spans="1:11">
      <c r="A66" t="str">
        <f>'Master data'!A66</f>
        <v>Real Estate (General/Diversified)</v>
      </c>
      <c r="B66" s="45">
        <f>'Master data'!C66</f>
        <v>395305.28899999999</v>
      </c>
      <c r="C66" s="45">
        <f>'Master data'!D66</f>
        <v>450747.09949410945</v>
      </c>
      <c r="D66" s="45">
        <f>'Master data'!G66</f>
        <v>770086.66649411002</v>
      </c>
      <c r="E66" s="45">
        <f>'Master data'!AP66</f>
        <v>237720.72099999999</v>
      </c>
      <c r="F66" s="45">
        <f>'Master data'!AR66</f>
        <v>52479.280000000006</v>
      </c>
      <c r="G66" s="45">
        <f>'Master data'!AN66</f>
        <v>36151.761101178061</v>
      </c>
      <c r="H66" s="45">
        <f>'Master data'!AM66</f>
        <v>17666.873999999982</v>
      </c>
      <c r="I66" s="14">
        <f t="shared" si="0"/>
        <v>0.51332571540247995</v>
      </c>
      <c r="J66" s="14">
        <f t="shared" si="1"/>
        <v>0.3086934644411457</v>
      </c>
      <c r="K66" s="14">
        <f t="shared" si="2"/>
        <v>0.22076022560944533</v>
      </c>
    </row>
    <row r="67" spans="1:11">
      <c r="A67" t="str">
        <f>'Master data'!A67</f>
        <v>Real Estate (Operations &amp; Services)</v>
      </c>
      <c r="B67" s="45">
        <f>'Master data'!C67</f>
        <v>804569.43199999945</v>
      </c>
      <c r="C67" s="45">
        <f>'Master data'!D67</f>
        <v>587529.33303135808</v>
      </c>
      <c r="D67" s="45">
        <f>'Master data'!G67</f>
        <v>1297856.179031356</v>
      </c>
      <c r="E67" s="45">
        <f>'Master data'!AP67</f>
        <v>228809.27799999996</v>
      </c>
      <c r="F67" s="45">
        <f>'Master data'!AR67</f>
        <v>55642.589999999975</v>
      </c>
      <c r="G67" s="45">
        <f>'Master data'!AN67</f>
        <v>40824.556993728307</v>
      </c>
      <c r="H67" s="45">
        <f>'Master data'!AM67</f>
        <v>40677.104000000079</v>
      </c>
      <c r="I67" s="14">
        <f t="shared" ref="I67:I94" si="3">B67/D67</f>
        <v>0.61992187192920178</v>
      </c>
      <c r="J67" s="14">
        <f t="shared" ref="J67:J94" si="4">E67/D67</f>
        <v>0.17629786851326612</v>
      </c>
      <c r="K67" s="14">
        <f t="shared" ref="K67:K94" si="5">F67/E67</f>
        <v>0.24318327685995314</v>
      </c>
    </row>
    <row r="68" spans="1:11">
      <c r="A68" t="str">
        <f>'Master data'!A68</f>
        <v>Recreation</v>
      </c>
      <c r="B68" s="45">
        <f>'Master data'!C68</f>
        <v>374910.24</v>
      </c>
      <c r="C68" s="45">
        <f>'Master data'!D68</f>
        <v>92475.282213481798</v>
      </c>
      <c r="D68" s="45">
        <f>'Master data'!G68</f>
        <v>425783.64721348177</v>
      </c>
      <c r="E68" s="45">
        <f>'Master data'!AP68</f>
        <v>148034.27200000003</v>
      </c>
      <c r="F68" s="45">
        <f>'Master data'!AR68</f>
        <v>23626.643000000011</v>
      </c>
      <c r="G68" s="45">
        <f>'Master data'!AN68</f>
        <v>14919.469357303635</v>
      </c>
      <c r="H68" s="45">
        <f>'Master data'!AM68</f>
        <v>8381.7699999999986</v>
      </c>
      <c r="I68" s="14">
        <f t="shared" si="3"/>
        <v>0.88051817502522689</v>
      </c>
      <c r="J68" s="14">
        <f t="shared" si="4"/>
        <v>0.34767486484932519</v>
      </c>
      <c r="K68" s="14">
        <f t="shared" si="5"/>
        <v>0.15960252096217292</v>
      </c>
    </row>
    <row r="69" spans="1:11">
      <c r="A69" t="str">
        <f>'Master data'!A69</f>
        <v>Reinsurance</v>
      </c>
      <c r="B69" s="45">
        <f>'Master data'!C69</f>
        <v>154395.166</v>
      </c>
      <c r="C69" s="45">
        <f>'Master data'!D69</f>
        <v>49858.945306980415</v>
      </c>
      <c r="D69" s="45">
        <f>'Master data'!G69</f>
        <v>169380.47630698039</v>
      </c>
      <c r="E69" s="45">
        <f>'Master data'!AP69</f>
        <v>260363.15000000008</v>
      </c>
      <c r="F69" s="45">
        <f>'Master data'!AR69</f>
        <v>15552.823000000002</v>
      </c>
      <c r="G69" s="45">
        <f>'Master data'!AN69</f>
        <v>15664.130938603914</v>
      </c>
      <c r="H69" s="45">
        <f>'Master data'!AM69</f>
        <v>11194.657999999999</v>
      </c>
      <c r="I69" s="14">
        <f t="shared" si="3"/>
        <v>0.91152870369887595</v>
      </c>
      <c r="J69" s="14">
        <f t="shared" si="4"/>
        <v>1.5371497097937383</v>
      </c>
      <c r="K69" s="14">
        <f t="shared" si="5"/>
        <v>5.9735116125304202E-2</v>
      </c>
    </row>
    <row r="70" spans="1:11">
      <c r="A70" t="str">
        <f>'Master data'!A70</f>
        <v>Restaurant/Dining</v>
      </c>
      <c r="B70" s="45">
        <f>'Master data'!C70</f>
        <v>796636.88400000019</v>
      </c>
      <c r="C70" s="45">
        <f>'Master data'!D70</f>
        <v>253196.41362393534</v>
      </c>
      <c r="D70" s="45">
        <f>'Master data'!G70</f>
        <v>1003067.7286239347</v>
      </c>
      <c r="E70" s="45">
        <f>'Master data'!AP70</f>
        <v>291847.90299999987</v>
      </c>
      <c r="F70" s="45">
        <f>'Master data'!AR70</f>
        <v>49770.079999999994</v>
      </c>
      <c r="G70" s="45">
        <f>'Master data'!AN70</f>
        <v>22721.827275212931</v>
      </c>
      <c r="H70" s="45">
        <f>'Master data'!AM70</f>
        <v>18765.783000000003</v>
      </c>
      <c r="I70" s="14">
        <f t="shared" si="3"/>
        <v>0.79420049241627177</v>
      </c>
      <c r="J70" s="14">
        <f t="shared" si="4"/>
        <v>0.29095533100279619</v>
      </c>
      <c r="K70" s="14">
        <f t="shared" si="5"/>
        <v>0.17053430738544664</v>
      </c>
    </row>
    <row r="71" spans="1:11">
      <c r="A71" t="str">
        <f>'Master data'!A71</f>
        <v>Retail (Automotive)</v>
      </c>
      <c r="B71" s="45">
        <f>'Master data'!C71</f>
        <v>327597.022</v>
      </c>
      <c r="C71" s="45">
        <f>'Master data'!D71</f>
        <v>136896.54287323233</v>
      </c>
      <c r="D71" s="45">
        <f>'Master data'!G71</f>
        <v>438626.73287323228</v>
      </c>
      <c r="E71" s="45">
        <f>'Master data'!AP71</f>
        <v>508429.33799999987</v>
      </c>
      <c r="F71" s="45">
        <f>'Master data'!AR71</f>
        <v>36114.310000000012</v>
      </c>
      <c r="G71" s="45">
        <f>'Master data'!AN71</f>
        <v>25493.025425353517</v>
      </c>
      <c r="H71" s="45">
        <f>'Master data'!AM71</f>
        <v>17595.757000000005</v>
      </c>
      <c r="I71" s="14">
        <f t="shared" si="3"/>
        <v>0.74686971278305325</v>
      </c>
      <c r="J71" s="14">
        <f t="shared" si="4"/>
        <v>1.1591389669059255</v>
      </c>
      <c r="K71" s="14">
        <f t="shared" si="5"/>
        <v>7.1031129206788654E-2</v>
      </c>
    </row>
    <row r="72" spans="1:11">
      <c r="A72" t="str">
        <f>'Master data'!A72</f>
        <v>Retail (Building Supply)</v>
      </c>
      <c r="B72" s="45">
        <f>'Master data'!C72</f>
        <v>734105.53000000026</v>
      </c>
      <c r="C72" s="45">
        <f>'Master data'!D72</f>
        <v>118195.73148968446</v>
      </c>
      <c r="D72" s="45">
        <f>'Master data'!G72</f>
        <v>826523.97648968466</v>
      </c>
      <c r="E72" s="45">
        <f>'Master data'!AP72</f>
        <v>369968.60600000003</v>
      </c>
      <c r="F72" s="45">
        <f>'Master data'!AR72</f>
        <v>58842.186000000002</v>
      </c>
      <c r="G72" s="45">
        <f>'Master data'!AN72</f>
        <v>46812.257902063095</v>
      </c>
      <c r="H72" s="45">
        <f>'Master data'!AM72</f>
        <v>31892.960000000006</v>
      </c>
      <c r="I72" s="14">
        <f t="shared" si="3"/>
        <v>0.8881841917252139</v>
      </c>
      <c r="J72" s="14">
        <f t="shared" si="4"/>
        <v>0.44761993181527188</v>
      </c>
      <c r="K72" s="14">
        <f t="shared" si="5"/>
        <v>0.15904643000979385</v>
      </c>
    </row>
    <row r="73" spans="1:11">
      <c r="A73" t="str">
        <f>'Master data'!A73</f>
        <v>Retail (Distributors)</v>
      </c>
      <c r="B73" s="45">
        <f>'Master data'!C73</f>
        <v>913911.92399999942</v>
      </c>
      <c r="C73" s="45">
        <f>'Master data'!D73</f>
        <v>589195.49536449369</v>
      </c>
      <c r="D73" s="45">
        <f>'Master data'!G73</f>
        <v>1370754.4133644942</v>
      </c>
      <c r="E73" s="45">
        <f>'Master data'!AP73</f>
        <v>1691756.5050000001</v>
      </c>
      <c r="F73" s="45">
        <f>'Master data'!AR73</f>
        <v>101332.30300000017</v>
      </c>
      <c r="G73" s="45">
        <f>'Master data'!AN73</f>
        <v>73066.243527101338</v>
      </c>
      <c r="H73" s="45">
        <f>'Master data'!AM73</f>
        <v>54155.141000000003</v>
      </c>
      <c r="I73" s="14">
        <f t="shared" si="3"/>
        <v>0.66672185410427942</v>
      </c>
      <c r="J73" s="14">
        <f t="shared" si="4"/>
        <v>1.2341791414317693</v>
      </c>
      <c r="K73" s="14">
        <f t="shared" si="5"/>
        <v>5.9897687817668632E-2</v>
      </c>
    </row>
    <row r="74" spans="1:11">
      <c r="A74" t="str">
        <f>'Master data'!A74</f>
        <v>Retail (General)</v>
      </c>
      <c r="B74" s="45">
        <f>'Master data'!C74</f>
        <v>1340224.4820000001</v>
      </c>
      <c r="C74" s="45">
        <f>'Master data'!D74</f>
        <v>448193.21305734041</v>
      </c>
      <c r="D74" s="45">
        <f>'Master data'!G74</f>
        <v>1682462.123057341</v>
      </c>
      <c r="E74" s="45">
        <f>'Master data'!AP74</f>
        <v>1714880.6800000002</v>
      </c>
      <c r="F74" s="45">
        <f>'Master data'!AR74</f>
        <v>142688.04899999991</v>
      </c>
      <c r="G74" s="45">
        <f>'Master data'!AN74</f>
        <v>86109.609988531854</v>
      </c>
      <c r="H74" s="45">
        <f>'Master data'!AM74</f>
        <v>43133.141000000003</v>
      </c>
      <c r="I74" s="14">
        <f t="shared" si="3"/>
        <v>0.79658523281615834</v>
      </c>
      <c r="J74" s="14">
        <f t="shared" si="4"/>
        <v>1.0192685211146084</v>
      </c>
      <c r="K74" s="14">
        <f t="shared" si="5"/>
        <v>8.3205817561604278E-2</v>
      </c>
    </row>
    <row r="75" spans="1:11">
      <c r="A75" t="str">
        <f>'Master data'!A75</f>
        <v>Retail (Grocery and Food)</v>
      </c>
      <c r="B75" s="45">
        <f>'Master data'!C75</f>
        <v>599370.42999999947</v>
      </c>
      <c r="C75" s="45">
        <f>'Master data'!D75</f>
        <v>320746.02861607756</v>
      </c>
      <c r="D75" s="45">
        <f>'Master data'!G75</f>
        <v>849380.97661607724</v>
      </c>
      <c r="E75" s="45">
        <f>'Master data'!AP75</f>
        <v>1171571.0730000001</v>
      </c>
      <c r="F75" s="45">
        <f>'Master data'!AR75</f>
        <v>80265.093999999997</v>
      </c>
      <c r="G75" s="45">
        <f>'Master data'!AN75</f>
        <v>48667.571876784452</v>
      </c>
      <c r="H75" s="45">
        <f>'Master data'!AM75</f>
        <v>31992.692999999974</v>
      </c>
      <c r="I75" s="14">
        <f t="shared" si="3"/>
        <v>0.70565558506841475</v>
      </c>
      <c r="J75" s="14">
        <f t="shared" si="4"/>
        <v>1.3793234193536144</v>
      </c>
      <c r="K75" s="14">
        <f t="shared" si="5"/>
        <v>6.8510648521278389E-2</v>
      </c>
    </row>
    <row r="76" spans="1:11">
      <c r="A76" t="str">
        <f>'Master data'!A76</f>
        <v>Retail (Online)</v>
      </c>
      <c r="B76" s="45">
        <f>'Master data'!C76</f>
        <v>2811512.0439999988</v>
      </c>
      <c r="C76" s="45">
        <f>'Master data'!D76</f>
        <v>261603.20541910699</v>
      </c>
      <c r="D76" s="45">
        <f>'Master data'!G76</f>
        <v>2930015.6684191059</v>
      </c>
      <c r="E76" s="45">
        <f>'Master data'!AP76</f>
        <v>739844.60499999998</v>
      </c>
      <c r="F76" s="45">
        <f>'Master data'!AR76</f>
        <v>70260.50599999995</v>
      </c>
      <c r="G76" s="45">
        <f>'Master data'!AN76</f>
        <v>20521.039516178593</v>
      </c>
      <c r="H76" s="45">
        <f>'Master data'!AM76</f>
        <v>58982.722000000023</v>
      </c>
      <c r="I76" s="14">
        <f t="shared" si="3"/>
        <v>0.95955529327150457</v>
      </c>
      <c r="J76" s="14">
        <f t="shared" si="4"/>
        <v>0.25250534083293286</v>
      </c>
      <c r="K76" s="14">
        <f t="shared" si="5"/>
        <v>9.496657206819796E-2</v>
      </c>
    </row>
    <row r="77" spans="1:11">
      <c r="A77" t="str">
        <f>'Master data'!A77</f>
        <v>Retail (Special Lines)</v>
      </c>
      <c r="B77" s="45">
        <f>'Master data'!C77</f>
        <v>997742.25199999986</v>
      </c>
      <c r="C77" s="45">
        <f>'Master data'!D77</f>
        <v>294571.88260751963</v>
      </c>
      <c r="D77" s="45">
        <f>'Master data'!G77</f>
        <v>1179622.7116075205</v>
      </c>
      <c r="E77" s="45">
        <f>'Master data'!AP77</f>
        <v>981870.58899999992</v>
      </c>
      <c r="F77" s="45">
        <f>'Master data'!AR77</f>
        <v>102444.00900000006</v>
      </c>
      <c r="G77" s="45">
        <f>'Master data'!AN77</f>
        <v>60288.077678496054</v>
      </c>
      <c r="H77" s="45">
        <f>'Master data'!AM77</f>
        <v>36814.780999999995</v>
      </c>
      <c r="I77" s="14">
        <f t="shared" si="3"/>
        <v>0.84581471870809899</v>
      </c>
      <c r="J77" s="14">
        <f t="shared" si="4"/>
        <v>0.83235985484033659</v>
      </c>
      <c r="K77" s="14">
        <f t="shared" si="5"/>
        <v>0.10433555108757828</v>
      </c>
    </row>
    <row r="78" spans="1:11">
      <c r="A78" t="str">
        <f>'Master data'!A78</f>
        <v>Rubber&amp; Tires</v>
      </c>
      <c r="B78" s="45">
        <f>'Master data'!C78</f>
        <v>152147.84899999996</v>
      </c>
      <c r="C78" s="45">
        <f>'Master data'!D78</f>
        <v>59517.057458865806</v>
      </c>
      <c r="D78" s="45">
        <f>'Master data'!G78</f>
        <v>188263.07345886598</v>
      </c>
      <c r="E78" s="45">
        <f>'Master data'!AP78</f>
        <v>154806.83300000004</v>
      </c>
      <c r="F78" s="45">
        <f>'Master data'!AR78</f>
        <v>26215.079000000002</v>
      </c>
      <c r="G78" s="45">
        <f>'Master data'!AN78</f>
        <v>15911.482908226835</v>
      </c>
      <c r="H78" s="45">
        <f>'Master data'!AM78</f>
        <v>11682.853000000003</v>
      </c>
      <c r="I78" s="14">
        <f t="shared" si="3"/>
        <v>0.80816618046577826</v>
      </c>
      <c r="J78" s="14">
        <f t="shared" si="4"/>
        <v>0.82228994861185101</v>
      </c>
      <c r="K78" s="14">
        <f t="shared" si="5"/>
        <v>0.16934058072229921</v>
      </c>
    </row>
    <row r="79" spans="1:11">
      <c r="A79" t="str">
        <f>'Master data'!A79</f>
        <v>Semiconductor</v>
      </c>
      <c r="B79" s="45">
        <f>'Master data'!C79</f>
        <v>4258929.7350000013</v>
      </c>
      <c r="C79" s="45">
        <f>'Master data'!D79</f>
        <v>303876.69521742972</v>
      </c>
      <c r="D79" s="45">
        <f>'Master data'!G79</f>
        <v>4371948.6042174315</v>
      </c>
      <c r="E79" s="45">
        <f>'Master data'!AP79</f>
        <v>664081.30700000026</v>
      </c>
      <c r="F79" s="45">
        <f>'Master data'!AR79</f>
        <v>229267.09600000011</v>
      </c>
      <c r="G79" s="45">
        <f>'Master data'!AN79</f>
        <v>146313.204156514</v>
      </c>
      <c r="H79" s="45">
        <f>'Master data'!AM79</f>
        <v>133882.26599999995</v>
      </c>
      <c r="I79" s="14">
        <f t="shared" si="3"/>
        <v>0.97414908557973312</v>
      </c>
      <c r="J79" s="14">
        <f t="shared" si="4"/>
        <v>0.15189595466867784</v>
      </c>
      <c r="K79" s="14">
        <f t="shared" si="5"/>
        <v>0.34523949640401491</v>
      </c>
    </row>
    <row r="80" spans="1:11">
      <c r="A80" t="str">
        <f>'Master data'!A80</f>
        <v>Semiconductor Equip</v>
      </c>
      <c r="B80" s="45">
        <f>'Master data'!C80</f>
        <v>1331838.6100000013</v>
      </c>
      <c r="C80" s="45">
        <f>'Master data'!D80</f>
        <v>54440.631461938996</v>
      </c>
      <c r="D80" s="45">
        <f>'Master data'!G80</f>
        <v>1331799.3874619387</v>
      </c>
      <c r="E80" s="45">
        <f>'Master data'!AP80</f>
        <v>195547.02500000002</v>
      </c>
      <c r="F80" s="45">
        <f>'Master data'!AR80</f>
        <v>53895.232999999971</v>
      </c>
      <c r="G80" s="45">
        <f>'Master data'!AN80</f>
        <v>45621.594107612189</v>
      </c>
      <c r="H80" s="45">
        <f>'Master data'!AM80</f>
        <v>37491.205999999998</v>
      </c>
      <c r="I80" s="14">
        <f t="shared" si="3"/>
        <v>1.0000294507854801</v>
      </c>
      <c r="J80" s="14">
        <f t="shared" si="4"/>
        <v>0.14682918977208836</v>
      </c>
      <c r="K80" s="14">
        <f t="shared" si="5"/>
        <v>0.27561264611415065</v>
      </c>
    </row>
    <row r="81" spans="1:11">
      <c r="A81" t="str">
        <f>'Master data'!A81</f>
        <v>Shipbuilding &amp; Marine</v>
      </c>
      <c r="B81" s="45">
        <f>'Master data'!C81</f>
        <v>583805.68300000008</v>
      </c>
      <c r="C81" s="45">
        <f>'Master data'!D81</f>
        <v>239882.71938006277</v>
      </c>
      <c r="D81" s="45">
        <f>'Master data'!G81</f>
        <v>719867.75538006332</v>
      </c>
      <c r="E81" s="45">
        <f>'Master data'!AP81</f>
        <v>388423.01999999979</v>
      </c>
      <c r="F81" s="45">
        <f>'Master data'!AR81</f>
        <v>114833.98299999992</v>
      </c>
      <c r="G81" s="45">
        <f>'Master data'!AN81</f>
        <v>92064.039923987555</v>
      </c>
      <c r="H81" s="45">
        <f>'Master data'!AM81</f>
        <v>86200.894000000058</v>
      </c>
      <c r="I81" s="14">
        <f t="shared" si="3"/>
        <v>0.8109901834563662</v>
      </c>
      <c r="J81" s="14">
        <f t="shared" si="4"/>
        <v>0.53957552216646643</v>
      </c>
      <c r="K81" s="14">
        <f t="shared" si="5"/>
        <v>0.29564154822749689</v>
      </c>
    </row>
    <row r="82" spans="1:11">
      <c r="A82" t="str">
        <f>'Master data'!A82</f>
        <v>Shoe</v>
      </c>
      <c r="B82" s="45">
        <f>'Master data'!C82</f>
        <v>439514.87</v>
      </c>
      <c r="C82" s="45">
        <f>'Master data'!D82</f>
        <v>36186.321358567773</v>
      </c>
      <c r="D82" s="45">
        <f>'Master data'!G82</f>
        <v>451532.03735856776</v>
      </c>
      <c r="E82" s="45">
        <f>'Master data'!AP82</f>
        <v>119723.06000000003</v>
      </c>
      <c r="F82" s="45">
        <f>'Master data'!AR82</f>
        <v>17928.714</v>
      </c>
      <c r="G82" s="45">
        <f>'Master data'!AN82</f>
        <v>14101.983528286444</v>
      </c>
      <c r="H82" s="45">
        <f>'Master data'!AM82</f>
        <v>10568.514000000001</v>
      </c>
      <c r="I82" s="14">
        <f t="shared" si="3"/>
        <v>0.97338579244815626</v>
      </c>
      <c r="J82" s="14">
        <f t="shared" si="4"/>
        <v>0.26514853896164692</v>
      </c>
      <c r="K82" s="14">
        <f t="shared" si="5"/>
        <v>0.14975155162255288</v>
      </c>
    </row>
    <row r="83" spans="1:11">
      <c r="A83" t="str">
        <f>'Master data'!A83</f>
        <v>Software (Entertainment)</v>
      </c>
      <c r="B83" s="45">
        <f>'Master data'!C83</f>
        <v>4007907.1859999993</v>
      </c>
      <c r="C83" s="45">
        <f>'Master data'!D83</f>
        <v>146138.3423491728</v>
      </c>
      <c r="D83" s="45">
        <f>'Master data'!G83</f>
        <v>4040391.0913491719</v>
      </c>
      <c r="E83" s="45">
        <f>'Master data'!AP83</f>
        <v>527080.33299999987</v>
      </c>
      <c r="F83" s="45">
        <f>'Master data'!AR83</f>
        <v>179871.58800000005</v>
      </c>
      <c r="G83" s="45">
        <f>'Master data'!AN83</f>
        <v>140218.70073016561</v>
      </c>
      <c r="H83" s="45">
        <f>'Master data'!AM83</f>
        <v>147385.68700000001</v>
      </c>
      <c r="I83" s="14">
        <f t="shared" si="3"/>
        <v>0.99196020765942106</v>
      </c>
      <c r="J83" s="14">
        <f t="shared" si="4"/>
        <v>0.13045280050451666</v>
      </c>
      <c r="K83" s="14">
        <f t="shared" si="5"/>
        <v>0.34126029134158586</v>
      </c>
    </row>
    <row r="84" spans="1:11">
      <c r="A84" t="str">
        <f>'Master data'!A84</f>
        <v>Software (Internet)</v>
      </c>
      <c r="B84" s="45">
        <f>'Master data'!C84</f>
        <v>597666.56999999983</v>
      </c>
      <c r="C84" s="45">
        <f>'Master data'!D84</f>
        <v>40464.551900006278</v>
      </c>
      <c r="D84" s="45">
        <f>'Master data'!G84</f>
        <v>619236.6419000061</v>
      </c>
      <c r="E84" s="45">
        <f>'Master data'!AP84</f>
        <v>58158.116000000009</v>
      </c>
      <c r="F84" s="45">
        <f>'Master data'!AR84</f>
        <v>4769.266999999998</v>
      </c>
      <c r="G84" s="45">
        <f>'Master data'!AN84</f>
        <v>640.75941999874635</v>
      </c>
      <c r="H84" s="45">
        <f>'Master data'!AM84</f>
        <v>1595.7050000000002</v>
      </c>
      <c r="I84" s="14">
        <f t="shared" si="3"/>
        <v>0.96516667386829247</v>
      </c>
      <c r="J84" s="14">
        <f t="shared" si="4"/>
        <v>9.3919048171234254E-2</v>
      </c>
      <c r="K84" s="14">
        <f t="shared" si="5"/>
        <v>8.2005183936838616E-2</v>
      </c>
    </row>
    <row r="85" spans="1:11">
      <c r="A85" t="str">
        <f>'Master data'!A85</f>
        <v>Software (System &amp; Application)</v>
      </c>
      <c r="B85" s="45">
        <f>'Master data'!C85</f>
        <v>6613089.5799999945</v>
      </c>
      <c r="C85" s="45">
        <f>'Master data'!D85</f>
        <v>380106.36809301883</v>
      </c>
      <c r="D85" s="45">
        <f>'Master data'!G85</f>
        <v>6783323.6890930142</v>
      </c>
      <c r="E85" s="45">
        <f>'Master data'!AP85</f>
        <v>611368.85300000035</v>
      </c>
      <c r="F85" s="45">
        <f>'Master data'!AR85</f>
        <v>164497.83299999981</v>
      </c>
      <c r="G85" s="45">
        <f>'Master data'!AN85</f>
        <v>124376.00178139626</v>
      </c>
      <c r="H85" s="45">
        <f>'Master data'!AM85</f>
        <v>89125.618000000017</v>
      </c>
      <c r="I85" s="14">
        <f t="shared" si="3"/>
        <v>0.97490402686123601</v>
      </c>
      <c r="J85" s="14">
        <f t="shared" si="4"/>
        <v>9.0128214577615912E-2</v>
      </c>
      <c r="K85" s="14">
        <f t="shared" si="5"/>
        <v>0.26906479156209112</v>
      </c>
    </row>
    <row r="86" spans="1:11">
      <c r="A86" t="str">
        <f>'Master data'!A86</f>
        <v>Steel</v>
      </c>
      <c r="B86" s="45">
        <f>'Master data'!C86</f>
        <v>841969.00999999978</v>
      </c>
      <c r="C86" s="45">
        <f>'Master data'!D86</f>
        <v>375154.03976994299</v>
      </c>
      <c r="D86" s="45">
        <f>'Master data'!G86</f>
        <v>1074800.4027699442</v>
      </c>
      <c r="E86" s="45">
        <f>'Master data'!AP86</f>
        <v>1348240.8089999978</v>
      </c>
      <c r="F86" s="45">
        <f>'Master data'!AR86</f>
        <v>255913.39400000029</v>
      </c>
      <c r="G86" s="45">
        <f>'Master data'!AN86</f>
        <v>202154.5234460111</v>
      </c>
      <c r="H86" s="45">
        <f>'Master data'!AM86</f>
        <v>141084.50600000008</v>
      </c>
      <c r="I86" s="14">
        <f t="shared" si="3"/>
        <v>0.78337243624965325</v>
      </c>
      <c r="J86" s="14">
        <f t="shared" si="4"/>
        <v>1.2544104054346752</v>
      </c>
      <c r="K86" s="14">
        <f t="shared" si="5"/>
        <v>0.18981282297026267</v>
      </c>
    </row>
    <row r="87" spans="1:11">
      <c r="A87" t="str">
        <f>'Master data'!A87</f>
        <v>Telecom (Wireless)</v>
      </c>
      <c r="B87" s="45">
        <f>'Master data'!C87</f>
        <v>946922.12699999986</v>
      </c>
      <c r="C87" s="45">
        <f>'Master data'!D87</f>
        <v>703470.04250304401</v>
      </c>
      <c r="D87" s="45">
        <f>'Master data'!G87</f>
        <v>1488170.3605030447</v>
      </c>
      <c r="E87" s="45">
        <f>'Master data'!AP87</f>
        <v>706179.68099999987</v>
      </c>
      <c r="F87" s="45">
        <f>'Master data'!AR87</f>
        <v>224082.03599999996</v>
      </c>
      <c r="G87" s="45">
        <f>'Master data'!AN87</f>
        <v>97508.276099391151</v>
      </c>
      <c r="H87" s="45">
        <f>'Master data'!AM87</f>
        <v>81163.092000000004</v>
      </c>
      <c r="I87" s="14">
        <f t="shared" si="3"/>
        <v>0.63629954750604811</v>
      </c>
      <c r="J87" s="14">
        <f t="shared" si="4"/>
        <v>0.47452879034715534</v>
      </c>
      <c r="K87" s="14">
        <f t="shared" si="5"/>
        <v>0.31731589286551565</v>
      </c>
    </row>
    <row r="88" spans="1:11">
      <c r="A88" t="str">
        <f>'Master data'!A88</f>
        <v>Telecom. Equipment</v>
      </c>
      <c r="B88" s="45">
        <f>'Master data'!C88</f>
        <v>762870.60099999956</v>
      </c>
      <c r="C88" s="45">
        <f>'Master data'!D88</f>
        <v>80708.874793803436</v>
      </c>
      <c r="D88" s="45">
        <f>'Master data'!G88</f>
        <v>785024.62679380353</v>
      </c>
      <c r="E88" s="45">
        <f>'Master data'!AP88</f>
        <v>268706.18499999971</v>
      </c>
      <c r="F88" s="45">
        <f>'Master data'!AR88</f>
        <v>40553.373000000007</v>
      </c>
      <c r="G88" s="45">
        <f>'Master data'!AN88</f>
        <v>30396.612241239305</v>
      </c>
      <c r="H88" s="45">
        <f>'Master data'!AM88</f>
        <v>17484.355000000003</v>
      </c>
      <c r="I88" s="14">
        <f t="shared" si="3"/>
        <v>0.9717791964256135</v>
      </c>
      <c r="J88" s="14">
        <f t="shared" si="4"/>
        <v>0.34229013438399902</v>
      </c>
      <c r="K88" s="14">
        <f t="shared" si="5"/>
        <v>0.15092087664450318</v>
      </c>
    </row>
    <row r="89" spans="1:11">
      <c r="A89" t="str">
        <f>'Master data'!A89</f>
        <v>Telecom. Services</v>
      </c>
      <c r="B89" s="45">
        <f>'Master data'!C89</f>
        <v>1588930.9519999996</v>
      </c>
      <c r="C89" s="45">
        <f>'Master data'!D89</f>
        <v>1227370.7408786227</v>
      </c>
      <c r="D89" s="45">
        <f>'Master data'!G89</f>
        <v>2661394.2778786239</v>
      </c>
      <c r="E89" s="45">
        <f>'Master data'!AP89</f>
        <v>1221913.675000001</v>
      </c>
      <c r="F89" s="45">
        <f>'Master data'!AR89</f>
        <v>385656.82200000028</v>
      </c>
      <c r="G89" s="45">
        <f>'Master data'!AN89</f>
        <v>192152.76522427573</v>
      </c>
      <c r="H89" s="45">
        <f>'Master data'!AM89</f>
        <v>113444.51800000005</v>
      </c>
      <c r="I89" s="14">
        <f t="shared" si="3"/>
        <v>0.59702952140805077</v>
      </c>
      <c r="J89" s="14">
        <f t="shared" si="4"/>
        <v>0.45912538595144897</v>
      </c>
      <c r="K89" s="14">
        <f t="shared" si="5"/>
        <v>0.31561707663186594</v>
      </c>
    </row>
    <row r="90" spans="1:11">
      <c r="A90" t="str">
        <f>'Master data'!A90</f>
        <v>Tobacco</v>
      </c>
      <c r="B90" s="45">
        <f>'Master data'!C90</f>
        <v>499215.82500000013</v>
      </c>
      <c r="C90" s="45">
        <f>'Master data'!D90</f>
        <v>149758.85375663248</v>
      </c>
      <c r="D90" s="45">
        <f>'Master data'!G90</f>
        <v>622873.25675663247</v>
      </c>
      <c r="E90" s="45">
        <f>'Master data'!AP90</f>
        <v>169674.50399999999</v>
      </c>
      <c r="F90" s="45">
        <f>'Master data'!AR90</f>
        <v>73282.103000000003</v>
      </c>
      <c r="G90" s="45">
        <f>'Master data'!AN90</f>
        <v>58532.017248673495</v>
      </c>
      <c r="H90" s="45">
        <f>'Master data'!AM90</f>
        <v>34570.843999999997</v>
      </c>
      <c r="I90" s="14">
        <f t="shared" si="3"/>
        <v>0.80147256217014395</v>
      </c>
      <c r="J90" s="14">
        <f t="shared" si="4"/>
        <v>0.27240614709244904</v>
      </c>
      <c r="K90" s="14">
        <f t="shared" si="5"/>
        <v>0.43189814186815012</v>
      </c>
    </row>
    <row r="91" spans="1:11">
      <c r="A91" t="str">
        <f>'Master data'!A91</f>
        <v>Transportation</v>
      </c>
      <c r="B91" s="45">
        <f>'Master data'!C91</f>
        <v>804633.51099999971</v>
      </c>
      <c r="C91" s="45">
        <f>'Master data'!D91</f>
        <v>321737.13242637756</v>
      </c>
      <c r="D91" s="45">
        <f>'Master data'!G91</f>
        <v>1033943.9534263787</v>
      </c>
      <c r="E91" s="45">
        <f>'Master data'!AP91</f>
        <v>771549.63299999968</v>
      </c>
      <c r="F91" s="45">
        <f>'Master data'!AR91</f>
        <v>87423.380000000019</v>
      </c>
      <c r="G91" s="45">
        <f>'Master data'!AN91</f>
        <v>56242.407714724497</v>
      </c>
      <c r="H91" s="45">
        <f>'Master data'!AM91</f>
        <v>37950.908000000003</v>
      </c>
      <c r="I91" s="14">
        <f t="shared" si="3"/>
        <v>0.77821772479400952</v>
      </c>
      <c r="J91" s="14">
        <f t="shared" si="4"/>
        <v>0.74621997685964259</v>
      </c>
      <c r="K91" s="14">
        <f t="shared" si="5"/>
        <v>0.11330882196142533</v>
      </c>
    </row>
    <row r="92" spans="1:11">
      <c r="A92" t="str">
        <f>'Master data'!A92</f>
        <v>Transportation (Railroads)</v>
      </c>
      <c r="B92" s="45">
        <f>'Master data'!C92</f>
        <v>806227.46</v>
      </c>
      <c r="C92" s="45">
        <f>'Master data'!D92</f>
        <v>315144.44308972277</v>
      </c>
      <c r="D92" s="45">
        <f>'Master data'!G92</f>
        <v>1076147.1940897226</v>
      </c>
      <c r="E92" s="45">
        <f>'Master data'!AP92</f>
        <v>204557.90999999995</v>
      </c>
      <c r="F92" s="45">
        <f>'Master data'!AR92</f>
        <v>58901.197999999982</v>
      </c>
      <c r="G92" s="45">
        <f>'Master data'!AN92</f>
        <v>32160.230382055426</v>
      </c>
      <c r="H92" s="45">
        <f>'Master data'!AM92</f>
        <v>18236.328999999998</v>
      </c>
      <c r="I92" s="14">
        <f t="shared" si="3"/>
        <v>0.74917954014827981</v>
      </c>
      <c r="J92" s="14">
        <f t="shared" si="4"/>
        <v>0.19008357882959379</v>
      </c>
      <c r="K92" s="14">
        <f t="shared" si="5"/>
        <v>0.28794387858186465</v>
      </c>
    </row>
    <row r="93" spans="1:11">
      <c r="A93" t="str">
        <f>'Master data'!A93</f>
        <v>Trucking</v>
      </c>
      <c r="B93" s="45">
        <f>'Master data'!C93</f>
        <v>371445.39999999997</v>
      </c>
      <c r="C93" s="45">
        <f>'Master data'!D93</f>
        <v>161481.00054865671</v>
      </c>
      <c r="D93" s="45">
        <f>'Master data'!G93</f>
        <v>494998.31454865652</v>
      </c>
      <c r="E93" s="45">
        <f>'Master data'!AP93</f>
        <v>268011.30300000001</v>
      </c>
      <c r="F93" s="45">
        <f>'Master data'!AR93</f>
        <v>34324.768999999986</v>
      </c>
      <c r="G93" s="45">
        <f>'Master data'!AN93</f>
        <v>15613.89909026866</v>
      </c>
      <c r="H93" s="45">
        <f>'Master data'!AM93</f>
        <v>8535.4430000000011</v>
      </c>
      <c r="I93" s="14">
        <f t="shared" si="3"/>
        <v>0.75039730254170034</v>
      </c>
      <c r="J93" s="14">
        <f t="shared" si="4"/>
        <v>0.54143881933087978</v>
      </c>
      <c r="K93" s="14">
        <f t="shared" si="5"/>
        <v>0.12807209478027121</v>
      </c>
    </row>
    <row r="94" spans="1:11">
      <c r="A94" t="str">
        <f>'Master data'!A94</f>
        <v>Utility (General)</v>
      </c>
      <c r="B94" s="45">
        <f>'Master data'!C94</f>
        <v>646557.70000000019</v>
      </c>
      <c r="C94" s="45">
        <f>'Master data'!D94</f>
        <v>536310.50575278536</v>
      </c>
      <c r="D94" s="45">
        <f>'Master data'!G94</f>
        <v>1129539.2737527853</v>
      </c>
      <c r="E94" s="45">
        <f>'Master data'!AP94</f>
        <v>464525.50000000012</v>
      </c>
      <c r="F94" s="45">
        <f>'Master data'!AR94</f>
        <v>99241.915000000008</v>
      </c>
      <c r="G94" s="45">
        <f>'Master data'!AN94</f>
        <v>57150.823649442922</v>
      </c>
      <c r="H94" s="45">
        <f>'Master data'!AM94</f>
        <v>29600.806000000008</v>
      </c>
      <c r="I94" s="14">
        <f t="shared" si="3"/>
        <v>0.57240833942132407</v>
      </c>
      <c r="J94" s="14">
        <f t="shared" si="4"/>
        <v>0.4112521899806626</v>
      </c>
      <c r="K94" s="14">
        <f t="shared" si="5"/>
        <v>0.21364147931599015</v>
      </c>
    </row>
    <row r="95" spans="1:11">
      <c r="A95" t="str">
        <f>'Master data'!A95</f>
        <v>Utility (Water)</v>
      </c>
      <c r="B95" s="45">
        <f>'Master data'!C95</f>
        <v>154844.17599999998</v>
      </c>
      <c r="C95" s="45">
        <f>'Master data'!D95</f>
        <v>105553.05762273179</v>
      </c>
      <c r="D95" s="45">
        <f>'Master data'!G95</f>
        <v>245317.13062273184</v>
      </c>
      <c r="E95" s="45">
        <f>'Master data'!AP95</f>
        <v>49649.893999999993</v>
      </c>
      <c r="F95" s="45">
        <f>'Master data'!AR95</f>
        <v>18147.659999999996</v>
      </c>
      <c r="G95" s="45">
        <f>'Master data'!AN95</f>
        <v>12411.381275453636</v>
      </c>
      <c r="H95" s="45">
        <f>'Master data'!AM95</f>
        <v>6016.4530000000059</v>
      </c>
      <c r="I95" s="14">
        <f>B95/D95</f>
        <v>0.63120001284431959</v>
      </c>
      <c r="J95" s="14">
        <f t="shared" ref="J95:K97" si="6">E95/D95</f>
        <v>0.20239065194495343</v>
      </c>
      <c r="K95" s="14">
        <f t="shared" si="6"/>
        <v>0.36551256282641809</v>
      </c>
    </row>
    <row r="96" spans="1:11">
      <c r="A96" t="str">
        <f>'Master data'!A96</f>
        <v>Total Market</v>
      </c>
      <c r="B96" s="45">
        <f>'Master data'!C96</f>
        <v>121588908.43699968</v>
      </c>
      <c r="C96" s="45">
        <f>'Master data'!D96</f>
        <v>67896005.883302361</v>
      </c>
      <c r="D96" s="45">
        <f>'Master data'!G96</f>
        <v>164394542.71330252</v>
      </c>
      <c r="E96" s="45">
        <f>'Master data'!AP96</f>
        <v>63839177.029999807</v>
      </c>
      <c r="F96" s="45">
        <f>'Master data'!AR96</f>
        <v>9651523.4559999779</v>
      </c>
      <c r="G96" s="45">
        <f>'Master data'!AN96</f>
        <v>6494638.3459394639</v>
      </c>
      <c r="H96" s="45">
        <f>'Master data'!AM96</f>
        <v>5571846.7479999727</v>
      </c>
      <c r="I96" s="14">
        <f>B96/D96</f>
        <v>0.73961645216560412</v>
      </c>
      <c r="J96" s="14">
        <f t="shared" si="6"/>
        <v>0.38832905263365564</v>
      </c>
      <c r="K96" s="14">
        <f t="shared" si="6"/>
        <v>0.15118496047441932</v>
      </c>
    </row>
    <row r="97" spans="1:11">
      <c r="A97" t="str">
        <f>'Master data'!A97</f>
        <v>Total Market (without financials)</v>
      </c>
      <c r="B97" s="45">
        <f>'Master data'!C97</f>
        <v>105581413.72199969</v>
      </c>
      <c r="C97" s="45">
        <f>'Master data'!D97</f>
        <v>29942057.578139763</v>
      </c>
      <c r="D97" s="45">
        <f>'Master data'!G97</f>
        <v>126565488.03313996</v>
      </c>
      <c r="E97" s="45">
        <f>'Master data'!AP97</f>
        <v>55685993.630999804</v>
      </c>
      <c r="F97" s="45">
        <f>'Master data'!AR97</f>
        <v>9011883.8669999782</v>
      </c>
      <c r="G97" s="45">
        <f>'Master data'!AN97</f>
        <v>5929570.5699719815</v>
      </c>
      <c r="H97" s="45">
        <f>'Master data'!AM97</f>
        <v>3996825.1899999729</v>
      </c>
      <c r="I97" s="14">
        <f>B97/D97</f>
        <v>0.83420382098439194</v>
      </c>
      <c r="J97" s="14">
        <f t="shared" si="6"/>
        <v>0.4399777103251003</v>
      </c>
      <c r="K97" s="14">
        <f t="shared" si="6"/>
        <v>0.16183394206300303</v>
      </c>
    </row>
  </sheetData>
  <pageMargins left="0.7" right="0.7" top="0.75" bottom="0.75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7"/>
  <sheetViews>
    <sheetView workbookViewId="0">
      <selection sqref="A1:F97"/>
    </sheetView>
  </sheetViews>
  <sheetFormatPr defaultColWidth="11.07421875" defaultRowHeight="13.5"/>
  <cols>
    <col min="1" max="1" width="20.4609375" customWidth="1"/>
    <col min="2" max="2" width="13.4609375" style="5" customWidth="1"/>
    <col min="3" max="3" width="20.69140625" style="5" customWidth="1"/>
    <col min="4" max="4" width="21.4609375" style="5" customWidth="1"/>
    <col min="5" max="6" width="19.15234375" style="5" customWidth="1"/>
  </cols>
  <sheetData>
    <row r="1" spans="1:6" ht="40.5">
      <c r="A1" s="15" t="s">
        <v>193</v>
      </c>
      <c r="B1" s="16" t="s">
        <v>212</v>
      </c>
      <c r="C1" s="18" t="s">
        <v>447</v>
      </c>
      <c r="D1" s="18" t="s">
        <v>448</v>
      </c>
      <c r="E1" s="94" t="s">
        <v>503</v>
      </c>
      <c r="F1" s="94" t="s">
        <v>522</v>
      </c>
    </row>
    <row r="2" spans="1:6">
      <c r="A2" s="2" t="str">
        <f>'Master data'!A2</f>
        <v>Advertising</v>
      </c>
      <c r="B2" s="6">
        <f>'Master data'!B2</f>
        <v>348</v>
      </c>
      <c r="C2" s="23">
        <f>'Master data'!BI2/100</f>
        <v>0.11243923076923076</v>
      </c>
      <c r="D2" s="23">
        <f>'Master data'!BL2/100</f>
        <v>4.9301099999999966E-2</v>
      </c>
      <c r="E2" s="23">
        <f>'Master data'!AE2</f>
        <v>0.24323399999999995</v>
      </c>
      <c r="F2" s="23">
        <f>'Master data'!AD2</f>
        <v>0.24706296296296304</v>
      </c>
    </row>
    <row r="3" spans="1:6">
      <c r="A3" s="2" t="str">
        <f>'Master data'!A3</f>
        <v>Aerospace/Defense</v>
      </c>
      <c r="B3" s="6">
        <f>'Master data'!B3</f>
        <v>272</v>
      </c>
      <c r="C3" s="23">
        <f>'Master data'!BI3/100</f>
        <v>7.2439418604651154E-2</v>
      </c>
      <c r="D3" s="23">
        <f>'Master data'!BL3/100</f>
        <v>8.6036707317073177E-2</v>
      </c>
      <c r="E3" s="23">
        <f>'Master data'!AE3</f>
        <v>0.31446813008130098</v>
      </c>
      <c r="F3" s="23">
        <f>'Master data'!AD3</f>
        <v>0.15293311111111119</v>
      </c>
    </row>
    <row r="4" spans="1:6">
      <c r="A4" s="2" t="str">
        <f>'Master data'!A4</f>
        <v>Air Transport</v>
      </c>
      <c r="B4" s="6">
        <f>'Master data'!B4</f>
        <v>151</v>
      </c>
      <c r="C4" s="23">
        <f>'Master data'!BI4/100</f>
        <v>-7.2084482758620699E-2</v>
      </c>
      <c r="D4" s="23">
        <f>'Master data'!BL4/100</f>
        <v>-8.8139663865546239E-2</v>
      </c>
      <c r="E4" s="23">
        <f>'Master data'!AE4</f>
        <v>0.47356354166666664</v>
      </c>
      <c r="F4" s="23">
        <f>'Master data'!AD4</f>
        <v>0.14912499999999998</v>
      </c>
    </row>
    <row r="5" spans="1:6">
      <c r="A5" s="2" t="str">
        <f>'Master data'!A5</f>
        <v>Apparel</v>
      </c>
      <c r="B5" s="6">
        <f>'Master data'!B5</f>
        <v>1170</v>
      </c>
      <c r="C5" s="23">
        <f>'Master data'!BI5/100</f>
        <v>0.16684397614314112</v>
      </c>
      <c r="D5" s="23">
        <f>'Master data'!BL5/100</f>
        <v>1.8564522968197879E-2</v>
      </c>
      <c r="E5" s="23">
        <f>'Master data'!AE5</f>
        <v>0.20509244680851055</v>
      </c>
      <c r="F5" s="23">
        <f>'Master data'!AD5</f>
        <v>0.2973030303030304</v>
      </c>
    </row>
    <row r="6" spans="1:6">
      <c r="A6" s="2" t="str">
        <f>'Master data'!A6</f>
        <v>Auto &amp; Truck</v>
      </c>
      <c r="B6" s="6">
        <f>'Master data'!B6</f>
        <v>152</v>
      </c>
      <c r="C6" s="23">
        <f>'Master data'!BI6/100</f>
        <v>8.9752380952380972E-2</v>
      </c>
      <c r="D6" s="23">
        <f>'Master data'!BL6/100</f>
        <v>8.029980392156863E-2</v>
      </c>
      <c r="E6" s="23">
        <f>'Master data'!AE6</f>
        <v>0.48605068493150688</v>
      </c>
      <c r="F6" s="23">
        <f>'Master data'!AD6</f>
        <v>0.22007368421052631</v>
      </c>
    </row>
    <row r="7" spans="1:6">
      <c r="A7" s="2" t="str">
        <f>'Master data'!A7</f>
        <v>Auto Parts</v>
      </c>
      <c r="B7" s="6">
        <f>'Master data'!B7</f>
        <v>728</v>
      </c>
      <c r="C7" s="23">
        <f>'Master data'!BI7/100</f>
        <v>4.8658069306930687E-2</v>
      </c>
      <c r="D7" s="23">
        <f>'Master data'!BL7/100</f>
        <v>4.3832314814814824E-2</v>
      </c>
      <c r="E7" s="23">
        <f>'Master data'!AE7</f>
        <v>0.19168483720930238</v>
      </c>
      <c r="F7" s="23">
        <f>'Master data'!AD7</f>
        <v>0.33957101449275368</v>
      </c>
    </row>
    <row r="8" spans="1:6">
      <c r="A8" s="2" t="str">
        <f>'Master data'!A8</f>
        <v>Bank (Money Center)</v>
      </c>
      <c r="B8" s="6">
        <f>'Master data'!B8</f>
        <v>610</v>
      </c>
      <c r="C8" s="23">
        <f>'Master data'!BI8/100</f>
        <v>9.1095219999999894E-2</v>
      </c>
      <c r="D8" s="23">
        <f>'Master data'!BL8/100</f>
        <v>8.7159472727272702E-2</v>
      </c>
      <c r="E8" s="23">
        <f>'Master data'!AE8</f>
        <v>8.4304253521126721E-2</v>
      </c>
      <c r="F8" s="23">
        <f>'Master data'!AD8</f>
        <v>0.24123343589743587</v>
      </c>
    </row>
    <row r="9" spans="1:6">
      <c r="A9" s="2" t="str">
        <f>'Master data'!A9</f>
        <v>Banks (Regional)</v>
      </c>
      <c r="B9" s="6">
        <f>'Master data'!B9</f>
        <v>816</v>
      </c>
      <c r="C9" s="23">
        <f>'Master data'!BI9/100</f>
        <v>0.15437445859872606</v>
      </c>
      <c r="D9" s="23">
        <f>'Master data'!BL9/100</f>
        <v>9.0462953846153923E-2</v>
      </c>
      <c r="E9" s="23">
        <f>'Master data'!AE9</f>
        <v>8.7612265861027175E-2</v>
      </c>
      <c r="F9" s="23">
        <f>'Master data'!AD9</f>
        <v>0.11913043478260862</v>
      </c>
    </row>
    <row r="10" spans="1:6">
      <c r="A10" s="2" t="str">
        <f>'Master data'!A10</f>
        <v>Beverage (Alcoholic)</v>
      </c>
      <c r="B10" s="6">
        <f>'Master data'!B10</f>
        <v>219</v>
      </c>
      <c r="C10" s="23">
        <f>'Master data'!BI10/100</f>
        <v>9.1542268907563035E-2</v>
      </c>
      <c r="D10" s="23">
        <f>'Master data'!BL10/100</f>
        <v>5.5807803468208066E-2</v>
      </c>
      <c r="E10" s="23">
        <f>'Master data'!AE10</f>
        <v>0.17204148936170205</v>
      </c>
      <c r="F10" s="23">
        <f>'Master data'!AD10</f>
        <v>0.17109756097560971</v>
      </c>
    </row>
    <row r="11" spans="1:6">
      <c r="A11" s="2" t="str">
        <f>'Master data'!A11</f>
        <v>Beverage (Soft)</v>
      </c>
      <c r="B11" s="6">
        <f>'Master data'!B11</f>
        <v>100</v>
      </c>
      <c r="C11" s="23">
        <f>'Master data'!BI11/100</f>
        <v>5.1005750000000002E-2</v>
      </c>
      <c r="D11" s="23">
        <f>'Master data'!BL11/100</f>
        <v>7.5315166666666669E-2</v>
      </c>
      <c r="E11" s="23">
        <f>'Master data'!AE11</f>
        <v>0.14363888888888893</v>
      </c>
      <c r="F11" s="23">
        <f>'Master data'!AD11</f>
        <v>0.1474842105263158</v>
      </c>
    </row>
    <row r="12" spans="1:6">
      <c r="A12" s="2" t="str">
        <f>'Master data'!A12</f>
        <v>Broadcasting</v>
      </c>
      <c r="B12" s="6">
        <f>'Master data'!B12</f>
        <v>139</v>
      </c>
      <c r="C12" s="23">
        <f>'Master data'!BI12/100</f>
        <v>5.7185E-2</v>
      </c>
      <c r="D12" s="23">
        <f>'Master data'!BL12/100</f>
        <v>1.8059655172413792E-2</v>
      </c>
      <c r="E12" s="23">
        <f>'Master data'!AE12</f>
        <v>0.1010257142857143</v>
      </c>
      <c r="F12" s="23">
        <f>'Master data'!AD12</f>
        <v>0.59049729729729739</v>
      </c>
    </row>
    <row r="13" spans="1:6">
      <c r="A13" s="2" t="str">
        <f>'Master data'!A13</f>
        <v>Brokerage &amp; Investment Banking</v>
      </c>
      <c r="B13" s="6">
        <f>'Master data'!B13</f>
        <v>599</v>
      </c>
      <c r="C13" s="23">
        <f>'Master data'!BI13/100</f>
        <v>0.26726644128113863</v>
      </c>
      <c r="D13" s="23">
        <f>'Master data'!BL13/100</f>
        <v>0.15494220183486232</v>
      </c>
      <c r="E13" s="23">
        <f>'Master data'!AE13</f>
        <v>0.13584072916666665</v>
      </c>
      <c r="F13" s="23">
        <f>'Master data'!AD13</f>
        <v>0.20461031249999997</v>
      </c>
    </row>
    <row r="14" spans="1:6">
      <c r="A14" s="2" t="str">
        <f>'Master data'!A14</f>
        <v>Building Materials</v>
      </c>
      <c r="B14" s="6">
        <f>'Master data'!B14</f>
        <v>449</v>
      </c>
      <c r="C14" s="23">
        <f>'Master data'!BI14/100</f>
        <v>0.10597764258555131</v>
      </c>
      <c r="D14" s="23">
        <f>'Master data'!BL14/100</f>
        <v>6.3021604584527269E-2</v>
      </c>
      <c r="E14" s="23">
        <f>'Master data'!AE14</f>
        <v>0.16356666666666658</v>
      </c>
      <c r="F14" s="23">
        <f>'Master data'!AD14</f>
        <v>0.19671363636363642</v>
      </c>
    </row>
    <row r="15" spans="1:6">
      <c r="A15" s="2" t="str">
        <f>'Master data'!A15</f>
        <v>Business &amp; Consumer Services</v>
      </c>
      <c r="B15" s="6">
        <f>'Master data'!B15</f>
        <v>948</v>
      </c>
      <c r="C15" s="23">
        <f>'Master data'!BI15/100</f>
        <v>0.10879594240837698</v>
      </c>
      <c r="D15" s="23">
        <f>'Master data'!BL15/100</f>
        <v>5.9959058219178102E-2</v>
      </c>
      <c r="E15" s="23">
        <f>'Master data'!AE15</f>
        <v>0.19648489855072468</v>
      </c>
      <c r="F15" s="23">
        <f>'Master data'!AD15</f>
        <v>0.23083307692307686</v>
      </c>
    </row>
    <row r="16" spans="1:6">
      <c r="A16" s="2" t="str">
        <f>'Master data'!A16</f>
        <v>Cable TV</v>
      </c>
      <c r="B16" s="6">
        <f>'Master data'!B16</f>
        <v>54</v>
      </c>
      <c r="C16" s="23">
        <f>'Master data'!BI16/100</f>
        <v>2.7020833333333331E-2</v>
      </c>
      <c r="D16" s="23">
        <f>'Master data'!BL16/100</f>
        <v>3.6265853658536587E-2</v>
      </c>
      <c r="E16" s="23">
        <f>'Master data'!AE16</f>
        <v>0.26624357142857141</v>
      </c>
      <c r="F16" s="23">
        <f>'Master data'!AD16</f>
        <v>0.14298571428571427</v>
      </c>
    </row>
    <row r="17" spans="1:6">
      <c r="A17" s="2" t="str">
        <f>'Master data'!A17</f>
        <v>Chemical (Basic)</v>
      </c>
      <c r="B17" s="6">
        <f>'Master data'!B17</f>
        <v>854</v>
      </c>
      <c r="C17" s="23">
        <f>'Master data'!BI17/100</f>
        <v>0.18987236897274629</v>
      </c>
      <c r="D17" s="23">
        <f>'Master data'!BL17/100</f>
        <v>0.10183789137380189</v>
      </c>
      <c r="E17" s="23">
        <f>'Master data'!AE17</f>
        <v>1.3508566816143508</v>
      </c>
      <c r="F17" s="23">
        <f>'Master data'!AD17</f>
        <v>0.39610588235294109</v>
      </c>
    </row>
    <row r="18" spans="1:6">
      <c r="A18" s="2" t="str">
        <f>'Master data'!A18</f>
        <v>Chemical (Diversified)</v>
      </c>
      <c r="B18" s="6">
        <f>'Master data'!B18</f>
        <v>71</v>
      </c>
      <c r="C18" s="23">
        <f>'Master data'!BI18/100</f>
        <v>0.12425551020408161</v>
      </c>
      <c r="D18" s="23">
        <f>'Master data'!BL18/100</f>
        <v>6.0420952380952374E-2</v>
      </c>
      <c r="E18" s="23">
        <f>'Master data'!AE18</f>
        <v>0.1242235</v>
      </c>
      <c r="F18" s="23">
        <f>'Master data'!AD18</f>
        <v>0.18693849999999998</v>
      </c>
    </row>
    <row r="19" spans="1:6">
      <c r="A19" s="2" t="str">
        <f>'Master data'!A19</f>
        <v>Chemical (Specialty)</v>
      </c>
      <c r="B19" s="6">
        <f>'Master data'!B19</f>
        <v>898</v>
      </c>
      <c r="C19" s="23">
        <f>'Master data'!BI19/100</f>
        <v>0.17130068807339455</v>
      </c>
      <c r="D19" s="23">
        <f>'Master data'!BL19/100</f>
        <v>9.5149849498327707E-2</v>
      </c>
      <c r="E19" s="23">
        <f>'Master data'!AE19</f>
        <v>0.2550494137931037</v>
      </c>
      <c r="F19" s="23">
        <f>'Master data'!AD19</f>
        <v>0.21766902654867251</v>
      </c>
    </row>
    <row r="20" spans="1:6">
      <c r="A20" s="2" t="str">
        <f>'Master data'!A20</f>
        <v>Coal &amp; Related Energy</v>
      </c>
      <c r="B20" s="6">
        <f>'Master data'!B20</f>
        <v>206</v>
      </c>
      <c r="C20" s="23">
        <f>'Master data'!BI20/100</f>
        <v>0.4580512820512822</v>
      </c>
      <c r="D20" s="23">
        <f>'Master data'!BL20/100</f>
        <v>0.10247798165137617</v>
      </c>
      <c r="E20" s="23">
        <f>'Master data'!AE20</f>
        <v>0.67376888888888886</v>
      </c>
      <c r="F20" s="23">
        <f>'Master data'!AD20</f>
        <v>0.13798333333333335</v>
      </c>
    </row>
    <row r="21" spans="1:6">
      <c r="A21" s="2" t="str">
        <f>'Master data'!A21</f>
        <v>Computer Services</v>
      </c>
      <c r="B21" s="6">
        <f>'Master data'!B21</f>
        <v>1040</v>
      </c>
      <c r="C21" s="23">
        <f>'Master data'!BI21/100</f>
        <v>0.17307132352941174</v>
      </c>
      <c r="D21" s="23">
        <f>'Master data'!BL21/100</f>
        <v>8.8413371266002849E-2</v>
      </c>
      <c r="E21" s="23">
        <f>'Master data'!AE21</f>
        <v>0.18429537878787872</v>
      </c>
      <c r="F21" s="23">
        <f>'Master data'!AD21</f>
        <v>0.27636666666666665</v>
      </c>
    </row>
    <row r="22" spans="1:6">
      <c r="A22" s="2" t="str">
        <f>'Master data'!A22</f>
        <v>Computers/Peripherals</v>
      </c>
      <c r="B22" s="6">
        <f>'Master data'!B22</f>
        <v>336</v>
      </c>
      <c r="C22" s="23">
        <f>'Master data'!BI22/100</f>
        <v>0.12233347222222214</v>
      </c>
      <c r="D22" s="23">
        <f>'Master data'!BL22/100</f>
        <v>4.2003705179282882E-2</v>
      </c>
      <c r="E22" s="23">
        <f>'Master data'!AE22</f>
        <v>0.24922431372549006</v>
      </c>
      <c r="F22" s="23">
        <f>'Master data'!AD22</f>
        <v>0.13897368421052633</v>
      </c>
    </row>
    <row r="23" spans="1:6">
      <c r="A23" s="2" t="str">
        <f>'Master data'!A23</f>
        <v>Construction Supplies</v>
      </c>
      <c r="B23" s="6">
        <f>'Master data'!B23</f>
        <v>784</v>
      </c>
      <c r="C23" s="23">
        <f>'Master data'!BI23/100</f>
        <v>0.13156967418546364</v>
      </c>
      <c r="D23" s="23">
        <f>'Master data'!BL23/100</f>
        <v>7.4234515050167052E-2</v>
      </c>
      <c r="E23" s="23">
        <f>'Master data'!AE23</f>
        <v>0.32262582456140348</v>
      </c>
      <c r="F23" s="23">
        <f>'Master data'!AD23</f>
        <v>0.29584613861386144</v>
      </c>
    </row>
    <row r="24" spans="1:6">
      <c r="A24" s="2" t="str">
        <f>'Master data'!A24</f>
        <v>Diversified</v>
      </c>
      <c r="B24" s="6">
        <f>'Master data'!B24</f>
        <v>318</v>
      </c>
      <c r="C24" s="23">
        <f>'Master data'!BI24/100</f>
        <v>0.12125126373626373</v>
      </c>
      <c r="D24" s="23">
        <f>'Master data'!BL24/100</f>
        <v>7.9333945312500001E-2</v>
      </c>
      <c r="E24" s="23">
        <f>'Master data'!AE24</f>
        <v>0.1369706</v>
      </c>
      <c r="F24" s="23">
        <f>'Master data'!AD24</f>
        <v>0.13248780487804876</v>
      </c>
    </row>
    <row r="25" spans="1:6">
      <c r="A25" s="2" t="str">
        <f>'Master data'!A25</f>
        <v>Drugs (Biotechnology)</v>
      </c>
      <c r="B25" s="6">
        <f>'Master data'!B25</f>
        <v>1223</v>
      </c>
      <c r="C25" s="23">
        <f>'Master data'!BI25/100</f>
        <v>0.27539473684210525</v>
      </c>
      <c r="D25" s="23">
        <f>'Master data'!BL25/100</f>
        <v>0.2725598423423426</v>
      </c>
      <c r="E25" s="23">
        <f>'Master data'!AE25</f>
        <v>1.4269178603603594</v>
      </c>
      <c r="F25" s="23">
        <f>'Master data'!AD25</f>
        <v>0.14742796610169484</v>
      </c>
    </row>
    <row r="26" spans="1:6">
      <c r="A26" s="2" t="str">
        <f>'Master data'!A26</f>
        <v>Drugs (Pharmaceutical)</v>
      </c>
      <c r="B26" s="6">
        <f>'Master data'!B26</f>
        <v>1371</v>
      </c>
      <c r="C26" s="23">
        <f>'Master data'!BI26/100</f>
        <v>0.122009243498818</v>
      </c>
      <c r="D26" s="23">
        <f>'Master data'!BL26/100</f>
        <v>0.17784532959326782</v>
      </c>
      <c r="E26" s="23">
        <f>'Master data'!AE26</f>
        <v>0.95561464953270991</v>
      </c>
      <c r="F26" s="23">
        <f>'Master data'!AD26</f>
        <v>0.16344705882352939</v>
      </c>
    </row>
    <row r="27" spans="1:6">
      <c r="A27" s="2" t="str">
        <f>'Master data'!A27</f>
        <v>Education</v>
      </c>
      <c r="B27" s="6">
        <f>'Master data'!B27</f>
        <v>244</v>
      </c>
      <c r="C27" s="23">
        <f>'Master data'!BI27/100</f>
        <v>7.4086125000000017E-2</v>
      </c>
      <c r="D27" s="23">
        <f>'Master data'!BL27/100</f>
        <v>7.7773846153846152E-2</v>
      </c>
      <c r="E27" s="23">
        <f>'Master data'!AE27</f>
        <v>0.19530705882352944</v>
      </c>
      <c r="F27" s="23">
        <f>'Master data'!AD27</f>
        <v>0.25287500000000013</v>
      </c>
    </row>
    <row r="28" spans="1:6">
      <c r="A28" s="2" t="str">
        <f>'Master data'!A28</f>
        <v>Electrical Equipment</v>
      </c>
      <c r="B28" s="6">
        <f>'Master data'!B28</f>
        <v>999</v>
      </c>
      <c r="C28" s="23">
        <f>'Master data'!BI28/100</f>
        <v>0.12498140435835352</v>
      </c>
      <c r="D28" s="23">
        <f>'Master data'!BL28/100</f>
        <v>8.5675447530864327E-2</v>
      </c>
      <c r="E28" s="23">
        <f>'Master data'!AE28</f>
        <v>0.48121037313432841</v>
      </c>
      <c r="F28" s="23">
        <f>'Master data'!AD28</f>
        <v>0.19984864864864874</v>
      </c>
    </row>
    <row r="29" spans="1:6">
      <c r="A29" s="2" t="str">
        <f>'Master data'!A29</f>
        <v>Electronics (Consumer &amp; Office)</v>
      </c>
      <c r="B29" s="6">
        <f>'Master data'!B29</f>
        <v>138</v>
      </c>
      <c r="C29" s="23">
        <f>'Master data'!BI29/100</f>
        <v>0.1531883673469388</v>
      </c>
      <c r="D29" s="23">
        <f>'Master data'!BL29/100</f>
        <v>2.5422352941176497E-2</v>
      </c>
      <c r="E29" s="23">
        <f>'Master data'!AE29</f>
        <v>0.19676095238095237</v>
      </c>
      <c r="F29" s="23">
        <f>'Master data'!AD29</f>
        <v>0.13530833333333336</v>
      </c>
    </row>
    <row r="30" spans="1:6">
      <c r="A30" s="2" t="str">
        <f>'Master data'!A30</f>
        <v>Electronics (General)</v>
      </c>
      <c r="B30" s="6">
        <f>'Master data'!B30</f>
        <v>1425</v>
      </c>
      <c r="C30" s="23">
        <f>'Master data'!BI30/100</f>
        <v>0.15577529505582116</v>
      </c>
      <c r="D30" s="23">
        <f>'Master data'!BL30/100</f>
        <v>7.3061757925072038E-2</v>
      </c>
      <c r="E30" s="23">
        <f>'Master data'!AE30</f>
        <v>0.5468291106290678</v>
      </c>
      <c r="F30" s="23">
        <f>'Master data'!AD30</f>
        <v>0.24142499999999997</v>
      </c>
    </row>
    <row r="31" spans="1:6">
      <c r="A31" s="2" t="str">
        <f>'Master data'!A31</f>
        <v>Engineering/Construction</v>
      </c>
      <c r="B31" s="6">
        <f>'Master data'!B31</f>
        <v>1267</v>
      </c>
      <c r="C31" s="23">
        <f>'Master data'!BI31/100</f>
        <v>7.0496629422718768E-2</v>
      </c>
      <c r="D31" s="23">
        <f>'Master data'!BL31/100</f>
        <v>3.4862134831460639E-2</v>
      </c>
      <c r="E31" s="23">
        <f>'Master data'!AE31</f>
        <v>0.1622839666666667</v>
      </c>
      <c r="F31" s="23">
        <f>'Master data'!AD31</f>
        <v>0.21959528301886785</v>
      </c>
    </row>
    <row r="32" spans="1:6">
      <c r="A32" s="2" t="str">
        <f>'Master data'!A32</f>
        <v>Entertainment</v>
      </c>
      <c r="B32" s="6">
        <f>'Master data'!B32</f>
        <v>734</v>
      </c>
      <c r="C32" s="23">
        <f>'Master data'!BI32/100</f>
        <v>0.14315161073825505</v>
      </c>
      <c r="D32" s="23">
        <f>'Master data'!BL32/100</f>
        <v>7.0556876513317157E-2</v>
      </c>
      <c r="E32" s="23">
        <f>'Master data'!AE32</f>
        <v>0.3865729326923078</v>
      </c>
      <c r="F32" s="23">
        <f>'Master data'!AD32</f>
        <v>0.33188000000000001</v>
      </c>
    </row>
    <row r="33" spans="1:6">
      <c r="A33" s="2" t="str">
        <f>'Master data'!A33</f>
        <v>Environmental &amp; Waste Services</v>
      </c>
      <c r="B33" s="6">
        <f>'Master data'!B33</f>
        <v>353</v>
      </c>
      <c r="C33" s="23">
        <f>'Master data'!BI33/100</f>
        <v>0.18864658119658118</v>
      </c>
      <c r="D33" s="23">
        <f>'Master data'!BL33/100</f>
        <v>8.4489025641025658E-2</v>
      </c>
      <c r="E33" s="23">
        <f>'Master data'!AE33</f>
        <v>0.37331999999999993</v>
      </c>
      <c r="F33" s="23">
        <f>'Master data'!AD33</f>
        <v>0.17580666666666672</v>
      </c>
    </row>
    <row r="34" spans="1:6">
      <c r="A34" s="2" t="str">
        <f>'Master data'!A34</f>
        <v>Farming/Agriculture</v>
      </c>
      <c r="B34" s="6">
        <f>'Master data'!B34</f>
        <v>417</v>
      </c>
      <c r="C34" s="23">
        <f>'Master data'!BI34/100</f>
        <v>0.15522451612903224</v>
      </c>
      <c r="D34" s="23">
        <f>'Master data'!BL34/100</f>
        <v>0.10532477663230227</v>
      </c>
      <c r="E34" s="23">
        <f>'Master data'!AE34</f>
        <v>0.230070101010101</v>
      </c>
      <c r="F34" s="23">
        <f>'Master data'!AD34</f>
        <v>0.18129000000000001</v>
      </c>
    </row>
    <row r="35" spans="1:6">
      <c r="A35" s="2" t="str">
        <f>'Master data'!A35</f>
        <v>Financial Svcs. (Non-bank &amp; Insurance)</v>
      </c>
      <c r="B35" s="6">
        <f>'Master data'!B35</f>
        <v>1102</v>
      </c>
      <c r="C35" s="23">
        <f>'Master data'!BI35/100</f>
        <v>0.15784235849056613</v>
      </c>
      <c r="D35" s="23">
        <f>'Master data'!BL35/100</f>
        <v>9.0521556802244107E-2</v>
      </c>
      <c r="E35" s="23">
        <f>'Master data'!AE35</f>
        <v>0.21935945454545472</v>
      </c>
      <c r="F35" s="23">
        <f>'Master data'!AD35</f>
        <v>0.20251606557377053</v>
      </c>
    </row>
    <row r="36" spans="1:6">
      <c r="A36" s="2" t="str">
        <f>'Master data'!A36</f>
        <v>Food Processing</v>
      </c>
      <c r="B36" s="6">
        <f>'Master data'!B36</f>
        <v>1377</v>
      </c>
      <c r="C36" s="23">
        <f>'Master data'!BI36/100</f>
        <v>8.5926696165191704E-2</v>
      </c>
      <c r="D36" s="23">
        <f>'Master data'!BL36/100</f>
        <v>9.1944176954732448E-2</v>
      </c>
      <c r="E36" s="23">
        <f>'Master data'!AE36</f>
        <v>0.20457413965087276</v>
      </c>
      <c r="F36" s="23">
        <f>'Master data'!AD36</f>
        <v>0.16776885542168662</v>
      </c>
    </row>
    <row r="37" spans="1:6">
      <c r="A37" s="2" t="str">
        <f>'Master data'!A37</f>
        <v>Food Wholesalers</v>
      </c>
      <c r="B37" s="6">
        <f>'Master data'!B37</f>
        <v>160</v>
      </c>
      <c r="C37" s="23">
        <f>'Master data'!BI37/100</f>
        <v>0.1313958208955224</v>
      </c>
      <c r="D37" s="23">
        <f>'Master data'!BL37/100</f>
        <v>5.1334159292035393E-2</v>
      </c>
      <c r="E37" s="23">
        <f>'Master data'!AE37</f>
        <v>9.2993333333333331E-2</v>
      </c>
      <c r="F37" s="23">
        <f>'Master data'!AD37</f>
        <v>0.10109090909090912</v>
      </c>
    </row>
    <row r="38" spans="1:6">
      <c r="A38" s="2" t="str">
        <f>'Master data'!A38</f>
        <v>Furn/Home Furnishings</v>
      </c>
      <c r="B38" s="6">
        <f>'Master data'!B38</f>
        <v>359</v>
      </c>
      <c r="C38" s="23">
        <f>'Master data'!BI38/100</f>
        <v>0.13818302197802199</v>
      </c>
      <c r="D38" s="23">
        <f>'Master data'!BL38/100</f>
        <v>9.0682851239669432E-2</v>
      </c>
      <c r="E38" s="23">
        <f>'Master data'!AE38</f>
        <v>0.17879867256637166</v>
      </c>
      <c r="F38" s="23">
        <f>'Master data'!AD38</f>
        <v>0.17956170212765951</v>
      </c>
    </row>
    <row r="39" spans="1:6">
      <c r="A39" s="2" t="str">
        <f>'Master data'!A39</f>
        <v>Green &amp; Renewable Energy</v>
      </c>
      <c r="B39" s="6">
        <f>'Master data'!B39</f>
        <v>239</v>
      </c>
      <c r="C39" s="23">
        <f>'Master data'!BI39/100</f>
        <v>0.18858270270270272</v>
      </c>
      <c r="D39" s="23">
        <f>'Master data'!BL39/100</f>
        <v>0.16406504273504274</v>
      </c>
      <c r="E39" s="23">
        <f>'Master data'!AE39</f>
        <v>0.33747039473684198</v>
      </c>
      <c r="F39" s="23">
        <f>'Master data'!AD39</f>
        <v>0.22949666666666665</v>
      </c>
    </row>
    <row r="40" spans="1:6">
      <c r="A40" s="2" t="str">
        <f>'Master data'!A40</f>
        <v>Healthcare Products</v>
      </c>
      <c r="B40" s="6">
        <f>'Master data'!B40</f>
        <v>852</v>
      </c>
      <c r="C40" s="23">
        <f>'Master data'!BI40/100</f>
        <v>0.21018331858407077</v>
      </c>
      <c r="D40" s="23">
        <f>'Master data'!BL40/100</f>
        <v>0.16028147505422979</v>
      </c>
      <c r="E40" s="23">
        <f>'Master data'!AE40</f>
        <v>0.64150751412429352</v>
      </c>
      <c r="F40" s="23">
        <f>'Master data'!AD40</f>
        <v>0.14389906542056077</v>
      </c>
    </row>
    <row r="41" spans="1:6">
      <c r="A41" s="2" t="str">
        <f>'Master data'!A41</f>
        <v>Healthcare Support Services</v>
      </c>
      <c r="B41" s="6">
        <f>'Master data'!B41</f>
        <v>445</v>
      </c>
      <c r="C41" s="23">
        <f>'Master data'!BI41/100</f>
        <v>0.14940632530120485</v>
      </c>
      <c r="D41" s="23">
        <f>'Master data'!BL41/100</f>
        <v>0.16206891666666667</v>
      </c>
      <c r="E41" s="23">
        <f>'Master data'!AE41</f>
        <v>0.27914594285714273</v>
      </c>
      <c r="F41" s="23">
        <f>'Master data'!AD41</f>
        <v>0.22144521276595749</v>
      </c>
    </row>
    <row r="42" spans="1:6">
      <c r="A42" s="2" t="str">
        <f>'Master data'!A42</f>
        <v>Heathcare Information and Technology</v>
      </c>
      <c r="B42" s="6">
        <f>'Master data'!B42</f>
        <v>455</v>
      </c>
      <c r="C42" s="23">
        <f>'Master data'!BI42/100</f>
        <v>0.24558673913043486</v>
      </c>
      <c r="D42" s="23">
        <f>'Master data'!BL42/100</f>
        <v>0.1606727027027027</v>
      </c>
      <c r="E42" s="23">
        <f>'Master data'!AE42</f>
        <v>0.76180596774193499</v>
      </c>
      <c r="F42" s="23">
        <f>'Master data'!AD42</f>
        <v>0.21175217391304341</v>
      </c>
    </row>
    <row r="43" spans="1:6">
      <c r="A43" s="2" t="str">
        <f>'Master data'!A43</f>
        <v>Homebuilding</v>
      </c>
      <c r="B43" s="6">
        <f>'Master data'!B43</f>
        <v>168</v>
      </c>
      <c r="C43" s="23">
        <f>'Master data'!BI43/100</f>
        <v>0.1529208411214954</v>
      </c>
      <c r="D43" s="23">
        <f>'Master data'!BL43/100</f>
        <v>0.11534844444444445</v>
      </c>
      <c r="E43" s="23">
        <f>'Master data'!AE43</f>
        <v>0.17752469135802471</v>
      </c>
      <c r="F43" s="23">
        <f>'Master data'!AD43</f>
        <v>0.27171999999999996</v>
      </c>
    </row>
    <row r="44" spans="1:6">
      <c r="A44" s="2" t="str">
        <f>'Master data'!A44</f>
        <v>Hospitals/Healthcare Facilities</v>
      </c>
      <c r="B44" s="6">
        <f>'Master data'!B44</f>
        <v>223</v>
      </c>
      <c r="C44" s="23">
        <f>'Master data'!BI44/100</f>
        <v>0.11755509259259257</v>
      </c>
      <c r="D44" s="23">
        <f>'Master data'!BL44/100</f>
        <v>8.7154090909090889E-2</v>
      </c>
      <c r="E44" s="23">
        <f>'Master data'!AE44</f>
        <v>0.17583990196078431</v>
      </c>
      <c r="F44" s="23">
        <f>'Master data'!AD44</f>
        <v>0.24456122448979598</v>
      </c>
    </row>
    <row r="45" spans="1:6">
      <c r="A45" s="2" t="str">
        <f>'Master data'!A45</f>
        <v>Hotel/Gaming</v>
      </c>
      <c r="B45" s="6">
        <f>'Master data'!B45</f>
        <v>654</v>
      </c>
      <c r="C45" s="23">
        <f>'Master data'!BI45/100</f>
        <v>1.2857651515151503E-2</v>
      </c>
      <c r="D45" s="23">
        <f>'Master data'!BL45/100</f>
        <v>-9.0182071129707067E-2</v>
      </c>
      <c r="E45" s="23">
        <f>'Master data'!AE45</f>
        <v>0.53931497005988016</v>
      </c>
      <c r="F45" s="23">
        <f>'Master data'!AD45</f>
        <v>0.39919999999999994</v>
      </c>
    </row>
    <row r="46" spans="1:6">
      <c r="A46" s="2" t="str">
        <f>'Master data'!A46</f>
        <v>Household Products</v>
      </c>
      <c r="B46" s="6">
        <f>'Master data'!B46</f>
        <v>575</v>
      </c>
      <c r="C46" s="23">
        <f>'Master data'!BI46/100</f>
        <v>7.5922892156862737E-2</v>
      </c>
      <c r="D46" s="23">
        <f>'Master data'!BL46/100</f>
        <v>4.7499704142011802E-2</v>
      </c>
      <c r="E46" s="23">
        <f>'Master data'!AE46</f>
        <v>0.17889441717791413</v>
      </c>
      <c r="F46" s="23">
        <f>'Master data'!AD46</f>
        <v>0.23570999999999998</v>
      </c>
    </row>
    <row r="47" spans="1:6">
      <c r="A47" s="2" t="str">
        <f>'Master data'!A47</f>
        <v>Information Services</v>
      </c>
      <c r="B47" s="6">
        <f>'Master data'!B47</f>
        <v>266</v>
      </c>
      <c r="C47" s="23">
        <f>'Master data'!BI47/100</f>
        <v>0.11259049382716052</v>
      </c>
      <c r="D47" s="23">
        <f>'Master data'!BL47/100</f>
        <v>0.11343000000000003</v>
      </c>
      <c r="E47" s="23">
        <f>'Master data'!AE47</f>
        <v>0.22702956140350877</v>
      </c>
      <c r="F47" s="23">
        <f>'Master data'!AD47</f>
        <v>0.20201896551724136</v>
      </c>
    </row>
    <row r="48" spans="1:6">
      <c r="A48" s="2" t="str">
        <f>'Master data'!A48</f>
        <v>Insurance (General)</v>
      </c>
      <c r="B48" s="6">
        <f>'Master data'!B48</f>
        <v>215</v>
      </c>
      <c r="C48" s="23">
        <f>'Master data'!BI48/100</f>
        <v>0.11183111111111117</v>
      </c>
      <c r="D48" s="23">
        <f>'Master data'!BL48/100</f>
        <v>6.4144114285714315E-2</v>
      </c>
      <c r="E48" s="23">
        <f>'Master data'!AE48</f>
        <v>0.12815749999999998</v>
      </c>
      <c r="F48" s="23">
        <f>'Master data'!AD48</f>
        <v>0.18693749999999998</v>
      </c>
    </row>
    <row r="49" spans="1:6">
      <c r="A49" s="2" t="str">
        <f>'Master data'!A49</f>
        <v>Insurance (Life)</v>
      </c>
      <c r="B49" s="6">
        <f>'Master data'!B49</f>
        <v>142</v>
      </c>
      <c r="C49" s="23">
        <f>'Master data'!BI49/100</f>
        <v>8.7904252873563224E-2</v>
      </c>
      <c r="D49" s="23">
        <f>'Master data'!BL49/100</f>
        <v>0.10039365217391301</v>
      </c>
      <c r="E49" s="23">
        <f>'Master data'!AE49</f>
        <v>8.1726406250000022E-2</v>
      </c>
      <c r="F49" s="23">
        <f>'Master data'!AD49</f>
        <v>8.7280999999999997E-2</v>
      </c>
    </row>
    <row r="50" spans="1:6">
      <c r="A50" s="2" t="str">
        <f>'Master data'!A50</f>
        <v>Insurance (Prop/Cas.)</v>
      </c>
      <c r="B50" s="6">
        <f>'Master data'!B50</f>
        <v>231</v>
      </c>
      <c r="C50" s="23">
        <f>'Master data'!BI50/100</f>
        <v>9.2884765100671174E-2</v>
      </c>
      <c r="D50" s="23">
        <f>'Master data'!BL50/100</f>
        <v>5.419900523560213E-2</v>
      </c>
      <c r="E50" s="23">
        <f>'Master data'!AE50</f>
        <v>8.6822289156626514E-2</v>
      </c>
      <c r="F50" s="23">
        <f>'Master data'!AD50</f>
        <v>0.16042647058823528</v>
      </c>
    </row>
    <row r="51" spans="1:6">
      <c r="A51" s="2" t="str">
        <f>'Master data'!A51</f>
        <v>Investments &amp; Asset Management</v>
      </c>
      <c r="B51" s="6">
        <f>'Master data'!B51</f>
        <v>1706</v>
      </c>
      <c r="C51" s="23">
        <f>'Master data'!BI51/100</f>
        <v>0.21993608187134484</v>
      </c>
      <c r="D51" s="23">
        <f>'Master data'!BL51/100</f>
        <v>0.28122437007873996</v>
      </c>
      <c r="E51" s="23">
        <f>'Master data'!AE51</f>
        <v>0.12949290697674418</v>
      </c>
      <c r="F51" s="23">
        <f>'Master data'!AD51</f>
        <v>0.1427296296296296</v>
      </c>
    </row>
    <row r="52" spans="1:6">
      <c r="A52" s="2" t="str">
        <f>'Master data'!A52</f>
        <v>Machinery</v>
      </c>
      <c r="B52" s="6">
        <f>'Master data'!B52</f>
        <v>1421</v>
      </c>
      <c r="C52" s="23">
        <f>'Master data'!BI52/100</f>
        <v>0.12997549157303362</v>
      </c>
      <c r="D52" s="23">
        <f>'Master data'!BL52/100</f>
        <v>6.8930230326295569E-2</v>
      </c>
      <c r="E52" s="23">
        <f>'Master data'!AE52</f>
        <v>0.33164603580562646</v>
      </c>
      <c r="F52" s="23">
        <f>'Master data'!AD52</f>
        <v>0.20675471698113201</v>
      </c>
    </row>
    <row r="53" spans="1:6">
      <c r="A53" s="2" t="str">
        <f>'Master data'!A53</f>
        <v>Metals &amp; Mining</v>
      </c>
      <c r="B53" s="6">
        <f>'Master data'!B53</f>
        <v>1706</v>
      </c>
      <c r="C53" s="23">
        <f>'Master data'!BI53/100</f>
        <v>0.27986318181818176</v>
      </c>
      <c r="D53" s="23">
        <f>'Master data'!BL53/100</f>
        <v>0.18623434237995837</v>
      </c>
      <c r="E53" s="23">
        <f>'Master data'!AE53</f>
        <v>0.90844863905325368</v>
      </c>
      <c r="F53" s="23">
        <f>'Master data'!AD53</f>
        <v>0.27525454545454553</v>
      </c>
    </row>
    <row r="54" spans="1:6">
      <c r="A54" s="2" t="str">
        <f>'Master data'!A54</f>
        <v>Office Equipment &amp; Services</v>
      </c>
      <c r="B54" s="6">
        <f>'Master data'!B54</f>
        <v>145</v>
      </c>
      <c r="C54" s="23">
        <f>'Master data'!BI54/100</f>
        <v>0.12701637681159417</v>
      </c>
      <c r="D54" s="23">
        <f>'Master data'!BL54/100</f>
        <v>2.1415636363636352E-2</v>
      </c>
      <c r="E54" s="23">
        <f>'Master data'!AE54</f>
        <v>0.12177520000000001</v>
      </c>
      <c r="F54" s="23">
        <f>'Master data'!AD54</f>
        <v>0.1071666666666667</v>
      </c>
    </row>
    <row r="55" spans="1:6">
      <c r="A55" s="2" t="str">
        <f>'Master data'!A55</f>
        <v>Oil/Gas (Integrated)</v>
      </c>
      <c r="B55" s="6">
        <f>'Master data'!B55</f>
        <v>46</v>
      </c>
      <c r="C55" s="23">
        <f>'Master data'!BI55/100</f>
        <v>0.18901176470588235</v>
      </c>
      <c r="D55" s="23">
        <f>'Master data'!BL55/100</f>
        <v>7.3212051282051285E-2</v>
      </c>
      <c r="E55" s="23">
        <f>'Master data'!AE55</f>
        <v>0.32641515151515149</v>
      </c>
      <c r="F55" s="23">
        <f>'Master data'!AD55</f>
        <v>0.26683333333333331</v>
      </c>
    </row>
    <row r="56" spans="1:6">
      <c r="A56" s="2" t="str">
        <f>'Master data'!A56</f>
        <v>Oil/Gas (Production and Exploration)</v>
      </c>
      <c r="B56" s="6">
        <f>'Master data'!B56</f>
        <v>642</v>
      </c>
      <c r="C56" s="23">
        <f>'Master data'!BI56/100</f>
        <v>7.6771587301587285E-2</v>
      </c>
      <c r="D56" s="23">
        <f>'Master data'!BL56/100</f>
        <v>0.21185864306784669</v>
      </c>
      <c r="E56" s="23">
        <f>'Master data'!AE56</f>
        <v>0.62735010152284254</v>
      </c>
      <c r="F56" s="23">
        <f>'Master data'!AD56</f>
        <v>0.41737209302325606</v>
      </c>
    </row>
    <row r="57" spans="1:6">
      <c r="A57" s="2" t="str">
        <f>'Master data'!A57</f>
        <v>Oil/Gas Distribution</v>
      </c>
      <c r="B57" s="6">
        <f>'Master data'!B57</f>
        <v>165</v>
      </c>
      <c r="C57" s="23">
        <f>'Master data'!BI57/100</f>
        <v>0.10372972972972973</v>
      </c>
      <c r="D57" s="23">
        <f>'Master data'!BL57/100</f>
        <v>0.15152177966101696</v>
      </c>
      <c r="E57" s="23">
        <f>'Master data'!AE57</f>
        <v>0.1115680821917808</v>
      </c>
      <c r="F57" s="23">
        <f>'Master data'!AD57</f>
        <v>7.9691304347826092E-2</v>
      </c>
    </row>
    <row r="58" spans="1:6">
      <c r="A58" s="2" t="str">
        <f>'Master data'!A58</f>
        <v>Oilfield Svcs/Equip.</v>
      </c>
      <c r="B58" s="6">
        <f>'Master data'!B58</f>
        <v>457</v>
      </c>
      <c r="C58" s="23">
        <f>'Master data'!BI58/100</f>
        <v>5.58490322580645E-2</v>
      </c>
      <c r="D58" s="23">
        <f>'Master data'!BL58/100</f>
        <v>5.6600436046511715E-2</v>
      </c>
      <c r="E58" s="23">
        <f>'Master data'!AE58</f>
        <v>0.38299715846994553</v>
      </c>
      <c r="F58" s="23">
        <f>'Master data'!AD58</f>
        <v>0.22787906976744191</v>
      </c>
    </row>
    <row r="59" spans="1:6">
      <c r="A59" s="2" t="str">
        <f>'Master data'!A59</f>
        <v>Packaging &amp; Container</v>
      </c>
      <c r="B59" s="6">
        <f>'Master data'!B59</f>
        <v>414</v>
      </c>
      <c r="C59" s="23">
        <f>'Master data'!BI59/100</f>
        <v>0.1366927235772358</v>
      </c>
      <c r="D59" s="23">
        <f>'Master data'!BL59/100</f>
        <v>5.4368757763975165E-2</v>
      </c>
      <c r="E59" s="23">
        <f>'Master data'!AE59</f>
        <v>0.12306173913043481</v>
      </c>
      <c r="F59" s="23">
        <f>'Master data'!AD59</f>
        <v>0.16809487179487176</v>
      </c>
    </row>
    <row r="60" spans="1:6">
      <c r="A60" s="2" t="str">
        <f>'Master data'!A60</f>
        <v>Paper/Forest Products</v>
      </c>
      <c r="B60" s="6">
        <f>'Master data'!B60</f>
        <v>272</v>
      </c>
      <c r="C60" s="23">
        <f>'Master data'!BI60/100</f>
        <v>0.16594166666666671</v>
      </c>
      <c r="D60" s="23">
        <f>'Master data'!BL60/100</f>
        <v>5.4721549295774691E-2</v>
      </c>
      <c r="E60" s="23">
        <f>'Master data'!AE60</f>
        <v>0.14699443037974685</v>
      </c>
      <c r="F60" s="23">
        <f>'Master data'!AD60</f>
        <v>0.15255416666666669</v>
      </c>
    </row>
    <row r="61" spans="1:6">
      <c r="A61" s="2" t="str">
        <f>'Master data'!A61</f>
        <v>Power</v>
      </c>
      <c r="B61" s="6">
        <f>'Master data'!B61</f>
        <v>541</v>
      </c>
      <c r="C61" s="23">
        <f>'Master data'!BI61/100</f>
        <v>7.0346055045871519E-2</v>
      </c>
      <c r="D61" s="23">
        <f>'Master data'!BL61/100</f>
        <v>7.4076877828054402E-2</v>
      </c>
      <c r="E61" s="23">
        <f>'Master data'!AE61</f>
        <v>0.11450191056910579</v>
      </c>
      <c r="F61" s="23">
        <f>'Master data'!AD61</f>
        <v>9.3809406779661042E-2</v>
      </c>
    </row>
    <row r="62" spans="1:6">
      <c r="A62" s="2" t="str">
        <f>'Master data'!A62</f>
        <v>Precious Metals</v>
      </c>
      <c r="B62" s="6">
        <f>'Master data'!B62</f>
        <v>947</v>
      </c>
      <c r="C62" s="23">
        <f>'Master data'!BI62/100</f>
        <v>0.32331714285714286</v>
      </c>
      <c r="D62" s="23">
        <f>'Master data'!BL62/100</f>
        <v>0.2520170334928229</v>
      </c>
      <c r="E62" s="23">
        <f>'Master data'!AE62</f>
        <v>1.0437304724409455</v>
      </c>
      <c r="F62" s="23">
        <f>'Master data'!AD62</f>
        <v>9.8324193548387104E-2</v>
      </c>
    </row>
    <row r="63" spans="1:6">
      <c r="A63" s="2" t="str">
        <f>'Master data'!A63</f>
        <v>Publishing &amp; Newspapers</v>
      </c>
      <c r="B63" s="6">
        <f>'Master data'!B63</f>
        <v>337</v>
      </c>
      <c r="C63" s="23">
        <f>'Master data'!BI63/100</f>
        <v>0.11251599999999996</v>
      </c>
      <c r="D63" s="23">
        <f>'Master data'!BL63/100</f>
        <v>-1.9352941176470611E-4</v>
      </c>
      <c r="E63" s="23">
        <f>'Master data'!AE63</f>
        <v>9.8323624999999998E-2</v>
      </c>
      <c r="F63" s="23">
        <f>'Master data'!AD63</f>
        <v>0.12510952380952381</v>
      </c>
    </row>
    <row r="64" spans="1:6">
      <c r="A64" s="2" t="str">
        <f>'Master data'!A64</f>
        <v>R.E.I.T.</v>
      </c>
      <c r="B64" s="6">
        <f>'Master data'!B64</f>
        <v>812</v>
      </c>
      <c r="C64" s="23">
        <f>'Master data'!BI64/100</f>
        <v>0.12450077519379849</v>
      </c>
      <c r="D64" s="23">
        <f>'Master data'!BL64/100</f>
        <v>8.091073476702508E-2</v>
      </c>
      <c r="E64" s="23">
        <f>'Master data'!AE64</f>
        <v>0.11989675496688733</v>
      </c>
      <c r="F64" s="23">
        <f>'Master data'!AD64</f>
        <v>9.6870603448275833E-2</v>
      </c>
    </row>
    <row r="65" spans="1:6">
      <c r="A65" s="2" t="str">
        <f>'Master data'!A65</f>
        <v>Real Estate (Development)</v>
      </c>
      <c r="B65" s="6">
        <f>'Master data'!B65</f>
        <v>893</v>
      </c>
      <c r="C65" s="23">
        <f>'Master data'!BI65/100</f>
        <v>0.11090506265664157</v>
      </c>
      <c r="D65" s="23">
        <f>'Master data'!BL65/100</f>
        <v>8.4795518341307816E-2</v>
      </c>
      <c r="E65" s="23">
        <f>'Master data'!AE65</f>
        <v>0.39423131428571423</v>
      </c>
      <c r="F65" s="23">
        <f>'Master data'!AD65</f>
        <v>0.13587835616438354</v>
      </c>
    </row>
    <row r="66" spans="1:6">
      <c r="A66" s="2" t="str">
        <f>'Master data'!A66</f>
        <v>Real Estate (General/Diversified)</v>
      </c>
      <c r="B66" s="6">
        <f>'Master data'!B66</f>
        <v>344</v>
      </c>
      <c r="C66" s="23">
        <f>'Master data'!BI66/100</f>
        <v>8.0138172043010755E-2</v>
      </c>
      <c r="D66" s="23">
        <f>'Master data'!BL66/100</f>
        <v>7.2854982817869465E-2</v>
      </c>
      <c r="E66" s="23">
        <f>'Master data'!AE66</f>
        <v>0.22643013698630141</v>
      </c>
      <c r="F66" s="23">
        <f>'Master data'!AD66</f>
        <v>0.10199999999999999</v>
      </c>
    </row>
    <row r="67" spans="1:6">
      <c r="A67" s="2" t="str">
        <f>'Master data'!A67</f>
        <v>Real Estate (Operations &amp; Services)</v>
      </c>
      <c r="B67" s="6">
        <f>'Master data'!B67</f>
        <v>739</v>
      </c>
      <c r="C67" s="23">
        <f>'Master data'!BI67/100</f>
        <v>0.11849254658385096</v>
      </c>
      <c r="D67" s="23">
        <f>'Master data'!BL67/100</f>
        <v>7.1725042372881354E-2</v>
      </c>
      <c r="E67" s="23">
        <f>'Master data'!AE67</f>
        <v>0.24766588832487299</v>
      </c>
      <c r="F67" s="23">
        <f>'Master data'!AD67</f>
        <v>0.21387988764044952</v>
      </c>
    </row>
    <row r="68" spans="1:6">
      <c r="A68" s="2" t="str">
        <f>'Master data'!A68</f>
        <v>Recreation</v>
      </c>
      <c r="B68" s="6">
        <f>'Master data'!B68</f>
        <v>324</v>
      </c>
      <c r="C68" s="23">
        <f>'Master data'!BI68/100</f>
        <v>0.15680754098360655</v>
      </c>
      <c r="D68" s="23">
        <f>'Master data'!BL68/100</f>
        <v>1.2982410714285712E-2</v>
      </c>
      <c r="E68" s="23">
        <f>'Master data'!AE68</f>
        <v>0.29693657894736847</v>
      </c>
      <c r="F68" s="23">
        <f>'Master data'!AD68</f>
        <v>0.2637241379310345</v>
      </c>
    </row>
    <row r="69" spans="1:6">
      <c r="A69" s="2" t="str">
        <f>'Master data'!A69</f>
        <v>Reinsurance</v>
      </c>
      <c r="B69" s="6">
        <f>'Master data'!B69</f>
        <v>38</v>
      </c>
      <c r="C69" s="23">
        <f>'Master data'!BI69/100</f>
        <v>5.5383599999999998E-2</v>
      </c>
      <c r="D69" s="23">
        <f>'Master data'!BL69/100</f>
        <v>6.4758709677419354E-2</v>
      </c>
      <c r="E69" s="23">
        <f>'Master data'!AE69</f>
        <v>6.9962307692307685E-2</v>
      </c>
      <c r="F69" s="23">
        <f>'Master data'!AD69</f>
        <v>0.7466666666666667</v>
      </c>
    </row>
    <row r="70" spans="1:6">
      <c r="A70" s="2" t="str">
        <f>'Master data'!A70</f>
        <v>Restaurant/Dining</v>
      </c>
      <c r="B70" s="6">
        <f>'Master data'!B70</f>
        <v>385</v>
      </c>
      <c r="C70" s="23">
        <f>'Master data'!BI70/100</f>
        <v>2.0972846153846151E-2</v>
      </c>
      <c r="D70" s="23">
        <f>'Master data'!BL70/100</f>
        <v>-2.1277744360902254E-2</v>
      </c>
      <c r="E70" s="23">
        <f>'Master data'!AE70</f>
        <v>0.27968460000000006</v>
      </c>
      <c r="F70" s="23">
        <f>'Master data'!AD70</f>
        <v>0.33089318181818173</v>
      </c>
    </row>
    <row r="71" spans="1:6">
      <c r="A71" s="2" t="str">
        <f>'Master data'!A71</f>
        <v>Retail (Automotive)</v>
      </c>
      <c r="B71" s="6">
        <f>'Master data'!B71</f>
        <v>196</v>
      </c>
      <c r="C71" s="23">
        <f>'Master data'!BI71/100</f>
        <v>0.13756174311926603</v>
      </c>
      <c r="D71" s="23">
        <f>'Master data'!BL71/100</f>
        <v>6.1299259259259255E-2</v>
      </c>
      <c r="E71" s="23">
        <f>'Master data'!AE71</f>
        <v>0.22840886075949363</v>
      </c>
      <c r="F71" s="23">
        <f>'Master data'!AD71</f>
        <v>0.17349529411764703</v>
      </c>
    </row>
    <row r="72" spans="1:6">
      <c r="A72" s="2" t="str">
        <f>'Master data'!A72</f>
        <v>Retail (Building Supply)</v>
      </c>
      <c r="B72" s="6">
        <f>'Master data'!B72</f>
        <v>98</v>
      </c>
      <c r="C72" s="23">
        <f>'Master data'!BI72/100</f>
        <v>0.14207259259259261</v>
      </c>
      <c r="D72" s="23">
        <f>'Master data'!BL72/100</f>
        <v>5.1924179104477622E-2</v>
      </c>
      <c r="E72" s="23">
        <f>'Master data'!AE72</f>
        <v>0.11150537037037037</v>
      </c>
      <c r="F72" s="23">
        <f>'Master data'!AD72</f>
        <v>0.16425806451612901</v>
      </c>
    </row>
    <row r="73" spans="1:6">
      <c r="A73" s="2" t="str">
        <f>'Master data'!A73</f>
        <v>Retail (Distributors)</v>
      </c>
      <c r="B73" s="6">
        <f>'Master data'!B73</f>
        <v>1002</v>
      </c>
      <c r="C73" s="23">
        <f>'Master data'!BI73/100</f>
        <v>0.11394671140939608</v>
      </c>
      <c r="D73" s="23">
        <f>'Master data'!BL73/100</f>
        <v>8.1909833333333418E-2</v>
      </c>
      <c r="E73" s="23">
        <f>'Master data'!AE73</f>
        <v>0.16089277419354839</v>
      </c>
      <c r="F73" s="23">
        <f>'Master data'!AD73</f>
        <v>0.22057638888888886</v>
      </c>
    </row>
    <row r="74" spans="1:6">
      <c r="A74" s="2" t="str">
        <f>'Master data'!A74</f>
        <v>Retail (General)</v>
      </c>
      <c r="B74" s="6">
        <f>'Master data'!B74</f>
        <v>204</v>
      </c>
      <c r="C74" s="23">
        <f>'Master data'!BI74/100</f>
        <v>5.0753999999999994E-2</v>
      </c>
      <c r="D74" s="23">
        <f>'Master data'!BL74/100</f>
        <v>-2.4461977401129934E-2</v>
      </c>
      <c r="E74" s="23">
        <f>'Master data'!AE74</f>
        <v>9.4838910891089132E-2</v>
      </c>
      <c r="F74" s="23">
        <f>'Master data'!AD74</f>
        <v>0.17334358490566032</v>
      </c>
    </row>
    <row r="75" spans="1:6">
      <c r="A75" s="2" t="str">
        <f>'Master data'!A75</f>
        <v>Retail (Grocery and Food)</v>
      </c>
      <c r="B75" s="6">
        <f>'Master data'!B75</f>
        <v>184</v>
      </c>
      <c r="C75" s="23">
        <f>'Master data'!BI75/100</f>
        <v>9.5086634615384608E-2</v>
      </c>
      <c r="D75" s="23">
        <f>'Master data'!BL75/100</f>
        <v>3.5968741258741235E-2</v>
      </c>
      <c r="E75" s="23">
        <f>'Master data'!AE75</f>
        <v>8.2566428571428568E-2</v>
      </c>
      <c r="F75" s="23">
        <f>'Master data'!AD75</f>
        <v>0.17037837837837835</v>
      </c>
    </row>
    <row r="76" spans="1:6">
      <c r="A76" s="2" t="str">
        <f>'Master data'!A76</f>
        <v>Retail (Online)</v>
      </c>
      <c r="B76" s="6">
        <f>'Master data'!B76</f>
        <v>353</v>
      </c>
      <c r="C76" s="23">
        <f>'Master data'!BI76/100</f>
        <v>0.20621185185185195</v>
      </c>
      <c r="D76" s="23">
        <f>'Master data'!BL76/100</f>
        <v>0.14058596273291921</v>
      </c>
      <c r="E76" s="23">
        <f>'Master data'!AE76</f>
        <v>0.26807871621621632</v>
      </c>
      <c r="F76" s="23">
        <f>'Master data'!AD76</f>
        <v>0.27120416666666664</v>
      </c>
    </row>
    <row r="77" spans="1:6">
      <c r="A77" s="2" t="str">
        <f>'Master data'!A77</f>
        <v>Retail (Special Lines)</v>
      </c>
      <c r="B77" s="6">
        <f>'Master data'!B77</f>
        <v>479</v>
      </c>
      <c r="C77" s="23">
        <f>'Master data'!BI77/100</f>
        <v>0.11747657004830915</v>
      </c>
      <c r="D77" s="23">
        <f>'Master data'!BL77/100</f>
        <v>1.2613285302593657E-2</v>
      </c>
      <c r="E77" s="23">
        <f>'Master data'!AE77</f>
        <v>0.16317635514018677</v>
      </c>
      <c r="F77" s="23">
        <f>'Master data'!AD77</f>
        <v>0.20274700000000009</v>
      </c>
    </row>
    <row r="78" spans="1:6">
      <c r="A78" s="2" t="str">
        <f>'Master data'!A78</f>
        <v>Rubber&amp; Tires</v>
      </c>
      <c r="B78" s="6">
        <f>'Master data'!B78</f>
        <v>90</v>
      </c>
      <c r="C78" s="23">
        <f>'Master data'!BI78/100</f>
        <v>5.4563076923076909E-2</v>
      </c>
      <c r="D78" s="23">
        <f>'Master data'!BL78/100</f>
        <v>4.1099275362318846E-2</v>
      </c>
      <c r="E78" s="23">
        <f>'Master data'!AE78</f>
        <v>0.15893448275862074</v>
      </c>
      <c r="F78" s="23">
        <f>'Master data'!AD78</f>
        <v>0.20496214285714284</v>
      </c>
    </row>
    <row r="79" spans="1:6">
      <c r="A79" s="2" t="str">
        <f>'Master data'!A79</f>
        <v>Semiconductor</v>
      </c>
      <c r="B79" s="6">
        <f>'Master data'!B79</f>
        <v>581</v>
      </c>
      <c r="C79" s="23">
        <f>'Master data'!BI79/100</f>
        <v>0.27236351562499989</v>
      </c>
      <c r="D79" s="23">
        <f>'Master data'!BL79/100</f>
        <v>8.146102505694755E-2</v>
      </c>
      <c r="E79" s="23">
        <f>'Master data'!AE79</f>
        <v>0.30969228571428586</v>
      </c>
      <c r="F79" s="23">
        <f>'Master data'!AD79</f>
        <v>0.29627727272727267</v>
      </c>
    </row>
    <row r="80" spans="1:6">
      <c r="A80" s="2" t="str">
        <f>'Master data'!A80</f>
        <v>Semiconductor Equip</v>
      </c>
      <c r="B80" s="6">
        <f>'Master data'!B80</f>
        <v>324</v>
      </c>
      <c r="C80" s="23">
        <f>'Master data'!BI80/100</f>
        <v>0.28971744966442925</v>
      </c>
      <c r="D80" s="23">
        <f>'Master data'!BL80/100</f>
        <v>0.11823534482758624</v>
      </c>
      <c r="E80" s="23">
        <f>'Master data'!AE80</f>
        <v>0.30350155405405421</v>
      </c>
      <c r="F80" s="23">
        <f>'Master data'!AD80</f>
        <v>0.24057115384615382</v>
      </c>
    </row>
    <row r="81" spans="1:6">
      <c r="A81" s="2" t="str">
        <f>'Master data'!A81</f>
        <v>Shipbuilding &amp; Marine</v>
      </c>
      <c r="B81" s="6">
        <f>'Master data'!B81</f>
        <v>348</v>
      </c>
      <c r="C81" s="23">
        <f>'Master data'!BI81/100</f>
        <v>0.16781481707317072</v>
      </c>
      <c r="D81" s="23">
        <f>'Master data'!BL81/100</f>
        <v>6.4884424460431661E-2</v>
      </c>
      <c r="E81" s="23">
        <f>'Master data'!AE81</f>
        <v>0.26683778846153855</v>
      </c>
      <c r="F81" s="23">
        <f>'Master data'!AD81</f>
        <v>0.26971200000000001</v>
      </c>
    </row>
    <row r="82" spans="1:6">
      <c r="A82" s="2" t="str">
        <f>'Master data'!A82</f>
        <v>Shoe</v>
      </c>
      <c r="B82" s="6">
        <f>'Master data'!B82</f>
        <v>84</v>
      </c>
      <c r="C82" s="23">
        <f>'Master data'!BI82/100</f>
        <v>2.4918611111111121E-2</v>
      </c>
      <c r="D82" s="23">
        <f>'Master data'!BL82/100</f>
        <v>-3.1613387096774186E-2</v>
      </c>
      <c r="E82" s="23">
        <f>'Master data'!AE82</f>
        <v>0.23138709677419356</v>
      </c>
      <c r="F82" s="23">
        <f>'Master data'!AD82</f>
        <v>0.47757142857142859</v>
      </c>
    </row>
    <row r="83" spans="1:6">
      <c r="A83" s="2" t="str">
        <f>'Master data'!A83</f>
        <v>Software (Entertainment)</v>
      </c>
      <c r="B83" s="6">
        <f>'Master data'!B83</f>
        <v>317</v>
      </c>
      <c r="C83" s="23">
        <f>'Master data'!BI83/100</f>
        <v>0.18028532258064511</v>
      </c>
      <c r="D83" s="23">
        <f>'Master data'!BL83/100</f>
        <v>0.12198917910447764</v>
      </c>
      <c r="E83" s="23">
        <f>'Master data'!AE83</f>
        <v>0.32451065573770504</v>
      </c>
      <c r="F83" s="23">
        <f>'Master data'!AD83</f>
        <v>0.28097692307692301</v>
      </c>
    </row>
    <row r="84" spans="1:6">
      <c r="A84" s="2" t="str">
        <f>'Master data'!A84</f>
        <v>Software (Internet)</v>
      </c>
      <c r="B84" s="6">
        <f>'Master data'!B84</f>
        <v>151</v>
      </c>
      <c r="C84" s="23">
        <f>'Master data'!BI84/100</f>
        <v>8.1371052631578941E-2</v>
      </c>
      <c r="D84" s="23">
        <f>'Master data'!BL84/100</f>
        <v>0.20920138888888901</v>
      </c>
      <c r="E84" s="23">
        <f>'Master data'!AE84</f>
        <v>0.32204983606557364</v>
      </c>
      <c r="F84" s="23">
        <f>'Master data'!AD84</f>
        <v>0.28100000000000008</v>
      </c>
    </row>
    <row r="85" spans="1:6">
      <c r="A85" s="2" t="str">
        <f>'Master data'!A85</f>
        <v>Software (System &amp; Application)</v>
      </c>
      <c r="B85" s="6">
        <f>'Master data'!B85</f>
        <v>1603</v>
      </c>
      <c r="C85" s="23">
        <f>'Master data'!BI85/100</f>
        <v>0.17268825737265417</v>
      </c>
      <c r="D85" s="23">
        <f>'Master data'!BL85/100</f>
        <v>0.145828258642766</v>
      </c>
      <c r="E85" s="23">
        <f>'Master data'!AE85</f>
        <v>0.38129422558922527</v>
      </c>
      <c r="F85" s="23">
        <f>'Master data'!AD85</f>
        <v>0.24121702127659594</v>
      </c>
    </row>
    <row r="86" spans="1:6">
      <c r="A86" s="2" t="str">
        <f>'Master data'!A86</f>
        <v>Steel</v>
      </c>
      <c r="B86" s="6">
        <f>'Master data'!B86</f>
        <v>709</v>
      </c>
      <c r="C86" s="23">
        <f>'Master data'!BI86/100</f>
        <v>0.27026758842443732</v>
      </c>
      <c r="D86" s="23">
        <f>'Master data'!BL86/100</f>
        <v>0.12988216730038021</v>
      </c>
      <c r="E86" s="23">
        <f>'Master data'!AE86</f>
        <v>0.19333920731707321</v>
      </c>
      <c r="F86" s="23">
        <f>'Master data'!AD86</f>
        <v>0.16999487179487174</v>
      </c>
    </row>
    <row r="87" spans="1:6">
      <c r="A87" s="2" t="str">
        <f>'Master data'!A87</f>
        <v>Telecom (Wireless)</v>
      </c>
      <c r="B87" s="6">
        <f>'Master data'!B87</f>
        <v>101</v>
      </c>
      <c r="C87" s="23">
        <f>'Master data'!BI87/100</f>
        <v>0.14050775510204083</v>
      </c>
      <c r="D87" s="23">
        <f>'Master data'!BL87/100</f>
        <v>2.730985915492961E-3</v>
      </c>
      <c r="E87" s="23">
        <f>'Master data'!AE87</f>
        <v>6.1833333333333358E-2</v>
      </c>
      <c r="F87" s="23">
        <f>'Master data'!AD87</f>
        <v>0.14486571428571432</v>
      </c>
    </row>
    <row r="88" spans="1:6">
      <c r="A88" s="2" t="str">
        <f>'Master data'!A88</f>
        <v>Telecom. Equipment</v>
      </c>
      <c r="B88" s="6">
        <f>'Master data'!B88</f>
        <v>465</v>
      </c>
      <c r="C88" s="23">
        <f>'Master data'!BI88/100</f>
        <v>7.6044069767441838E-2</v>
      </c>
      <c r="D88" s="23">
        <f>'Master data'!BL88/100</f>
        <v>3.4432005649717531E-2</v>
      </c>
      <c r="E88" s="23">
        <f>'Master data'!AE88</f>
        <v>0.22699165467625898</v>
      </c>
      <c r="F88" s="23">
        <f>'Master data'!AD88</f>
        <v>0.20350526315789483</v>
      </c>
    </row>
    <row r="89" spans="1:6">
      <c r="A89" s="2" t="str">
        <f>'Master data'!A89</f>
        <v>Telecom. Services</v>
      </c>
      <c r="B89" s="6">
        <f>'Master data'!B89</f>
        <v>296</v>
      </c>
      <c r="C89" s="23">
        <f>'Master data'!BI89/100</f>
        <v>0.11104690476190476</v>
      </c>
      <c r="D89" s="23">
        <f>'Master data'!BL89/100</f>
        <v>8.0950975609756032E-2</v>
      </c>
      <c r="E89" s="23">
        <f>'Master data'!AE89</f>
        <v>0.10309055555555557</v>
      </c>
      <c r="F89" s="23">
        <f>'Master data'!AD89</f>
        <v>0.16428409836065574</v>
      </c>
    </row>
    <row r="90" spans="1:6">
      <c r="A90" s="2" t="str">
        <f>'Master data'!A90</f>
        <v>Tobacco</v>
      </c>
      <c r="B90" s="6">
        <f>'Master data'!B90</f>
        <v>55</v>
      </c>
      <c r="C90" s="23">
        <f>'Master data'!BI90/100</f>
        <v>7.8851999999999978E-2</v>
      </c>
      <c r="D90" s="23">
        <f>'Master data'!BL90/100</f>
        <v>3.0407058823529409E-2</v>
      </c>
      <c r="E90" s="23">
        <f>'Master data'!AE90</f>
        <v>0.10869571428571424</v>
      </c>
      <c r="F90" s="23">
        <f>'Master data'!AD90</f>
        <v>8.9719999999999994E-2</v>
      </c>
    </row>
    <row r="91" spans="1:6">
      <c r="A91" s="2" t="str">
        <f>'Master data'!A91</f>
        <v>Transportation</v>
      </c>
      <c r="B91" s="6">
        <f>'Master data'!B91</f>
        <v>295</v>
      </c>
      <c r="C91" s="23">
        <f>'Master data'!BI91/100</f>
        <v>0.13420251655629142</v>
      </c>
      <c r="D91" s="23">
        <f>'Master data'!BL91/100</f>
        <v>8.5174356435643639E-2</v>
      </c>
      <c r="E91" s="23">
        <f>'Master data'!AE91</f>
        <v>0.16104999999999997</v>
      </c>
      <c r="F91" s="23">
        <f>'Master data'!AD91</f>
        <v>0.20592564102564098</v>
      </c>
    </row>
    <row r="92" spans="1:6">
      <c r="A92" s="2" t="str">
        <f>'Master data'!A92</f>
        <v>Transportation (Railroads)</v>
      </c>
      <c r="B92" s="6">
        <f>'Master data'!B92</f>
        <v>51</v>
      </c>
      <c r="C92" s="23">
        <f>'Master data'!BI92/100</f>
        <v>-2.0486363636363632E-2</v>
      </c>
      <c r="D92" s="23">
        <f>'Master data'!BL92/100</f>
        <v>-5.9933333333333811E-4</v>
      </c>
      <c r="E92" s="23">
        <f>'Master data'!AE92</f>
        <v>0.11986810810810812</v>
      </c>
      <c r="F92" s="23">
        <f>'Master data'!AD92</f>
        <v>0.19476666666666667</v>
      </c>
    </row>
    <row r="93" spans="1:6">
      <c r="A93" s="2" t="str">
        <f>'Master data'!A93</f>
        <v>Trucking</v>
      </c>
      <c r="B93" s="6">
        <f>'Master data'!B93</f>
        <v>232</v>
      </c>
      <c r="C93" s="23">
        <f>'Master data'!BI93/100</f>
        <v>0.1366146902654867</v>
      </c>
      <c r="D93" s="23">
        <f>'Master data'!BL93/100</f>
        <v>3.7452530120481942E-2</v>
      </c>
      <c r="E93" s="23">
        <f>'Master data'!AE93</f>
        <v>0.21736543209876544</v>
      </c>
      <c r="F93" s="23">
        <f>'Master data'!AD93</f>
        <v>0.3719709677419355</v>
      </c>
    </row>
    <row r="94" spans="1:6">
      <c r="A94" s="2" t="str">
        <f>'Master data'!A94</f>
        <v>Utility (General)</v>
      </c>
      <c r="B94" s="6">
        <f>'Master data'!B94</f>
        <v>54</v>
      </c>
      <c r="C94" s="23">
        <f>'Master data'!BI94/100</f>
        <v>9.3835000000000016E-2</v>
      </c>
      <c r="D94" s="23">
        <f>'Master data'!BL94/100</f>
        <v>3.3780980392156865E-2</v>
      </c>
      <c r="E94" s="23">
        <f>'Master data'!AE94</f>
        <v>6.3178421052631592E-2</v>
      </c>
      <c r="F94" s="23">
        <f>'Master data'!AD94</f>
        <v>7.2523333333333329E-2</v>
      </c>
    </row>
    <row r="95" spans="1:6">
      <c r="A95" s="2" t="str">
        <f>'Master data'!A95</f>
        <v>Utility (Water)</v>
      </c>
      <c r="B95" s="6">
        <f>'Master data'!B95</f>
        <v>104</v>
      </c>
      <c r="C95" s="23">
        <f>'Master data'!BI95/100</f>
        <v>3.0299622641509431E-2</v>
      </c>
      <c r="D95" s="23">
        <f>'Master data'!BL95/100</f>
        <v>0.1109788</v>
      </c>
      <c r="E95" s="23">
        <f>'Master data'!AE95</f>
        <v>0.11163578947368426</v>
      </c>
      <c r="F95" s="23">
        <f>'Master data'!AD95</f>
        <v>0.12722222222222224</v>
      </c>
    </row>
    <row r="96" spans="1:6">
      <c r="A96" s="2" t="str">
        <f>'Master data'!A96</f>
        <v>Total Market</v>
      </c>
      <c r="B96" s="6">
        <f>'Master data'!B96</f>
        <v>47606</v>
      </c>
      <c r="C96" s="23">
        <f>'Master data'!BI96/100</f>
        <v>0.13686295067981935</v>
      </c>
      <c r="D96" s="23">
        <f>'Master data'!BL96/100</f>
        <v>8.697034065277949E-2</v>
      </c>
      <c r="E96" s="23">
        <f>'Master data'!AE96</f>
        <v>0.35378769336447391</v>
      </c>
      <c r="F96" s="23">
        <f>'Master data'!AD96</f>
        <v>0.21143061598951562</v>
      </c>
    </row>
    <row r="97" spans="1:6">
      <c r="A97" s="2" t="str">
        <f>'Master data'!A97</f>
        <v>Total Market (without financials)</v>
      </c>
      <c r="B97" s="6">
        <f>'Master data'!B97</f>
        <v>42185</v>
      </c>
      <c r="C97" s="23">
        <f>'Master data'!BI97/100</f>
        <v>0.13195997821631411</v>
      </c>
      <c r="D97" s="23">
        <f>'Master data'!BL97/100</f>
        <v>7.8236914191657875E-2</v>
      </c>
      <c r="E97" s="23">
        <f>'Master data'!AE97</f>
        <v>0.38203786063182943</v>
      </c>
      <c r="F97" s="23">
        <f>'Master data'!AD97</f>
        <v>0.21671513725999789</v>
      </c>
    </row>
  </sheetData>
  <pageMargins left="0.7" right="0.7" top="0.75" bottom="0.75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7"/>
  <sheetViews>
    <sheetView topLeftCell="A52" workbookViewId="0">
      <selection activeCell="E97" sqref="A1:E97"/>
    </sheetView>
  </sheetViews>
  <sheetFormatPr defaultColWidth="11.07421875" defaultRowHeight="13.5"/>
  <cols>
    <col min="1" max="1" width="34.3046875" bestFit="1" customWidth="1"/>
    <col min="2" max="2" width="13.15234375" style="5" bestFit="1" customWidth="1"/>
    <col min="3" max="3" width="31.3046875" style="5" bestFit="1" customWidth="1"/>
    <col min="4" max="4" width="11.15234375" style="5" customWidth="1"/>
    <col min="5" max="5" width="21.3046875" style="5" bestFit="1" customWidth="1"/>
  </cols>
  <sheetData>
    <row r="1" spans="1:7" s="17" customFormat="1" ht="12">
      <c r="A1" s="15" t="s">
        <v>217</v>
      </c>
      <c r="B1" s="16" t="s">
        <v>192</v>
      </c>
      <c r="C1" s="16" t="s">
        <v>444</v>
      </c>
      <c r="D1" s="16" t="s">
        <v>243</v>
      </c>
      <c r="E1" s="16" t="s">
        <v>263</v>
      </c>
      <c r="G1" s="17" t="s">
        <v>454</v>
      </c>
    </row>
    <row r="2" spans="1:7">
      <c r="A2" s="2" t="str">
        <f>'Master data'!A2</f>
        <v>Advertising</v>
      </c>
      <c r="B2" s="6">
        <f>'Master data'!B2</f>
        <v>348</v>
      </c>
      <c r="C2" s="23">
        <f>G2-D2*$G$96</f>
        <v>-3.7137929286481269E-2</v>
      </c>
      <c r="D2" s="4">
        <f>Beta!C5</f>
        <v>1.2920214899611719</v>
      </c>
      <c r="E2" s="23">
        <f>'Total Beta'!E2</f>
        <v>0.30094479527925988</v>
      </c>
      <c r="G2" s="14">
        <f>(1+'Master data'!EP2/100)^(1/5)-1</f>
        <v>0.14761124978789808</v>
      </c>
    </row>
    <row r="3" spans="1:7">
      <c r="A3" s="2" t="str">
        <f>'Master data'!A3</f>
        <v>Aerospace/Defense</v>
      </c>
      <c r="B3" s="6">
        <f>'Master data'!B3</f>
        <v>272</v>
      </c>
      <c r="C3" s="23">
        <f t="shared" ref="C3:C66" si="0">G3-D3*$G$96</f>
        <v>-1.1349270077025936E-2</v>
      </c>
      <c r="D3" s="4">
        <f>Beta!C6</f>
        <v>1.2231440544338203</v>
      </c>
      <c r="E3" s="23">
        <f>'Total Beta'!E3</f>
        <v>0.34800734028074892</v>
      </c>
      <c r="G3" s="14">
        <f>(1+'Master data'!EP3/100)^(1/5)-1</f>
        <v>0.16355096316379059</v>
      </c>
    </row>
    <row r="4" spans="1:7">
      <c r="A4" s="2" t="str">
        <f>'Master data'!A4</f>
        <v>Air Transport</v>
      </c>
      <c r="B4" s="6">
        <f>'Master data'!B4</f>
        <v>151</v>
      </c>
      <c r="C4" s="23">
        <f t="shared" si="0"/>
        <v>-8.6651190063449568E-2</v>
      </c>
      <c r="D4" s="4">
        <f>Beta!C7</f>
        <v>1.5924295331769072</v>
      </c>
      <c r="E4" s="23">
        <f>'Total Beta'!E4</f>
        <v>0.42153736382126694</v>
      </c>
      <c r="G4" s="14">
        <f>(1+'Master data'!EP4/100)^(1/5)-1</f>
        <v>0.14105403873817979</v>
      </c>
    </row>
    <row r="5" spans="1:7">
      <c r="A5" s="2" t="str">
        <f>'Master data'!A5</f>
        <v>Apparel</v>
      </c>
      <c r="B5" s="6">
        <f>'Master data'!B5</f>
        <v>1170</v>
      </c>
      <c r="C5" s="23">
        <f t="shared" si="0"/>
        <v>-1.0422969616724453E-2</v>
      </c>
      <c r="D5" s="4">
        <f>Beta!C8</f>
        <v>0.95434110854960208</v>
      </c>
      <c r="E5" s="23">
        <f>'Total Beta'!E5</f>
        <v>0.24749820402705527</v>
      </c>
      <c r="G5" s="14">
        <f>(1+'Master data'!EP5/100)^(1/5)-1</f>
        <v>0.12604050079100904</v>
      </c>
    </row>
    <row r="6" spans="1:7">
      <c r="A6" s="2" t="str">
        <f>'Master data'!A6</f>
        <v>Auto &amp; Truck</v>
      </c>
      <c r="B6" s="6">
        <f>'Master data'!B6</f>
        <v>152</v>
      </c>
      <c r="C6" s="23">
        <f t="shared" si="0"/>
        <v>-0.10331249079675892</v>
      </c>
      <c r="D6" s="4">
        <f>Beta!C9</f>
        <v>1.3542108327743885</v>
      </c>
      <c r="E6" s="23">
        <f>'Total Beta'!E6</f>
        <v>0.3571312092884556</v>
      </c>
      <c r="G6" s="14">
        <f>(1+'Master data'!EP6/100)^(1/5)-1</f>
        <v>9.0329288068868641E-2</v>
      </c>
    </row>
    <row r="7" spans="1:7">
      <c r="A7" s="2" t="str">
        <f>'Master data'!A7</f>
        <v>Auto Parts</v>
      </c>
      <c r="B7" s="6">
        <f>'Master data'!B7</f>
        <v>728</v>
      </c>
      <c r="C7" s="23">
        <f t="shared" si="0"/>
        <v>-0.12153632299464465</v>
      </c>
      <c r="D7" s="4">
        <f>Beta!C10</f>
        <v>1.526205558396474</v>
      </c>
      <c r="E7" s="23">
        <f>'Total Beta'!E7</f>
        <v>0.37185889741487577</v>
      </c>
      <c r="G7" s="14">
        <f>(1+'Master data'!EP7/100)^(1/5)-1</f>
        <v>9.6699384540666511E-2</v>
      </c>
    </row>
    <row r="8" spans="1:7">
      <c r="A8" s="2" t="str">
        <f>'Master data'!A8</f>
        <v>Bank (Money Center)</v>
      </c>
      <c r="B8" s="6">
        <f>'Master data'!B8</f>
        <v>610</v>
      </c>
      <c r="C8" s="23">
        <f t="shared" si="0"/>
        <v>-4.8082669008204931E-2</v>
      </c>
      <c r="D8" s="4">
        <f>Beta!C11</f>
        <v>1.0325221935011708</v>
      </c>
      <c r="E8" s="23">
        <f>'Total Beta'!E8</f>
        <v>0.35905567083392947</v>
      </c>
      <c r="G8" s="14">
        <f>(1+'Master data'!EP8/100)^(1/5)-1</f>
        <v>9.9560097855643015E-2</v>
      </c>
    </row>
    <row r="9" spans="1:7">
      <c r="A9" s="2" t="str">
        <f>'Master data'!A9</f>
        <v>Banks (Regional)</v>
      </c>
      <c r="B9" s="6">
        <f>'Master data'!B9</f>
        <v>816</v>
      </c>
      <c r="C9" s="23">
        <f t="shared" si="0"/>
        <v>-4.7290156103439993E-2</v>
      </c>
      <c r="D9" s="4">
        <f>Beta!C12</f>
        <v>0.7372332048488982</v>
      </c>
      <c r="E9" s="23">
        <f>'Total Beta'!E9</f>
        <v>0.41396104594404337</v>
      </c>
      <c r="G9" s="14">
        <f>(1+'Master data'!EP9/100)^(1/5)-1</f>
        <v>5.8128546635243472E-2</v>
      </c>
    </row>
    <row r="10" spans="1:7">
      <c r="A10" s="2" t="str">
        <f>'Master data'!A10</f>
        <v>Beverage (Alcoholic)</v>
      </c>
      <c r="B10" s="6">
        <f>'Master data'!B10</f>
        <v>219</v>
      </c>
      <c r="C10" s="23">
        <f t="shared" si="0"/>
        <v>2.4061098086364446E-2</v>
      </c>
      <c r="D10" s="4">
        <f>Beta!C13</f>
        <v>0.92090243003027572</v>
      </c>
      <c r="E10" s="23">
        <f>'Total Beta'!E10</f>
        <v>0.31339900595428027</v>
      </c>
      <c r="G10" s="14">
        <f>(1+'Master data'!EP10/100)^(1/5)-1</f>
        <v>0.15574309353119831</v>
      </c>
    </row>
    <row r="11" spans="1:7">
      <c r="A11" s="2" t="str">
        <f>'Master data'!A11</f>
        <v>Beverage (Soft)</v>
      </c>
      <c r="B11" s="6">
        <f>'Master data'!B11</f>
        <v>100</v>
      </c>
      <c r="C11" s="23">
        <f t="shared" si="0"/>
        <v>0.10991420364633506</v>
      </c>
      <c r="D11" s="4">
        <f>Beta!C14</f>
        <v>0.8838214934890084</v>
      </c>
      <c r="E11" s="23">
        <f>'Total Beta'!E11</f>
        <v>0.28608673191482431</v>
      </c>
      <c r="G11" s="14">
        <f>(1+'Master data'!EP11/100)^(1/5)-1</f>
        <v>0.23629390912266834</v>
      </c>
    </row>
    <row r="12" spans="1:7">
      <c r="A12" s="2" t="str">
        <f>'Master data'!A12</f>
        <v>Broadcasting</v>
      </c>
      <c r="B12" s="6">
        <f>'Master data'!B12</f>
        <v>139</v>
      </c>
      <c r="C12" s="23">
        <f t="shared" si="0"/>
        <v>-0.16138597588545578</v>
      </c>
      <c r="D12" s="4">
        <f>Beta!C15</f>
        <v>1.0940244505371257</v>
      </c>
      <c r="E12" s="23">
        <f>'Total Beta'!E12</f>
        <v>0.32550567256805635</v>
      </c>
      <c r="G12" s="14">
        <f>(1+'Master data'!EP12/100)^(1/5)-1</f>
        <v>-4.9488572349702942E-3</v>
      </c>
    </row>
    <row r="13" spans="1:7">
      <c r="A13" s="2" t="str">
        <f>'Master data'!A13</f>
        <v>Brokerage &amp; Investment Banking</v>
      </c>
      <c r="B13" s="6">
        <f>'Master data'!B13</f>
        <v>599</v>
      </c>
      <c r="C13" s="23">
        <f t="shared" si="0"/>
        <v>9.4029138937779366E-2</v>
      </c>
      <c r="D13" s="4">
        <f>Beta!C16</f>
        <v>0.91644923419476632</v>
      </c>
      <c r="E13" s="23">
        <f>'Total Beta'!E13</f>
        <v>0.25203623208338327</v>
      </c>
      <c r="G13" s="14">
        <f>(1+'Master data'!EP13/100)^(1/5)-1</f>
        <v>0.22507436147963888</v>
      </c>
    </row>
    <row r="14" spans="1:7">
      <c r="A14" s="2" t="str">
        <f>'Master data'!A14</f>
        <v>Building Materials</v>
      </c>
      <c r="B14" s="6">
        <f>'Master data'!B14</f>
        <v>449</v>
      </c>
      <c r="C14" s="23">
        <f t="shared" si="0"/>
        <v>-5.5751171459852283E-2</v>
      </c>
      <c r="D14" s="4">
        <f>Beta!C17</f>
        <v>1.118843607970198</v>
      </c>
      <c r="E14" s="23">
        <f>'Total Beta'!E14</f>
        <v>0.33916928973736243</v>
      </c>
      <c r="G14" s="14">
        <f>(1+'Master data'!EP14/100)^(1/5)-1</f>
        <v>0.10423489664441954</v>
      </c>
    </row>
    <row r="15" spans="1:7">
      <c r="A15" s="2" t="str">
        <f>'Master data'!A15</f>
        <v>Business &amp; Consumer Services</v>
      </c>
      <c r="B15" s="6">
        <f>'Master data'!B15</f>
        <v>948</v>
      </c>
      <c r="C15" s="23">
        <f t="shared" si="0"/>
        <v>9.1167895798524023E-3</v>
      </c>
      <c r="D15" s="4">
        <f>Beta!C18</f>
        <v>1.1058963659887098</v>
      </c>
      <c r="E15" s="23">
        <f>'Total Beta'!E15</f>
        <v>0.34253465720158188</v>
      </c>
      <c r="G15" s="14">
        <f>(1+'Master data'!EP15/100)^(1/5)-1</f>
        <v>0.16725150122763899</v>
      </c>
    </row>
    <row r="16" spans="1:7">
      <c r="A16" s="2" t="str">
        <f>'Master data'!A16</f>
        <v>Cable TV</v>
      </c>
      <c r="B16" s="6">
        <f>'Master data'!B16</f>
        <v>54</v>
      </c>
      <c r="C16" s="23">
        <f t="shared" si="0"/>
        <v>-0.14213795934852272</v>
      </c>
      <c r="D16" s="4">
        <f>Beta!C19</f>
        <v>0.99186346090864785</v>
      </c>
      <c r="E16" s="23">
        <f>'Total Beta'!E16</f>
        <v>0.34035004213276632</v>
      </c>
      <c r="G16" s="14">
        <f>(1+'Master data'!EP16/100)^(1/5)-1</f>
        <v>-3.0907989060258156E-4</v>
      </c>
    </row>
    <row r="17" spans="1:7">
      <c r="A17" s="2" t="str">
        <f>'Master data'!A17</f>
        <v>Chemical (Basic)</v>
      </c>
      <c r="B17" s="6">
        <f>'Master data'!B17</f>
        <v>854</v>
      </c>
      <c r="C17" s="23">
        <f t="shared" si="0"/>
        <v>3.4740966951849889E-2</v>
      </c>
      <c r="D17" s="4">
        <f>Beta!C20</f>
        <v>1.1361222166300649</v>
      </c>
      <c r="E17" s="23">
        <f>'Total Beta'!E17</f>
        <v>0.28346787210109747</v>
      </c>
      <c r="G17" s="14">
        <f>(1+'Master data'!EP17/100)^(1/5)-1</f>
        <v>0.19719774377904997</v>
      </c>
    </row>
    <row r="18" spans="1:7">
      <c r="A18" s="2" t="str">
        <f>'Master data'!A18</f>
        <v>Chemical (Diversified)</v>
      </c>
      <c r="B18" s="6">
        <f>'Master data'!B18</f>
        <v>71</v>
      </c>
      <c r="C18" s="23">
        <f t="shared" si="0"/>
        <v>-6.1597243717891631E-2</v>
      </c>
      <c r="D18" s="4">
        <f>Beta!C21</f>
        <v>1.4031540999878529</v>
      </c>
      <c r="E18" s="23">
        <f>'Total Beta'!E18</f>
        <v>0.43608427969689956</v>
      </c>
      <c r="G18" s="14">
        <f>(1+'Master data'!EP18/100)^(1/5)-1</f>
        <v>0.13904304756348318</v>
      </c>
    </row>
    <row r="19" spans="1:7">
      <c r="A19" s="2" t="str">
        <f>'Master data'!A19</f>
        <v>Chemical (Specialty)</v>
      </c>
      <c r="B19" s="6">
        <f>'Master data'!B19</f>
        <v>898</v>
      </c>
      <c r="C19" s="23">
        <f t="shared" si="0"/>
        <v>2.1511200772586225E-2</v>
      </c>
      <c r="D19" s="4">
        <f>Beta!C22</f>
        <v>1.106939031227731</v>
      </c>
      <c r="E19" s="23">
        <f>'Total Beta'!E19</f>
        <v>0.29830218762330024</v>
      </c>
      <c r="G19" s="14">
        <f>(1+'Master data'!EP19/100)^(1/5)-1</f>
        <v>0.179795005565073</v>
      </c>
    </row>
    <row r="20" spans="1:7">
      <c r="A20" s="2" t="str">
        <f>'Master data'!A20</f>
        <v>Coal &amp; Related Energy</v>
      </c>
      <c r="B20" s="6">
        <f>'Master data'!B20</f>
        <v>206</v>
      </c>
      <c r="C20" s="23">
        <f t="shared" si="0"/>
        <v>-4.9897128844485272E-2</v>
      </c>
      <c r="D20" s="4">
        <f>Beta!C23</f>
        <v>1.1269458657734746</v>
      </c>
      <c r="E20" s="23">
        <f>'Total Beta'!E20</f>
        <v>0.23445754738491861</v>
      </c>
      <c r="G20" s="14">
        <f>(1+'Master data'!EP20/100)^(1/5)-1</f>
        <v>0.11124750008051199</v>
      </c>
    </row>
    <row r="21" spans="1:7">
      <c r="A21" s="2" t="str">
        <f>'Master data'!A21</f>
        <v>Computer Services</v>
      </c>
      <c r="B21" s="6">
        <f>'Master data'!B21</f>
        <v>1040</v>
      </c>
      <c r="C21" s="23">
        <f t="shared" si="0"/>
        <v>3.344536051519148E-2</v>
      </c>
      <c r="D21" s="4">
        <f>Beta!C24</f>
        <v>1.1194804007685029</v>
      </c>
      <c r="E21" s="23">
        <f>'Total Beta'!E21</f>
        <v>0.31476268104117772</v>
      </c>
      <c r="G21" s="14">
        <f>(1+'Master data'!EP21/100)^(1/5)-1</f>
        <v>0.19352248511321468</v>
      </c>
    </row>
    <row r="22" spans="1:7">
      <c r="A22" s="2" t="str">
        <f>'Master data'!A22</f>
        <v>Computers/Peripherals</v>
      </c>
      <c r="B22" s="6">
        <f>'Master data'!B22</f>
        <v>336</v>
      </c>
      <c r="C22" s="23">
        <f t="shared" si="0"/>
        <v>-7.0541295057335501E-2</v>
      </c>
      <c r="D22" s="4">
        <f>Beta!C25</f>
        <v>1.3545573197237926</v>
      </c>
      <c r="E22" s="23">
        <f>'Total Beta'!E22</f>
        <v>0.3336186200604116</v>
      </c>
      <c r="G22" s="14">
        <f>(1+'Master data'!EP22/100)^(1/5)-1</f>
        <v>0.12315002878874304</v>
      </c>
    </row>
    <row r="23" spans="1:7">
      <c r="A23" s="2" t="str">
        <f>'Master data'!A23</f>
        <v>Construction Supplies</v>
      </c>
      <c r="B23" s="6">
        <f>'Master data'!B23</f>
        <v>784</v>
      </c>
      <c r="C23" s="23">
        <f t="shared" si="0"/>
        <v>-4.7983782735000646E-2</v>
      </c>
      <c r="D23" s="4">
        <f>Beta!C26</f>
        <v>1.1571894446027715</v>
      </c>
      <c r="E23" s="23">
        <f>'Total Beta'!E23</f>
        <v>0.32143987682899799</v>
      </c>
      <c r="G23" s="14">
        <f>(1+'Master data'!EP23/100)^(1/5)-1</f>
        <v>0.11748544636452762</v>
      </c>
    </row>
    <row r="24" spans="1:7">
      <c r="A24" s="2" t="str">
        <f>'Master data'!A24</f>
        <v>Diversified</v>
      </c>
      <c r="B24" s="6">
        <f>'Master data'!B24</f>
        <v>318</v>
      </c>
      <c r="C24" s="23">
        <f t="shared" si="0"/>
        <v>-4.1367086290520189E-2</v>
      </c>
      <c r="D24" s="4">
        <f>Beta!C27</f>
        <v>1.0538717452295296</v>
      </c>
      <c r="E24" s="23">
        <f>'Total Beta'!E24</f>
        <v>0.34525273104067827</v>
      </c>
      <c r="G24" s="14">
        <f>(1+'Master data'!EP24/100)^(1/5)-1</f>
        <v>0.1093285029807467</v>
      </c>
    </row>
    <row r="25" spans="1:7">
      <c r="A25" s="2" t="str">
        <f>'Master data'!A25</f>
        <v>Drugs (Biotechnology)</v>
      </c>
      <c r="B25" s="6">
        <f>'Master data'!B25</f>
        <v>1223</v>
      </c>
      <c r="C25" s="23">
        <f t="shared" si="0"/>
        <v>-5.5414554633325425E-2</v>
      </c>
      <c r="D25" s="4">
        <f>Beta!C28</f>
        <v>1.1044876675583117</v>
      </c>
      <c r="E25" s="23">
        <f>'Total Beta'!E25</f>
        <v>0.25183463709128801</v>
      </c>
      <c r="G25" s="14">
        <f>(1+'Master data'!EP25/100)^(1/5)-1</f>
        <v>0.10251872392638828</v>
      </c>
    </row>
    <row r="26" spans="1:7">
      <c r="A26" s="2" t="str">
        <f>'Master data'!A26</f>
        <v>Drugs (Pharmaceutical)</v>
      </c>
      <c r="B26" s="6">
        <f>'Master data'!B26</f>
        <v>1371</v>
      </c>
      <c r="C26" s="23">
        <f t="shared" si="0"/>
        <v>-2.9715378618141663E-2</v>
      </c>
      <c r="D26" s="4">
        <f>Beta!C29</f>
        <v>1.0775601817466782</v>
      </c>
      <c r="E26" s="23">
        <f>'Total Beta'!E26</f>
        <v>0.2537041613024586</v>
      </c>
      <c r="G26" s="14">
        <f>(1+'Master data'!EP26/100)^(1/5)-1</f>
        <v>0.1243674756747235</v>
      </c>
    </row>
    <row r="27" spans="1:7">
      <c r="A27" s="2" t="str">
        <f>'Master data'!A27</f>
        <v>Education</v>
      </c>
      <c r="B27" s="6">
        <f>'Master data'!B27</f>
        <v>244</v>
      </c>
      <c r="C27" s="23">
        <f t="shared" si="0"/>
        <v>-2.2784601050256093E-3</v>
      </c>
      <c r="D27" s="4">
        <f>Beta!C30</f>
        <v>1.0631824876684701</v>
      </c>
      <c r="E27" s="23">
        <f>'Total Beta'!E27</f>
        <v>0.27707243962745293</v>
      </c>
      <c r="G27" s="14">
        <f>(1+'Master data'!EP27/100)^(1/5)-1</f>
        <v>0.14974849403558177</v>
      </c>
    </row>
    <row r="28" spans="1:7">
      <c r="A28" s="2" t="str">
        <f>'Master data'!A28</f>
        <v>Electrical Equipment</v>
      </c>
      <c r="B28" s="6">
        <f>'Master data'!B28</f>
        <v>999</v>
      </c>
      <c r="C28" s="23">
        <f t="shared" si="0"/>
        <v>3.5579697370205887E-2</v>
      </c>
      <c r="D28" s="4">
        <f>Beta!C31</f>
        <v>1.0963399350526222</v>
      </c>
      <c r="E28" s="23">
        <f>'Total Beta'!E28</f>
        <v>0.28137062306724869</v>
      </c>
      <c r="G28" s="14">
        <f>(1+'Master data'!EP28/100)^(1/5)-1</f>
        <v>0.1923479125749834</v>
      </c>
    </row>
    <row r="29" spans="1:7">
      <c r="A29" s="2" t="str">
        <f>'Master data'!A29</f>
        <v>Electronics (Consumer &amp; Office)</v>
      </c>
      <c r="B29" s="6">
        <f>'Master data'!B29</f>
        <v>138</v>
      </c>
      <c r="C29" s="23">
        <f t="shared" si="0"/>
        <v>-6.4701087589415701E-2</v>
      </c>
      <c r="D29" s="4">
        <f>Beta!C32</f>
        <v>1.2907351864587455</v>
      </c>
      <c r="E29" s="23">
        <f>'Total Beta'!E29</f>
        <v>0.32944605060819937</v>
      </c>
      <c r="G29" s="14">
        <f>(1+'Master data'!EP29/100)^(1/5)-1</f>
        <v>0.11986415993431976</v>
      </c>
    </row>
    <row r="30" spans="1:7">
      <c r="A30" s="2" t="str">
        <f>'Master data'!A30</f>
        <v>Electronics (General)</v>
      </c>
      <c r="B30" s="6">
        <f>'Master data'!B30</f>
        <v>1425</v>
      </c>
      <c r="C30" s="23">
        <f t="shared" si="0"/>
        <v>-3.6503665919991463E-2</v>
      </c>
      <c r="D30" s="4">
        <f>Beta!C33</f>
        <v>1.3003336732122071</v>
      </c>
      <c r="E30" s="23">
        <f>'Total Beta'!E30</f>
        <v>0.3351520340859136</v>
      </c>
      <c r="G30" s="14">
        <f>(1+'Master data'!EP30/100)^(1/5)-1</f>
        <v>0.14943409170658417</v>
      </c>
    </row>
    <row r="31" spans="1:7">
      <c r="A31" s="2" t="str">
        <f>'Master data'!A31</f>
        <v>Engineering/Construction</v>
      </c>
      <c r="B31" s="6">
        <f>'Master data'!B31</f>
        <v>1267</v>
      </c>
      <c r="C31" s="23">
        <f t="shared" si="0"/>
        <v>-8.0180388513422102E-2</v>
      </c>
      <c r="D31" s="4">
        <f>Beta!C34</f>
        <v>1.1234164907248396</v>
      </c>
      <c r="E31" s="23">
        <f>'Total Beta'!E31</f>
        <v>0.30584403816464278</v>
      </c>
      <c r="G31" s="14">
        <f>(1+'Master data'!EP31/100)^(1/5)-1</f>
        <v>8.0459566806726279E-2</v>
      </c>
    </row>
    <row r="32" spans="1:7">
      <c r="A32" s="2" t="str">
        <f>'Master data'!A32</f>
        <v>Entertainment</v>
      </c>
      <c r="B32" s="6">
        <f>'Master data'!B32</f>
        <v>734</v>
      </c>
      <c r="C32" s="23">
        <f t="shared" si="0"/>
        <v>1.1611188011383194E-2</v>
      </c>
      <c r="D32" s="4">
        <f>Beta!C35</f>
        <v>1.1419146387042676</v>
      </c>
      <c r="E32" s="23">
        <f>'Total Beta'!E32</f>
        <v>0.26090596756467027</v>
      </c>
      <c r="G32" s="14">
        <f>(1+'Master data'!EP32/100)^(1/5)-1</f>
        <v>0.17489623683821809</v>
      </c>
    </row>
    <row r="33" spans="1:7">
      <c r="A33" s="2" t="str">
        <f>'Master data'!A33</f>
        <v>Environmental &amp; Waste Services</v>
      </c>
      <c r="B33" s="6">
        <f>'Master data'!B33</f>
        <v>353</v>
      </c>
      <c r="C33" s="23">
        <f t="shared" si="0"/>
        <v>2.4505792102977292E-2</v>
      </c>
      <c r="D33" s="4">
        <f>Beta!C36</f>
        <v>1.0444451868918649</v>
      </c>
      <c r="E33" s="23">
        <f>'Total Beta'!E33</f>
        <v>0.27984949545650223</v>
      </c>
      <c r="G33" s="14">
        <f>(1+'Master data'!EP33/100)^(1/5)-1</f>
        <v>0.17385345571827648</v>
      </c>
    </row>
    <row r="34" spans="1:7">
      <c r="A34" s="2" t="str">
        <f>'Master data'!A34</f>
        <v>Farming/Agriculture</v>
      </c>
      <c r="B34" s="6">
        <f>'Master data'!B34</f>
        <v>417</v>
      </c>
      <c r="C34" s="23">
        <f t="shared" si="0"/>
        <v>-2.3717323691758496E-2</v>
      </c>
      <c r="D34" s="4">
        <f>Beta!C37</f>
        <v>0.94901152521243715</v>
      </c>
      <c r="E34" s="23">
        <f>'Total Beta'!E34</f>
        <v>0.25512104628422155</v>
      </c>
      <c r="G34" s="14">
        <f>(1+'Master data'!EP34/100)^(1/5)-1</f>
        <v>0.11198405711142878</v>
      </c>
    </row>
    <row r="35" spans="1:7">
      <c r="A35" s="2" t="str">
        <f>'Master data'!A35</f>
        <v>Financial Svcs. (Non-bank &amp; Insurance)</v>
      </c>
      <c r="B35" s="6">
        <f>'Master data'!B35</f>
        <v>1102</v>
      </c>
      <c r="C35" s="23">
        <f t="shared" si="0"/>
        <v>2.028549713087352E-2</v>
      </c>
      <c r="D35" s="4">
        <f>Beta!C38</f>
        <v>0.88726391660950987</v>
      </c>
      <c r="E35" s="23">
        <f>'Total Beta'!E35</f>
        <v>0.27677087474601136</v>
      </c>
      <c r="G35" s="14">
        <f>(1+'Master data'!EP35/100)^(1/5)-1</f>
        <v>0.14715744275218956</v>
      </c>
    </row>
    <row r="36" spans="1:7">
      <c r="A36" s="2" t="str">
        <f>'Master data'!A36</f>
        <v>Food Processing</v>
      </c>
      <c r="B36" s="6">
        <f>'Master data'!B36</f>
        <v>1377</v>
      </c>
      <c r="C36" s="23">
        <f t="shared" si="0"/>
        <v>9.5507146494253209E-3</v>
      </c>
      <c r="D36" s="4">
        <f>Beta!C39</f>
        <v>0.85901175886229297</v>
      </c>
      <c r="E36" s="23">
        <f>'Total Beta'!E36</f>
        <v>0.25603089718782379</v>
      </c>
      <c r="G36" s="14">
        <f>(1+'Master data'!EP36/100)^(1/5)-1</f>
        <v>0.13238281806112373</v>
      </c>
    </row>
    <row r="37" spans="1:7">
      <c r="A37" s="2" t="str">
        <f>'Master data'!A37</f>
        <v>Food Wholesalers</v>
      </c>
      <c r="B37" s="6">
        <f>'Master data'!B37</f>
        <v>160</v>
      </c>
      <c r="C37" s="23">
        <f t="shared" si="0"/>
        <v>-6.4835724091064945E-2</v>
      </c>
      <c r="D37" s="4">
        <f>Beta!C40</f>
        <v>0.86239015780395523</v>
      </c>
      <c r="E37" s="23">
        <f>'Total Beta'!E37</f>
        <v>0.28314469903085382</v>
      </c>
      <c r="G37" s="14">
        <f>(1+'Master data'!EP37/100)^(1/5)-1</f>
        <v>5.8479464498323974E-2</v>
      </c>
    </row>
    <row r="38" spans="1:7">
      <c r="A38" s="2" t="str">
        <f>'Master data'!A38</f>
        <v>Furn/Home Furnishings</v>
      </c>
      <c r="B38" s="6">
        <f>'Master data'!B38</f>
        <v>359</v>
      </c>
      <c r="C38" s="23">
        <f t="shared" si="0"/>
        <v>3.3855915502993467E-2</v>
      </c>
      <c r="D38" s="4">
        <f>Beta!C41</f>
        <v>1.1395130724062112</v>
      </c>
      <c r="E38" s="23">
        <f>'Total Beta'!E38</f>
        <v>0.30970273032108797</v>
      </c>
      <c r="G38" s="14">
        <f>(1+'Master data'!EP38/100)^(1/5)-1</f>
        <v>0.19679755873982385</v>
      </c>
    </row>
    <row r="39" spans="1:7">
      <c r="A39" s="2" t="str">
        <f>'Master data'!A39</f>
        <v>Green &amp; Renewable Energy</v>
      </c>
      <c r="B39" s="6">
        <f>'Master data'!B39</f>
        <v>239</v>
      </c>
      <c r="C39" s="23">
        <f t="shared" si="0"/>
        <v>8.7843825864935193E-2</v>
      </c>
      <c r="D39" s="4">
        <f>Beta!C42</f>
        <v>1.0068129993888768</v>
      </c>
      <c r="E39" s="23">
        <f>'Total Beta'!E39</f>
        <v>0.24647376317265143</v>
      </c>
      <c r="G39" s="14">
        <f>(1+'Master data'!EP39/100)^(1/5)-1</f>
        <v>0.23181037484555511</v>
      </c>
    </row>
    <row r="40" spans="1:7">
      <c r="A40" s="2" t="str">
        <f>'Master data'!A40</f>
        <v>Healthcare Products</v>
      </c>
      <c r="B40" s="6">
        <f>'Master data'!B40</f>
        <v>852</v>
      </c>
      <c r="C40" s="23">
        <f t="shared" si="0"/>
        <v>5.2564752437691292E-2</v>
      </c>
      <c r="D40" s="4">
        <f>Beta!C43</f>
        <v>1.0301404336488462</v>
      </c>
      <c r="E40" s="23">
        <f>'Total Beta'!E40</f>
        <v>0.28772290207078399</v>
      </c>
      <c r="G40" s="14">
        <f>(1+'Master data'!EP40/100)^(1/5)-1</f>
        <v>0.19986694588160137</v>
      </c>
    </row>
    <row r="41" spans="1:7">
      <c r="A41" s="2" t="str">
        <f>'Master data'!A41</f>
        <v>Healthcare Support Services</v>
      </c>
      <c r="B41" s="6">
        <f>'Master data'!B41</f>
        <v>445</v>
      </c>
      <c r="C41" s="23">
        <f t="shared" si="0"/>
        <v>2.2718351254922331E-2</v>
      </c>
      <c r="D41" s="4">
        <f>Beta!C44</f>
        <v>0.95979934346112317</v>
      </c>
      <c r="E41" s="23">
        <f>'Total Beta'!E41</f>
        <v>0.28311895121371494</v>
      </c>
      <c r="G41" s="14">
        <f>(1+'Master data'!EP41/100)^(1/5)-1</f>
        <v>0.15996230745715212</v>
      </c>
    </row>
    <row r="42" spans="1:7">
      <c r="A42" s="2" t="str">
        <f>'Master data'!A42</f>
        <v>Heathcare Information and Technology</v>
      </c>
      <c r="B42" s="6">
        <f>'Master data'!B42</f>
        <v>455</v>
      </c>
      <c r="C42" s="23">
        <f t="shared" si="0"/>
        <v>0.11502641863526653</v>
      </c>
      <c r="D42" s="4">
        <f>Beta!C45</f>
        <v>1.0555863294466588</v>
      </c>
      <c r="E42" s="23">
        <f>'Total Beta'!E42</f>
        <v>0.29278879770239308</v>
      </c>
      <c r="G42" s="14">
        <f>(1+'Master data'!EP42/100)^(1/5)-1</f>
        <v>0.26596718031970901</v>
      </c>
    </row>
    <row r="43" spans="1:7">
      <c r="A43" s="2" t="str">
        <f>'Master data'!A43</f>
        <v>Homebuilding</v>
      </c>
      <c r="B43" s="6">
        <f>'Master data'!B43</f>
        <v>168</v>
      </c>
      <c r="C43" s="23">
        <f t="shared" si="0"/>
        <v>-9.5753188648104864E-2</v>
      </c>
      <c r="D43" s="4">
        <f>Beta!C46</f>
        <v>1.476145403262775</v>
      </c>
      <c r="E43" s="23">
        <f>'Total Beta'!E43</f>
        <v>0.47310080228796086</v>
      </c>
      <c r="G43" s="14">
        <f>(1+'Master data'!EP43/100)^(1/5)-1</f>
        <v>0.11532430005172478</v>
      </c>
    </row>
    <row r="44" spans="1:7">
      <c r="A44" s="2" t="str">
        <f>'Master data'!A44</f>
        <v>Hospitals/Healthcare Facilities</v>
      </c>
      <c r="B44" s="6">
        <f>'Master data'!B44</f>
        <v>223</v>
      </c>
      <c r="C44" s="23">
        <f t="shared" si="0"/>
        <v>-3.2643166007871371E-2</v>
      </c>
      <c r="D44" s="4">
        <f>Beta!C47</f>
        <v>0.96212156591146858</v>
      </c>
      <c r="E44" s="23">
        <f>'Total Beta'!E44</f>
        <v>0.2985195255939998</v>
      </c>
      <c r="G44" s="14">
        <f>(1+'Master data'!EP44/100)^(1/5)-1</f>
        <v>0.10493285022173637</v>
      </c>
    </row>
    <row r="45" spans="1:7">
      <c r="A45" s="2" t="str">
        <f>'Master data'!A45</f>
        <v>Hotel/Gaming</v>
      </c>
      <c r="B45" s="6">
        <f>'Master data'!B45</f>
        <v>654</v>
      </c>
      <c r="C45" s="23">
        <f t="shared" si="0"/>
        <v>-0.10650930432681383</v>
      </c>
      <c r="D45" s="4">
        <f>Beta!C48</f>
        <v>1.1943470018727957</v>
      </c>
      <c r="E45" s="23">
        <f>'Total Beta'!E45</f>
        <v>0.29939879992615148</v>
      </c>
      <c r="G45" s="14">
        <f>(1+'Master data'!EP45/100)^(1/5)-1</f>
        <v>6.4273170918684119E-2</v>
      </c>
    </row>
    <row r="46" spans="1:7">
      <c r="A46" s="2" t="str">
        <f>'Master data'!A46</f>
        <v>Household Products</v>
      </c>
      <c r="B46" s="6">
        <f>'Master data'!B46</f>
        <v>575</v>
      </c>
      <c r="C46" s="23">
        <f t="shared" si="0"/>
        <v>-1.5640258147795127E-2</v>
      </c>
      <c r="D46" s="4">
        <f>Beta!C49</f>
        <v>1.0408450273415879</v>
      </c>
      <c r="E46" s="23">
        <f>'Total Beta'!E46</f>
        <v>0.26749156878613561</v>
      </c>
      <c r="G46" s="14">
        <f>(1+'Master data'!EP46/100)^(1/5)-1</f>
        <v>0.13319261022097106</v>
      </c>
    </row>
    <row r="47" spans="1:7">
      <c r="A47" s="2" t="str">
        <f>'Master data'!A47</f>
        <v>Information Services</v>
      </c>
      <c r="B47" s="6">
        <f>'Master data'!B47</f>
        <v>266</v>
      </c>
      <c r="C47" s="23">
        <f t="shared" si="0"/>
        <v>-2.172438208105143E-3</v>
      </c>
      <c r="D47" s="4">
        <f>Beta!C50</f>
        <v>1.2675474876977695</v>
      </c>
      <c r="E47" s="23">
        <f>'Total Beta'!E47</f>
        <v>0.34286304701925296</v>
      </c>
      <c r="G47" s="14">
        <f>(1+'Master data'!EP47/100)^(1/5)-1</f>
        <v>0.17907714595863533</v>
      </c>
    </row>
    <row r="48" spans="1:7">
      <c r="A48" s="2" t="str">
        <f>'Master data'!A48</f>
        <v>Insurance (General)</v>
      </c>
      <c r="B48" s="6">
        <f>'Master data'!B48</f>
        <v>215</v>
      </c>
      <c r="C48" s="23">
        <f t="shared" si="0"/>
        <v>-3.9455315538607996E-2</v>
      </c>
      <c r="D48" s="4">
        <f>Beta!C51</f>
        <v>0.78420994564249957</v>
      </c>
      <c r="E48" s="23">
        <f>'Total Beta'!E48</f>
        <v>0.32292571155414912</v>
      </c>
      <c r="G48" s="14">
        <f>(1+'Master data'!EP48/100)^(1/5)-1</f>
        <v>7.2680701396969027E-2</v>
      </c>
    </row>
    <row r="49" spans="1:7">
      <c r="A49" s="2" t="str">
        <f>'Master data'!A49</f>
        <v>Insurance (Life)</v>
      </c>
      <c r="B49" s="6">
        <f>'Master data'!B49</f>
        <v>142</v>
      </c>
      <c r="C49" s="23">
        <f t="shared" si="0"/>
        <v>-0.10409233609193505</v>
      </c>
      <c r="D49" s="4">
        <f>Beta!C52</f>
        <v>1.0769915100844529</v>
      </c>
      <c r="E49" s="23">
        <f>'Total Beta'!E49</f>
        <v>0.41487589483814563</v>
      </c>
      <c r="G49" s="14">
        <f>(1+'Master data'!EP49/100)^(1/5)-1</f>
        <v>4.9909202507982808E-2</v>
      </c>
    </row>
    <row r="50" spans="1:7">
      <c r="A50" s="2" t="str">
        <f>'Master data'!A50</f>
        <v>Insurance (Prop/Cas.)</v>
      </c>
      <c r="B50" s="6">
        <f>'Master data'!B50</f>
        <v>231</v>
      </c>
      <c r="C50" s="23">
        <f t="shared" si="0"/>
        <v>-3.89781628644989E-3</v>
      </c>
      <c r="D50" s="4">
        <f>Beta!C53</f>
        <v>0.88373759372019134</v>
      </c>
      <c r="E50" s="23">
        <f>'Total Beta'!E50</f>
        <v>0.31767221825254638</v>
      </c>
      <c r="G50" s="14">
        <f>(1+'Master data'!EP50/100)^(1/5)-1</f>
        <v>0.12246989216542681</v>
      </c>
    </row>
    <row r="51" spans="1:7">
      <c r="A51" s="2" t="str">
        <f>'Master data'!A51</f>
        <v>Investments &amp; Asset Management</v>
      </c>
      <c r="B51" s="6">
        <f>'Master data'!B51</f>
        <v>1706</v>
      </c>
      <c r="C51" s="23">
        <f t="shared" si="0"/>
        <v>6.0449563422552852E-2</v>
      </c>
      <c r="D51" s="4">
        <f>Beta!C54</f>
        <v>0.86162621585031596</v>
      </c>
      <c r="E51" s="23">
        <f>'Total Beta'!E51</f>
        <v>0.29045992714171226</v>
      </c>
      <c r="G51" s="14">
        <f>(1+'Master data'!EP51/100)^(1/5)-1</f>
        <v>0.18365551416265524</v>
      </c>
    </row>
    <row r="52" spans="1:7">
      <c r="A52" s="2" t="str">
        <f>'Master data'!A52</f>
        <v>Machinery</v>
      </c>
      <c r="B52" s="6">
        <f>'Master data'!B52</f>
        <v>1421</v>
      </c>
      <c r="C52" s="23">
        <f t="shared" si="0"/>
        <v>-4.0697893582193945E-2</v>
      </c>
      <c r="D52" s="4">
        <f>Beta!C55</f>
        <v>1.1436622839472304</v>
      </c>
      <c r="E52" s="23">
        <f>'Total Beta'!E52</f>
        <v>0.34091897745100069</v>
      </c>
      <c r="G52" s="14">
        <f>(1+'Master data'!EP52/100)^(1/5)-1</f>
        <v>0.12283705513133736</v>
      </c>
    </row>
    <row r="53" spans="1:7">
      <c r="A53" s="2" t="str">
        <f>'Master data'!A53</f>
        <v>Metals &amp; Mining</v>
      </c>
      <c r="B53" s="6">
        <f>'Master data'!B53</f>
        <v>1706</v>
      </c>
      <c r="C53" s="23">
        <f t="shared" si="0"/>
        <v>2.9854569369474976E-2</v>
      </c>
      <c r="D53" s="4">
        <f>Beta!C56</f>
        <v>1.0975394120110467</v>
      </c>
      <c r="E53" s="23">
        <f>'Total Beta'!E53</f>
        <v>0.22988728792453356</v>
      </c>
      <c r="G53" s="14">
        <f>(1+'Master data'!EP53/100)^(1/5)-1</f>
        <v>0.18679430059400093</v>
      </c>
    </row>
    <row r="54" spans="1:7">
      <c r="A54" s="2" t="str">
        <f>'Master data'!A54</f>
        <v>Office Equipment &amp; Services</v>
      </c>
      <c r="B54" s="6">
        <f>'Master data'!B54</f>
        <v>145</v>
      </c>
      <c r="C54" s="23">
        <f t="shared" si="0"/>
        <v>-7.864180641617502E-2</v>
      </c>
      <c r="D54" s="4">
        <f>Beta!C57</f>
        <v>1.1005990216004515</v>
      </c>
      <c r="E54" s="23">
        <f>'Total Beta'!E54</f>
        <v>0.30713894895033661</v>
      </c>
      <c r="G54" s="14">
        <f>(1+'Master data'!EP54/100)^(1/5)-1</f>
        <v>7.8735425549880889E-2</v>
      </c>
    </row>
    <row r="55" spans="1:7">
      <c r="A55" s="2" t="str">
        <f>'Master data'!A55</f>
        <v>Oil/Gas (Integrated)</v>
      </c>
      <c r="B55" s="6">
        <f>'Master data'!B55</f>
        <v>46</v>
      </c>
      <c r="C55" s="23">
        <f t="shared" si="0"/>
        <v>-0.13652101481062417</v>
      </c>
      <c r="D55" s="4">
        <f>Beta!C58</f>
        <v>1.2788238428533345</v>
      </c>
      <c r="E55" s="23">
        <f>'Total Beta'!E55</f>
        <v>0.43383041819707946</v>
      </c>
      <c r="G55" s="14">
        <f>(1+'Master data'!EP55/100)^(1/5)-1</f>
        <v>4.6341001791744274E-2</v>
      </c>
    </row>
    <row r="56" spans="1:7">
      <c r="A56" s="2" t="str">
        <f>'Master data'!A56</f>
        <v>Oil/Gas (Production and Exploration)</v>
      </c>
      <c r="B56" s="6">
        <f>'Master data'!B56</f>
        <v>642</v>
      </c>
      <c r="C56" s="23">
        <f t="shared" si="0"/>
        <v>-0.11887284032382225</v>
      </c>
      <c r="D56" s="4">
        <f>Beta!C59</f>
        <v>1.4593032274293294</v>
      </c>
      <c r="E56" s="23">
        <f>'Total Beta'!E56</f>
        <v>0.27805148335124558</v>
      </c>
      <c r="G56" s="14">
        <f>(1+'Master data'!EP56/100)^(1/5)-1</f>
        <v>8.9796346205159638E-2</v>
      </c>
    </row>
    <row r="57" spans="1:7">
      <c r="A57" s="2" t="str">
        <f>'Master data'!A57</f>
        <v>Oil/Gas Distribution</v>
      </c>
      <c r="B57" s="6">
        <f>'Master data'!B57</f>
        <v>165</v>
      </c>
      <c r="C57" s="23">
        <f t="shared" si="0"/>
        <v>-0.13033617459568347</v>
      </c>
      <c r="D57" s="4">
        <f>Beta!C60</f>
        <v>1.164684008834235</v>
      </c>
      <c r="E57" s="23">
        <f>'Total Beta'!E57</f>
        <v>0.31063526658141566</v>
      </c>
      <c r="G57" s="14">
        <f>(1+'Master data'!EP57/100)^(1/5)-1</f>
        <v>3.6204719797372276E-2</v>
      </c>
    </row>
    <row r="58" spans="1:7">
      <c r="A58" s="2" t="str">
        <f>'Master data'!A58</f>
        <v>Oilfield Svcs/Equip.</v>
      </c>
      <c r="B58" s="6">
        <f>'Master data'!B58</f>
        <v>457</v>
      </c>
      <c r="C58" s="23">
        <f t="shared" si="0"/>
        <v>-0.14118550810945005</v>
      </c>
      <c r="D58" s="4">
        <f>Beta!C61</f>
        <v>1.3590834026487482</v>
      </c>
      <c r="E58" s="23">
        <f>'Total Beta'!E58</f>
        <v>0.30464118685009595</v>
      </c>
      <c r="G58" s="14">
        <f>(1+'Master data'!EP58/100)^(1/5)-1</f>
        <v>5.3153010935241829E-2</v>
      </c>
    </row>
    <row r="59" spans="1:7">
      <c r="A59" s="2" t="str">
        <f>'Master data'!A59</f>
        <v>Packaging &amp; Container</v>
      </c>
      <c r="B59" s="6">
        <f>'Master data'!B59</f>
        <v>414</v>
      </c>
      <c r="C59" s="23">
        <f t="shared" si="0"/>
        <v>-3.7196639317556179E-2</v>
      </c>
      <c r="D59" s="4">
        <f>Beta!C62</f>
        <v>0.96137733867948505</v>
      </c>
      <c r="E59" s="23">
        <f>'Total Beta'!E59</f>
        <v>0.27920225412966648</v>
      </c>
      <c r="G59" s="14">
        <f>(1+'Master data'!EP59/100)^(1/5)-1</f>
        <v>0.10027295811699122</v>
      </c>
    </row>
    <row r="60" spans="1:7">
      <c r="A60" s="2" t="str">
        <f>'Master data'!A60</f>
        <v>Paper/Forest Products</v>
      </c>
      <c r="B60" s="6">
        <f>'Master data'!B60</f>
        <v>272</v>
      </c>
      <c r="C60" s="23">
        <f t="shared" si="0"/>
        <v>-5.0114792444001799E-2</v>
      </c>
      <c r="D60" s="4">
        <f>Beta!C63</f>
        <v>1.1206472813656296</v>
      </c>
      <c r="E60" s="23">
        <f>'Total Beta'!E60</f>
        <v>0.30198914015884215</v>
      </c>
      <c r="G60" s="14">
        <f>(1+'Master data'!EP60/100)^(1/5)-1</f>
        <v>0.11012918714371933</v>
      </c>
    </row>
    <row r="61" spans="1:7">
      <c r="A61" s="2" t="str">
        <f>'Master data'!A61</f>
        <v>Power</v>
      </c>
      <c r="B61" s="6">
        <f>'Master data'!B61</f>
        <v>541</v>
      </c>
      <c r="C61" s="23">
        <f t="shared" si="0"/>
        <v>-2.952386839603259E-2</v>
      </c>
      <c r="D61" s="4">
        <f>Beta!C64</f>
        <v>0.85057057788650969</v>
      </c>
      <c r="E61" s="23">
        <f>'Total Beta'!E61</f>
        <v>0.32583936487497461</v>
      </c>
      <c r="G61" s="14">
        <f>(1+'Master data'!EP61/100)^(1/5)-1</f>
        <v>9.2101210776664111E-2</v>
      </c>
    </row>
    <row r="62" spans="1:7">
      <c r="A62" s="2" t="str">
        <f>'Master data'!A62</f>
        <v>Precious Metals</v>
      </c>
      <c r="B62" s="6">
        <f>'Master data'!B62</f>
        <v>947</v>
      </c>
      <c r="C62" s="23">
        <f t="shared" si="0"/>
        <v>6.3569054182042117E-2</v>
      </c>
      <c r="D62" s="4">
        <f>Beta!C65</f>
        <v>0.9980982211172692</v>
      </c>
      <c r="E62" s="23">
        <f>'Total Beta'!E62</f>
        <v>0.23815853082001454</v>
      </c>
      <c r="G62" s="14">
        <f>(1+'Master data'!EP62/100)^(1/5)-1</f>
        <v>0.2062894566054998</v>
      </c>
    </row>
    <row r="63" spans="1:7">
      <c r="A63" s="2" t="str">
        <f>'Master data'!A63</f>
        <v>Publishing &amp; Newspapers</v>
      </c>
      <c r="B63" s="6">
        <f>'Master data'!B63</f>
        <v>337</v>
      </c>
      <c r="C63" s="23">
        <f t="shared" si="0"/>
        <v>-2.7066894801991065E-2</v>
      </c>
      <c r="D63" s="4">
        <f>Beta!C66</f>
        <v>0.93265741787579681</v>
      </c>
      <c r="E63" s="23">
        <f>'Total Beta'!E63</f>
        <v>0.28793454584908973</v>
      </c>
      <c r="G63" s="14">
        <f>(1+'Master data'!EP63/100)^(1/5)-1</f>
        <v>0.10629597388788037</v>
      </c>
    </row>
    <row r="64" spans="1:7">
      <c r="A64" s="2" t="str">
        <f>'Master data'!A64</f>
        <v>R.E.I.T.</v>
      </c>
      <c r="B64" s="6">
        <f>'Master data'!B64</f>
        <v>812</v>
      </c>
      <c r="C64" s="23">
        <f t="shared" si="0"/>
        <v>-0.10144801396075806</v>
      </c>
      <c r="D64" s="4">
        <f>Beta!C67</f>
        <v>1.0655405607637354</v>
      </c>
      <c r="E64" s="23">
        <f>'Total Beta'!E64</f>
        <v>0.47322425748978625</v>
      </c>
      <c r="G64" s="14">
        <f>(1+'Master data'!EP64/100)^(1/5)-1</f>
        <v>5.0916126574915177E-2</v>
      </c>
    </row>
    <row r="65" spans="1:7">
      <c r="A65" s="2" t="str">
        <f>'Master data'!A65</f>
        <v>Real Estate (Development)</v>
      </c>
      <c r="B65" s="6">
        <f>'Master data'!B65</f>
        <v>893</v>
      </c>
      <c r="C65" s="23">
        <f t="shared" si="0"/>
        <v>-3.4070281366960609E-2</v>
      </c>
      <c r="D65" s="4">
        <f>Beta!C68</f>
        <v>0.99962799907070832</v>
      </c>
      <c r="E65" s="23">
        <f>'Total Beta'!E65</f>
        <v>0.26052248561271074</v>
      </c>
      <c r="G65" s="14">
        <f>(1+'Master data'!EP65/100)^(1/5)-1</f>
        <v>0.10886886758916692</v>
      </c>
    </row>
    <row r="66" spans="1:7">
      <c r="A66" s="2" t="str">
        <f>'Master data'!A66</f>
        <v>Real Estate (General/Diversified)</v>
      </c>
      <c r="B66" s="6">
        <f>'Master data'!B66</f>
        <v>344</v>
      </c>
      <c r="C66" s="23">
        <f t="shared" si="0"/>
        <v>-8.0447921466056671E-2</v>
      </c>
      <c r="D66" s="4">
        <f>Beta!C69</f>
        <v>1.030256203698114</v>
      </c>
      <c r="E66" s="23">
        <f>'Total Beta'!E66</f>
        <v>0.32469060779413289</v>
      </c>
      <c r="G66" s="14">
        <f>(1+'Master data'!EP66/100)^(1/5)-1</f>
        <v>6.6870826208359491E-2</v>
      </c>
    </row>
    <row r="67" spans="1:7">
      <c r="A67" s="2" t="str">
        <f>'Master data'!A67</f>
        <v>Real Estate (Operations &amp; Services)</v>
      </c>
      <c r="B67" s="6">
        <f>'Master data'!B67</f>
        <v>739</v>
      </c>
      <c r="C67" s="23">
        <f t="shared" ref="C67:C94" si="1">G67-D67*$G$96</f>
        <v>5.492884104924628E-3</v>
      </c>
      <c r="D67" s="4">
        <f>Beta!C70</f>
        <v>0.89802623507809409</v>
      </c>
      <c r="E67" s="23">
        <f>'Total Beta'!E67</f>
        <v>0.30268048238084133</v>
      </c>
      <c r="G67" s="14">
        <f>(1+'Master data'!EP67/100)^(1/5)-1</f>
        <v>0.13390375885199979</v>
      </c>
    </row>
    <row r="68" spans="1:7">
      <c r="A68" s="2" t="str">
        <f>'Master data'!A68</f>
        <v>Recreation</v>
      </c>
      <c r="B68" s="6">
        <f>'Master data'!B68</f>
        <v>324</v>
      </c>
      <c r="C68" s="23">
        <f t="shared" si="1"/>
        <v>-5.6012131560714939E-2</v>
      </c>
      <c r="D68" s="4">
        <f>Beta!C71</f>
        <v>1.1026570575415011</v>
      </c>
      <c r="E68" s="23">
        <f>'Total Beta'!E68</f>
        <v>0.33102374685291086</v>
      </c>
      <c r="G68" s="14">
        <f>(1+'Master data'!EP68/100)^(1/5)-1</f>
        <v>0.10165938378496642</v>
      </c>
    </row>
    <row r="69" spans="1:7">
      <c r="A69" s="2" t="str">
        <f>'Master data'!A69</f>
        <v>Reinsurance</v>
      </c>
      <c r="B69" s="6">
        <f>'Master data'!B69</f>
        <v>38</v>
      </c>
      <c r="C69" s="23">
        <f t="shared" si="1"/>
        <v>-0.21860627755118281</v>
      </c>
      <c r="D69" s="4">
        <f>Beta!C72</f>
        <v>1.4801313849019009</v>
      </c>
      <c r="E69" s="23">
        <f>'Total Beta'!E69</f>
        <v>0.42530372880773681</v>
      </c>
      <c r="G69" s="14">
        <f>(1+'Master data'!EP69/100)^(1/5)-1</f>
        <v>-6.9588240006476232E-3</v>
      </c>
    </row>
    <row r="70" spans="1:7">
      <c r="A70" s="2" t="str">
        <f>'Master data'!A70</f>
        <v>Restaurant/Dining</v>
      </c>
      <c r="B70" s="6">
        <f>'Master data'!B70</f>
        <v>385</v>
      </c>
      <c r="C70" s="23">
        <f t="shared" si="1"/>
        <v>-0.1335453427269436</v>
      </c>
      <c r="D70" s="4">
        <f>Beta!C73</f>
        <v>1.1922172742947497</v>
      </c>
      <c r="E70" s="23">
        <f>'Total Beta'!E70</f>
        <v>0.3796900193387957</v>
      </c>
      <c r="G70" s="14">
        <f>(1+'Master data'!EP70/100)^(1/5)-1</f>
        <v>3.693259778383573E-2</v>
      </c>
    </row>
    <row r="71" spans="1:7">
      <c r="A71" s="2" t="str">
        <f>'Master data'!A71</f>
        <v>Retail (Automotive)</v>
      </c>
      <c r="B71" s="6">
        <f>'Master data'!B71</f>
        <v>196</v>
      </c>
      <c r="C71" s="23">
        <f t="shared" si="1"/>
        <v>-2.3302533938402092E-2</v>
      </c>
      <c r="D71" s="4">
        <f>Beta!C74</f>
        <v>1.0960129143055957</v>
      </c>
      <c r="E71" s="23">
        <f>'Total Beta'!E71</f>
        <v>0.33239148503594823</v>
      </c>
      <c r="G71" s="14">
        <f>(1+'Master data'!EP71/100)^(1/5)-1</f>
        <v>0.13341891980379694</v>
      </c>
    </row>
    <row r="72" spans="1:7">
      <c r="A72" s="2" t="str">
        <f>'Master data'!A72</f>
        <v>Retail (Building Supply)</v>
      </c>
      <c r="B72" s="6">
        <f>'Master data'!B72</f>
        <v>98</v>
      </c>
      <c r="C72" s="23">
        <f t="shared" si="1"/>
        <v>-4.3691588856448832E-2</v>
      </c>
      <c r="D72" s="4">
        <f>Beta!C75</f>
        <v>1.1996449547792511</v>
      </c>
      <c r="E72" s="23">
        <f>'Total Beta'!E72</f>
        <v>0.37841702074210781</v>
      </c>
      <c r="G72" s="14">
        <f>(1+'Master data'!EP72/100)^(1/5)-1</f>
        <v>0.1278484530842221</v>
      </c>
    </row>
    <row r="73" spans="1:7">
      <c r="A73" s="2" t="str">
        <f>'Master data'!A73</f>
        <v>Retail (Distributors)</v>
      </c>
      <c r="B73" s="6">
        <f>'Master data'!B73</f>
        <v>1002</v>
      </c>
      <c r="C73" s="23">
        <f t="shared" si="1"/>
        <v>-1.8018441884024267E-2</v>
      </c>
      <c r="D73" s="4">
        <f>Beta!C76</f>
        <v>0.87060033611657495</v>
      </c>
      <c r="E73" s="23">
        <f>'Total Beta'!E73</f>
        <v>0.27406524865574255</v>
      </c>
      <c r="G73" s="14">
        <f>(1+'Master data'!EP73/100)^(1/5)-1</f>
        <v>0.10647073933249684</v>
      </c>
    </row>
    <row r="74" spans="1:7">
      <c r="A74" s="2" t="str">
        <f>'Master data'!A74</f>
        <v>Retail (General)</v>
      </c>
      <c r="B74" s="6">
        <f>'Master data'!B74</f>
        <v>204</v>
      </c>
      <c r="C74" s="23">
        <f t="shared" si="1"/>
        <v>-0.1299176345380274</v>
      </c>
      <c r="D74" s="4">
        <f>Beta!C77</f>
        <v>1.0186306423304552</v>
      </c>
      <c r="E74" s="23">
        <f>'Total Beta'!E74</f>
        <v>0.30600621986599125</v>
      </c>
      <c r="G74" s="14">
        <f>(1+'Master data'!EP74/100)^(1/5)-1</f>
        <v>1.5738746886568622E-2</v>
      </c>
    </row>
    <row r="75" spans="1:7">
      <c r="A75" s="2" t="str">
        <f>'Master data'!A75</f>
        <v>Retail (Grocery and Food)</v>
      </c>
      <c r="B75" s="6">
        <f>'Master data'!B75</f>
        <v>184</v>
      </c>
      <c r="C75" s="23">
        <f t="shared" si="1"/>
        <v>-4.7755053300373954E-2</v>
      </c>
      <c r="D75" s="4">
        <f>Beta!C78</f>
        <v>0.68885348820722192</v>
      </c>
      <c r="E75" s="23">
        <f>'Total Beta'!E75</f>
        <v>0.29202763457719833</v>
      </c>
      <c r="G75" s="14">
        <f>(1+'Master data'!EP75/100)^(1/5)-1</f>
        <v>5.0745720438793107E-2</v>
      </c>
    </row>
    <row r="76" spans="1:7">
      <c r="A76" s="2" t="str">
        <f>'Master data'!A76</f>
        <v>Retail (Online)</v>
      </c>
      <c r="B76" s="6">
        <f>'Master data'!B76</f>
        <v>353</v>
      </c>
      <c r="C76" s="23">
        <f t="shared" si="1"/>
        <v>-7.9998649356481211E-2</v>
      </c>
      <c r="D76" s="4">
        <f>Beta!C79</f>
        <v>1.4316167197186636</v>
      </c>
      <c r="E76" s="23">
        <f>'Total Beta'!E76</f>
        <v>0.29213999686481423</v>
      </c>
      <c r="G76" s="14">
        <f>(1+'Master data'!EP76/100)^(1/5)-1</f>
        <v>0.12471157858649784</v>
      </c>
    </row>
    <row r="77" spans="1:7">
      <c r="A77" s="2" t="str">
        <f>'Master data'!A77</f>
        <v>Retail (Special Lines)</v>
      </c>
      <c r="B77" s="6">
        <f>'Master data'!B77</f>
        <v>479</v>
      </c>
      <c r="C77" s="23">
        <f t="shared" si="1"/>
        <v>-8.5589957386314669E-2</v>
      </c>
      <c r="D77" s="4">
        <f>Beta!C80</f>
        <v>1.2079379977370139</v>
      </c>
      <c r="E77" s="23">
        <f>'Total Beta'!E77</f>
        <v>0.35024507284647838</v>
      </c>
      <c r="G77" s="14">
        <f>(1+'Master data'!EP77/100)^(1/5)-1</f>
        <v>8.7135926191186375E-2</v>
      </c>
    </row>
    <row r="78" spans="1:7">
      <c r="A78" s="2" t="str">
        <f>'Master data'!A78</f>
        <v>Rubber&amp; Tires</v>
      </c>
      <c r="B78" s="6">
        <f>'Master data'!B78</f>
        <v>90</v>
      </c>
      <c r="C78" s="23">
        <f t="shared" si="1"/>
        <v>-9.2749450659296767E-2</v>
      </c>
      <c r="D78" s="4">
        <f>Beta!C81</f>
        <v>1.2588029541998951</v>
      </c>
      <c r="E78" s="23">
        <f>'Total Beta'!E78</f>
        <v>0.3576461488879723</v>
      </c>
      <c r="G78" s="14">
        <f>(1+'Master data'!EP78/100)^(1/5)-1</f>
        <v>8.724973218078369E-2</v>
      </c>
    </row>
    <row r="79" spans="1:7">
      <c r="A79" s="2" t="str">
        <f>'Master data'!A79</f>
        <v>Semiconductor</v>
      </c>
      <c r="B79" s="6">
        <f>'Master data'!B79</f>
        <v>581</v>
      </c>
      <c r="C79" s="23">
        <f t="shared" si="1"/>
        <v>1.9684982373254584E-2</v>
      </c>
      <c r="D79" s="4">
        <f>Beta!C82</f>
        <v>1.5666378029133892</v>
      </c>
      <c r="E79" s="23">
        <f>'Total Beta'!E79</f>
        <v>0.34592230068940322</v>
      </c>
      <c r="G79" s="14">
        <f>(1+'Master data'!EP79/100)^(1/5)-1</f>
        <v>0.24370219125407289</v>
      </c>
    </row>
    <row r="80" spans="1:7">
      <c r="A80" s="2" t="str">
        <f>'Master data'!A80</f>
        <v>Semiconductor Equip</v>
      </c>
      <c r="B80" s="6">
        <f>'Master data'!B80</f>
        <v>324</v>
      </c>
      <c r="C80" s="23">
        <f t="shared" si="1"/>
        <v>3.2861451839432732E-2</v>
      </c>
      <c r="D80" s="4">
        <f>Beta!C83</f>
        <v>1.913872580558768</v>
      </c>
      <c r="E80" s="23">
        <f>'Total Beta'!E80</f>
        <v>0.43795437968796103</v>
      </c>
      <c r="G80" s="14">
        <f>(1+'Master data'!EP80/100)^(1/5)-1</f>
        <v>0.30653057488306135</v>
      </c>
    </row>
    <row r="81" spans="1:7">
      <c r="A81" s="2" t="str">
        <f>'Master data'!A81</f>
        <v>Shipbuilding &amp; Marine</v>
      </c>
      <c r="B81" s="6">
        <f>'Master data'!B81</f>
        <v>348</v>
      </c>
      <c r="C81" s="23">
        <f t="shared" si="1"/>
        <v>-4.0129577324006876E-2</v>
      </c>
      <c r="D81" s="4">
        <f>Beta!C84</f>
        <v>1.1235447323872723</v>
      </c>
      <c r="E81" s="23">
        <f>'Total Beta'!E81</f>
        <v>0.29458330258591886</v>
      </c>
      <c r="G81" s="14">
        <f>(1+'Master data'!EP81/100)^(1/5)-1</f>
        <v>0.12052871557182554</v>
      </c>
    </row>
    <row r="82" spans="1:7">
      <c r="A82" s="2" t="str">
        <f>'Master data'!A82</f>
        <v>Shoe</v>
      </c>
      <c r="B82" s="6">
        <f>'Master data'!B82</f>
        <v>84</v>
      </c>
      <c r="C82" s="23">
        <f t="shared" si="1"/>
        <v>-1.6111156607441113E-2</v>
      </c>
      <c r="D82" s="4">
        <f>Beta!C85</f>
        <v>1.1373530584187677</v>
      </c>
      <c r="E82" s="23">
        <f>'Total Beta'!E82</f>
        <v>0.33162975564020408</v>
      </c>
      <c r="G82" s="14">
        <f>(1+'Master data'!EP82/100)^(1/5)-1</f>
        <v>0.14652162117005285</v>
      </c>
    </row>
    <row r="83" spans="1:7">
      <c r="A83" s="2" t="str">
        <f>'Master data'!A83</f>
        <v>Software (Entertainment)</v>
      </c>
      <c r="B83" s="6">
        <f>'Master data'!B83</f>
        <v>317</v>
      </c>
      <c r="C83" s="23">
        <f t="shared" si="1"/>
        <v>8.5820993670903373E-2</v>
      </c>
      <c r="D83" s="4">
        <f>Beta!C86</f>
        <v>1.2783239533700639</v>
      </c>
      <c r="E83" s="23">
        <f>'Total Beta'!E83</f>
        <v>0.29431995626747615</v>
      </c>
      <c r="G83" s="14">
        <f>(1+'Master data'!EP83/100)^(1/5)-1</f>
        <v>0.26861152990519765</v>
      </c>
    </row>
    <row r="84" spans="1:7">
      <c r="A84" s="2" t="str">
        <f>'Master data'!A84</f>
        <v>Software (Internet)</v>
      </c>
      <c r="B84" s="6">
        <f>'Master data'!B84</f>
        <v>151</v>
      </c>
      <c r="C84" s="23">
        <f t="shared" si="1"/>
        <v>7.5007355433808043E-2</v>
      </c>
      <c r="D84" s="4">
        <f>Beta!C87</f>
        <v>1.1294721270398735</v>
      </c>
      <c r="E84" s="23">
        <f>'Total Beta'!E84</f>
        <v>0.27512623874497216</v>
      </c>
      <c r="G84" s="14">
        <f>(1+'Master data'!EP84/100)^(1/5)-1</f>
        <v>0.2365132203743987</v>
      </c>
    </row>
    <row r="85" spans="1:7">
      <c r="A85" s="2" t="str">
        <f>'Master data'!A85</f>
        <v>Software (System &amp; Application)</v>
      </c>
      <c r="B85" s="6">
        <f>'Master data'!B85</f>
        <v>1603</v>
      </c>
      <c r="C85" s="23">
        <f t="shared" si="1"/>
        <v>6.4118574850009741E-2</v>
      </c>
      <c r="D85" s="4">
        <f>Beta!C88</f>
        <v>1.2143044372125289</v>
      </c>
      <c r="E85" s="23">
        <f>'Total Beta'!E85</f>
        <v>0.29108869152823669</v>
      </c>
      <c r="G85" s="14">
        <f>(1+'Master data'!EP85/100)^(1/5)-1</f>
        <v>0.23775481051984593</v>
      </c>
    </row>
    <row r="86" spans="1:7">
      <c r="A86" s="2" t="str">
        <f>'Master data'!A86</f>
        <v>Steel</v>
      </c>
      <c r="B86" s="6">
        <f>'Master data'!B86</f>
        <v>709</v>
      </c>
      <c r="C86" s="23">
        <f t="shared" si="1"/>
        <v>-7.2470268514006619E-3</v>
      </c>
      <c r="D86" s="4">
        <f>Beta!C89</f>
        <v>1.2533331552197386</v>
      </c>
      <c r="E86" s="23">
        <f>'Total Beta'!E86</f>
        <v>0.28418868296065153</v>
      </c>
      <c r="G86" s="14">
        <f>(1+'Master data'!EP86/100)^(1/5)-1</f>
        <v>0.17197001662092348</v>
      </c>
    </row>
    <row r="87" spans="1:7">
      <c r="A87" s="2" t="str">
        <f>'Master data'!A87</f>
        <v>Telecom (Wireless)</v>
      </c>
      <c r="B87" s="6">
        <f>'Master data'!B87</f>
        <v>101</v>
      </c>
      <c r="C87" s="23">
        <f t="shared" si="1"/>
        <v>2.9327316775809353E-2</v>
      </c>
      <c r="D87" s="4">
        <f>Beta!C90</f>
        <v>1.0024897354072293</v>
      </c>
      <c r="E87" s="23">
        <f>'Total Beta'!E87</f>
        <v>0.29754637428569913</v>
      </c>
      <c r="G87" s="14">
        <f>(1+'Master data'!EP87/100)^(1/5)-1</f>
        <v>0.17267567211357027</v>
      </c>
    </row>
    <row r="88" spans="1:7">
      <c r="A88" s="2" t="str">
        <f>'Master data'!A88</f>
        <v>Telecom. Equipment</v>
      </c>
      <c r="B88" s="6">
        <f>'Master data'!B88</f>
        <v>465</v>
      </c>
      <c r="C88" s="23">
        <f t="shared" si="1"/>
        <v>1.2811184054138003E-2</v>
      </c>
      <c r="D88" s="4">
        <f>Beta!C91</f>
        <v>1.1712700535217679</v>
      </c>
      <c r="E88" s="23">
        <f>'Total Beta'!E88</f>
        <v>0.29599541699728849</v>
      </c>
      <c r="G88" s="14">
        <f>(1+'Master data'!EP88/100)^(1/5)-1</f>
        <v>0.18029383240316355</v>
      </c>
    </row>
    <row r="89" spans="1:7">
      <c r="A89" s="2" t="str">
        <f>'Master data'!A89</f>
        <v>Telecom. Services</v>
      </c>
      <c r="B89" s="6">
        <f>'Master data'!B89</f>
        <v>296</v>
      </c>
      <c r="C89" s="23">
        <f t="shared" si="1"/>
        <v>7.4942156554493725E-2</v>
      </c>
      <c r="D89" s="4">
        <f>Beta!C92</f>
        <v>0.8558553061197619</v>
      </c>
      <c r="E89" s="23">
        <f>'Total Beta'!E89</f>
        <v>0.27243233695369179</v>
      </c>
      <c r="G89" s="14">
        <f>(1+'Master data'!EP89/100)^(1/5)-1</f>
        <v>0.19732291139536673</v>
      </c>
    </row>
    <row r="90" spans="1:7">
      <c r="A90" s="2" t="str">
        <f>'Master data'!A90</f>
        <v>Tobacco</v>
      </c>
      <c r="B90" s="6">
        <f>'Master data'!B90</f>
        <v>55</v>
      </c>
      <c r="C90" s="23">
        <f t="shared" si="1"/>
        <v>-9.8381060740541329E-2</v>
      </c>
      <c r="D90" s="4">
        <f>Beta!C93</f>
        <v>0.85479331897830202</v>
      </c>
      <c r="E90" s="23">
        <f>'Total Beta'!E90</f>
        <v>0.27368593722341855</v>
      </c>
      <c r="G90" s="14">
        <f>(1+'Master data'!EP90/100)^(1/5)-1</f>
        <v>2.3847838071545224E-2</v>
      </c>
    </row>
    <row r="91" spans="1:7">
      <c r="A91" s="2" t="str">
        <f>'Master data'!A91</f>
        <v>Transportation</v>
      </c>
      <c r="B91" s="6">
        <f>'Master data'!B91</f>
        <v>295</v>
      </c>
      <c r="C91" s="23">
        <f t="shared" si="1"/>
        <v>-2.5144790036521703E-2</v>
      </c>
      <c r="D91" s="4">
        <f>Beta!C94</f>
        <v>1.0144295016900287</v>
      </c>
      <c r="E91" s="23">
        <f>'Total Beta'!E91</f>
        <v>0.27717999916155162</v>
      </c>
      <c r="G91" s="14">
        <f>(1+'Master data'!EP91/100)^(1/5)-1</f>
        <v>0.11991086044781873</v>
      </c>
    </row>
    <row r="92" spans="1:7">
      <c r="A92" s="2" t="str">
        <f>'Master data'!A92</f>
        <v>Transportation (Railroads)</v>
      </c>
      <c r="B92" s="6">
        <f>'Master data'!B92</f>
        <v>51</v>
      </c>
      <c r="C92" s="23">
        <f t="shared" si="1"/>
        <v>-0.11329896574006265</v>
      </c>
      <c r="D92" s="4">
        <f>Beta!C95</f>
        <v>0.82573690152955981</v>
      </c>
      <c r="E92" s="23">
        <f>'Total Beta'!E92</f>
        <v>0.39877058970616708</v>
      </c>
      <c r="G92" s="14">
        <f>(1+'Master data'!EP92/100)^(1/5)-1</f>
        <v>4.7750878839156741E-3</v>
      </c>
    </row>
    <row r="93" spans="1:7">
      <c r="A93" s="2" t="str">
        <f>'Master data'!A93</f>
        <v>Trucking</v>
      </c>
      <c r="B93" s="6">
        <f>'Master data'!B93</f>
        <v>232</v>
      </c>
      <c r="C93" s="23">
        <f t="shared" si="1"/>
        <v>-4.190805974237588E-2</v>
      </c>
      <c r="D93" s="4">
        <f>Beta!C96</f>
        <v>1.1301992175741524</v>
      </c>
      <c r="E93" s="23">
        <f>'Total Beta'!E93</f>
        <v>0.35054834364877946</v>
      </c>
      <c r="G93" s="14">
        <f>(1+'Master data'!EP93/100)^(1/5)-1</f>
        <v>0.11970177357673206</v>
      </c>
    </row>
    <row r="94" spans="1:7">
      <c r="A94" s="2" t="str">
        <f>'Master data'!A94</f>
        <v>Utility (General)</v>
      </c>
      <c r="B94" s="6">
        <f>'Master data'!B94</f>
        <v>54</v>
      </c>
      <c r="C94" s="23">
        <f t="shared" si="1"/>
        <v>-8.1250750624183382E-2</v>
      </c>
      <c r="D94" s="4">
        <f>Beta!C97</f>
        <v>0.80364818176933617</v>
      </c>
      <c r="E94" s="23">
        <f>'Total Beta'!E94</f>
        <v>0.50915483685989527</v>
      </c>
      <c r="G94" s="14">
        <f>(1+'Master data'!EP94/100)^(1/5)-1</f>
        <v>3.3664785224190474E-2</v>
      </c>
    </row>
    <row r="95" spans="1:7">
      <c r="A95" s="2" t="str">
        <f>'Master data'!A95</f>
        <v>Utility (Water)</v>
      </c>
      <c r="B95" s="6">
        <f>'Master data'!B95</f>
        <v>104</v>
      </c>
      <c r="C95" s="23">
        <f>G95-D95*$G$96</f>
        <v>-0.10131545595699561</v>
      </c>
      <c r="D95" s="4">
        <f>Beta!C98</f>
        <v>0.72895941806314868</v>
      </c>
      <c r="E95" s="23">
        <f>'Total Beta'!E95</f>
        <v>0.27562165736146244</v>
      </c>
      <c r="G95" s="14">
        <f>(1+'Master data'!EP95/100)^(1/5)-1</f>
        <v>2.9201586299965054E-3</v>
      </c>
    </row>
    <row r="96" spans="1:7">
      <c r="A96" s="2" t="str">
        <f>'Master data'!A96</f>
        <v>Total Market</v>
      </c>
      <c r="B96" s="6">
        <f>'Master data'!B96</f>
        <v>47606</v>
      </c>
      <c r="C96" s="23">
        <f>G96-D96*$G$96</f>
        <v>-1.3403972350312404E-2</v>
      </c>
      <c r="D96" s="4">
        <f>Beta!C99</f>
        <v>1.0937390921800889</v>
      </c>
      <c r="E96" s="23">
        <f>'Total Beta'!E96</f>
        <v>0.30348487523702961</v>
      </c>
      <c r="G96" s="14">
        <f>(1+'Master data'!EP96/100)^(1/5)-1</f>
        <v>0.14299234224032253</v>
      </c>
    </row>
    <row r="97" spans="1:7">
      <c r="A97" s="2" t="str">
        <f>'Master data'!A97</f>
        <v>Total Market (without financials)</v>
      </c>
      <c r="B97" s="6">
        <f>'Master data'!B97</f>
        <v>42185</v>
      </c>
      <c r="C97" s="23">
        <f>G97-D97*$G$96</f>
        <v>-1.7920444354289244E-2</v>
      </c>
      <c r="D97" s="4">
        <f>Beta!C100</f>
        <v>1.1216022003226602</v>
      </c>
      <c r="E97" s="23">
        <f>'Total Beta'!E97</f>
        <v>0.30194773658114693</v>
      </c>
      <c r="G97" s="14">
        <f>(1+'Master data'!EP97/100)^(1/5)-1</f>
        <v>0.14246008133174737</v>
      </c>
    </row>
  </sheetData>
  <pageMargins left="0.7" right="0.7" top="0.75" bottom="0.75" header="0.5" footer="0.5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97"/>
  <sheetViews>
    <sheetView topLeftCell="A63" workbookViewId="0">
      <selection activeCell="E97" sqref="A1:E97"/>
    </sheetView>
  </sheetViews>
  <sheetFormatPr defaultColWidth="11.07421875" defaultRowHeight="13.5"/>
  <cols>
    <col min="1" max="1" width="29.84375" bestFit="1" customWidth="1"/>
    <col min="2" max="2" width="16.69140625" customWidth="1"/>
    <col min="3" max="3" width="8.69140625" bestFit="1" customWidth="1"/>
    <col min="4" max="4" width="14.15234375" bestFit="1" customWidth="1"/>
    <col min="5" max="5" width="10.84375" bestFit="1" customWidth="1"/>
  </cols>
  <sheetData>
    <row r="1" spans="1:5" s="74" customFormat="1" ht="24">
      <c r="A1" s="51" t="s">
        <v>193</v>
      </c>
      <c r="B1" s="18" t="s">
        <v>212</v>
      </c>
      <c r="C1" s="18" t="s">
        <v>264</v>
      </c>
      <c r="D1" s="18" t="s">
        <v>230</v>
      </c>
      <c r="E1" s="18" t="s">
        <v>226</v>
      </c>
    </row>
    <row r="2" spans="1:5">
      <c r="A2" s="2" t="str">
        <f>'Master data'!A2</f>
        <v>Advertising</v>
      </c>
      <c r="B2" s="6">
        <f>'Master data'!B2</f>
        <v>348</v>
      </c>
      <c r="C2" s="23">
        <f>'Master data'!DP2/100</f>
        <v>0.15503266666666665</v>
      </c>
      <c r="D2" s="23">
        <f>'Master data'!DR2/100</f>
        <v>0.19535349206349209</v>
      </c>
      <c r="E2" s="23">
        <f>'Master data'!DQ2/100</f>
        <v>0.28609383050847476</v>
      </c>
    </row>
    <row r="3" spans="1:5">
      <c r="A3" s="2" t="str">
        <f>'Master data'!A3</f>
        <v>Aerospace/Defense</v>
      </c>
      <c r="B3" s="6">
        <f>'Master data'!B3</f>
        <v>272</v>
      </c>
      <c r="C3" s="23">
        <f>'Master data'!DP3/100</f>
        <v>7.6352013422818804E-2</v>
      </c>
      <c r="D3" s="23">
        <f>'Master data'!DR3/100</f>
        <v>0.26440684210526316</v>
      </c>
      <c r="E3" s="23">
        <f>'Master data'!DQ3/100</f>
        <v>0.18050184834123215</v>
      </c>
    </row>
    <row r="4" spans="1:5">
      <c r="A4" s="2" t="str">
        <f>'Master data'!A4</f>
        <v>Air Transport</v>
      </c>
      <c r="B4" s="6">
        <f>'Master data'!B4</f>
        <v>151</v>
      </c>
      <c r="C4" s="23">
        <f>'Master data'!DP4/100</f>
        <v>3.3131874999999991E-2</v>
      </c>
      <c r="D4" s="23">
        <f>'Master data'!DR4/100</f>
        <v>0.21082466165413535</v>
      </c>
      <c r="E4" s="23">
        <f>'Master data'!DQ4/100</f>
        <v>9.129942307692307E-2</v>
      </c>
    </row>
    <row r="5" spans="1:5">
      <c r="A5" s="2" t="str">
        <f>'Master data'!A5</f>
        <v>Apparel</v>
      </c>
      <c r="B5" s="6">
        <f>'Master data'!B5</f>
        <v>1170</v>
      </c>
      <c r="C5" s="23">
        <f>'Master data'!DP5/100</f>
        <v>0.14416337260677467</v>
      </c>
      <c r="D5" s="23">
        <f>'Master data'!DR5/100</f>
        <v>0.11292104166666668</v>
      </c>
      <c r="E5" s="23">
        <f>'Master data'!DQ5/100</f>
        <v>0.35481729645093973</v>
      </c>
    </row>
    <row r="6" spans="1:5">
      <c r="A6" s="2" t="str">
        <f>'Master data'!A6</f>
        <v>Auto &amp; Truck</v>
      </c>
      <c r="B6" s="6">
        <f>'Master data'!B6</f>
        <v>152</v>
      </c>
      <c r="C6" s="23">
        <f>'Master data'!DP6/100</f>
        <v>3.7495161290322584E-2</v>
      </c>
      <c r="D6" s="23">
        <f>'Master data'!DR6/100</f>
        <v>0.18179756097560973</v>
      </c>
      <c r="E6" s="23">
        <f>'Master data'!DQ6/100</f>
        <v>0.15160368421052628</v>
      </c>
    </row>
    <row r="7" spans="1:5">
      <c r="A7" s="2" t="str">
        <f>'Master data'!A7</f>
        <v>Auto Parts</v>
      </c>
      <c r="B7" s="6">
        <f>'Master data'!B7</f>
        <v>728</v>
      </c>
      <c r="C7" s="23">
        <f>'Master data'!DP7/100</f>
        <v>0.10763739898989896</v>
      </c>
      <c r="D7" s="23">
        <f>'Master data'!DR7/100</f>
        <v>0.15819637901861261</v>
      </c>
      <c r="E7" s="23">
        <f>'Master data'!DQ7/100</f>
        <v>0.24139289950576606</v>
      </c>
    </row>
    <row r="8" spans="1:5">
      <c r="A8" s="2" t="str">
        <f>'Master data'!A8</f>
        <v>Bank (Money Center)</v>
      </c>
      <c r="B8" s="6">
        <f>'Master data'!B8</f>
        <v>610</v>
      </c>
      <c r="C8" s="23">
        <f>'Master data'!DP8/100</f>
        <v>7.3052542372881403E-3</v>
      </c>
      <c r="D8" s="23">
        <f>'Master data'!DR8/100</f>
        <v>0.18569545283018868</v>
      </c>
      <c r="E8" s="23">
        <f>'Master data'!DQ8/100</f>
        <v>7.5866084905660353E-2</v>
      </c>
    </row>
    <row r="9" spans="1:5">
      <c r="A9" s="2" t="str">
        <f>'Master data'!A9</f>
        <v>Banks (Regional)</v>
      </c>
      <c r="B9" s="6">
        <f>'Master data'!B9</f>
        <v>816</v>
      </c>
      <c r="C9" s="23">
        <f>'Master data'!DP9/100</f>
        <v>1.4334510166358594E-2</v>
      </c>
      <c r="D9" s="23">
        <f>'Master data'!DR9/100</f>
        <v>0.30476570149253701</v>
      </c>
      <c r="E9" s="23">
        <f>'Master data'!DQ9/100</f>
        <v>0.10342653465346542</v>
      </c>
    </row>
    <row r="10" spans="1:5">
      <c r="A10" s="2" t="str">
        <f>'Master data'!A10</f>
        <v>Beverage (Alcoholic)</v>
      </c>
      <c r="B10" s="6">
        <f>'Master data'!B10</f>
        <v>219</v>
      </c>
      <c r="C10" s="23">
        <f>'Master data'!DP10/100</f>
        <v>9.9083874999999988E-2</v>
      </c>
      <c r="D10" s="23">
        <f>'Master data'!DR10/100</f>
        <v>0.1677795151515151</v>
      </c>
      <c r="E10" s="23">
        <f>'Master data'!DQ10/100</f>
        <v>0.15959683229813668</v>
      </c>
    </row>
    <row r="11" spans="1:5">
      <c r="A11" s="2" t="str">
        <f>'Master data'!A11</f>
        <v>Beverage (Soft)</v>
      </c>
      <c r="B11" s="6">
        <f>'Master data'!B11</f>
        <v>100</v>
      </c>
      <c r="C11" s="23">
        <f>'Master data'!DP11/100</f>
        <v>5.5413584905660382E-2</v>
      </c>
      <c r="D11" s="23">
        <f>'Master data'!DR11/100</f>
        <v>0.20905799999999999</v>
      </c>
      <c r="E11" s="23">
        <f>'Master data'!DQ11/100</f>
        <v>0.22483437499999995</v>
      </c>
    </row>
    <row r="12" spans="1:5">
      <c r="A12" s="2" t="str">
        <f>'Master data'!A12</f>
        <v>Broadcasting</v>
      </c>
      <c r="B12" s="6">
        <f>'Master data'!B12</f>
        <v>139</v>
      </c>
      <c r="C12" s="23">
        <f>'Master data'!DP12/100</f>
        <v>9.3817631578947402E-2</v>
      </c>
      <c r="D12" s="23">
        <f>'Master data'!DR12/100</f>
        <v>0.24113562499999999</v>
      </c>
      <c r="E12" s="23">
        <f>'Master data'!DQ12/100</f>
        <v>0.17079050847457622</v>
      </c>
    </row>
    <row r="13" spans="1:5">
      <c r="A13" s="2" t="str">
        <f>'Master data'!A13</f>
        <v>Brokerage &amp; Investment Banking</v>
      </c>
      <c r="B13" s="6">
        <f>'Master data'!B13</f>
        <v>599</v>
      </c>
      <c r="C13" s="23">
        <f>'Master data'!DP13/100</f>
        <v>0.1209758644067796</v>
      </c>
      <c r="D13" s="23">
        <f>'Master data'!DR13/100</f>
        <v>0.15687330073349628</v>
      </c>
      <c r="E13" s="23">
        <f>'Master data'!DQ13/100</f>
        <v>0.30992053830227728</v>
      </c>
    </row>
    <row r="14" spans="1:5">
      <c r="A14" s="2" t="str">
        <f>'Master data'!A14</f>
        <v>Building Materials</v>
      </c>
      <c r="B14" s="6">
        <f>'Master data'!B14</f>
        <v>449</v>
      </c>
      <c r="C14" s="23">
        <f>'Master data'!DP14/100</f>
        <v>8.1767007874015724E-2</v>
      </c>
      <c r="D14" s="23">
        <f>'Master data'!DR14/100</f>
        <v>0.22718565826330547</v>
      </c>
      <c r="E14" s="23">
        <f>'Master data'!DQ14/100</f>
        <v>0.22856087533156472</v>
      </c>
    </row>
    <row r="15" spans="1:5">
      <c r="A15" s="2" t="str">
        <f>'Master data'!A15</f>
        <v>Business &amp; Consumer Services</v>
      </c>
      <c r="B15" s="6">
        <f>'Master data'!B15</f>
        <v>948</v>
      </c>
      <c r="C15" s="23">
        <f>'Master data'!DP15/100</f>
        <v>0.1443552910958904</v>
      </c>
      <c r="D15" s="23">
        <f>'Master data'!DR15/100</f>
        <v>0.2523719386331939</v>
      </c>
      <c r="E15" s="23">
        <f>'Master data'!DQ15/100</f>
        <v>0.28674169533169536</v>
      </c>
    </row>
    <row r="16" spans="1:5">
      <c r="A16" s="2" t="str">
        <f>'Master data'!A16</f>
        <v>Cable TV</v>
      </c>
      <c r="B16" s="6">
        <f>'Master data'!B16</f>
        <v>54</v>
      </c>
      <c r="C16" s="23">
        <f>'Master data'!DP16/100</f>
        <v>4.7410000000000008E-2</v>
      </c>
      <c r="D16" s="23">
        <f>'Master data'!DR16/100</f>
        <v>0.2252586</v>
      </c>
      <c r="E16" s="23">
        <f>'Master data'!DQ16/100</f>
        <v>9.9787250000000008E-2</v>
      </c>
    </row>
    <row r="17" spans="1:5">
      <c r="A17" s="2" t="str">
        <f>'Master data'!A17</f>
        <v>Chemical (Basic)</v>
      </c>
      <c r="B17" s="6">
        <f>'Master data'!B17</f>
        <v>854</v>
      </c>
      <c r="C17" s="23">
        <f>'Master data'!DP17/100</f>
        <v>0.12008920595533498</v>
      </c>
      <c r="D17" s="23">
        <f>'Master data'!DR17/100</f>
        <v>0.11994899700598793</v>
      </c>
      <c r="E17" s="23">
        <f>'Master data'!DQ17/100</f>
        <v>0.24167146892655392</v>
      </c>
    </row>
    <row r="18" spans="1:5">
      <c r="A18" s="2" t="str">
        <f>'Master data'!A18</f>
        <v>Chemical (Diversified)</v>
      </c>
      <c r="B18" s="6">
        <f>'Master data'!B18</f>
        <v>71</v>
      </c>
      <c r="C18" s="23">
        <f>'Master data'!DP18/100</f>
        <v>2.6151249999999987E-2</v>
      </c>
      <c r="D18" s="23">
        <f>'Master data'!DR18/100</f>
        <v>0.26183166666666657</v>
      </c>
      <c r="E18" s="23">
        <f>'Master data'!DQ18/100</f>
        <v>0.10143144927536234</v>
      </c>
    </row>
    <row r="19" spans="1:5">
      <c r="A19" s="2" t="str">
        <f>'Master data'!A19</f>
        <v>Chemical (Specialty)</v>
      </c>
      <c r="B19" s="6">
        <f>'Master data'!B19</f>
        <v>898</v>
      </c>
      <c r="C19" s="23">
        <f>'Master data'!DP19/100</f>
        <v>9.7428329809725142E-2</v>
      </c>
      <c r="D19" s="23">
        <f>'Master data'!DR19/100</f>
        <v>0.17811366812227067</v>
      </c>
      <c r="E19" s="23">
        <f>'Master data'!DQ19/100</f>
        <v>0.22942208776595716</v>
      </c>
    </row>
    <row r="20" spans="1:5">
      <c r="A20" s="2" t="str">
        <f>'Master data'!A20</f>
        <v>Coal &amp; Related Energy</v>
      </c>
      <c r="B20" s="6">
        <f>'Master data'!B20</f>
        <v>206</v>
      </c>
      <c r="C20" s="23">
        <f>'Master data'!DP20/100</f>
        <v>4.8420865384615375E-2</v>
      </c>
      <c r="D20" s="23">
        <f>'Master data'!DR20/100</f>
        <v>0.13867437086092718</v>
      </c>
      <c r="E20" s="23">
        <f>'Master data'!DQ20/100</f>
        <v>0.13696079999999997</v>
      </c>
    </row>
    <row r="21" spans="1:5">
      <c r="A21" s="2" t="str">
        <f>'Master data'!A21</f>
        <v>Computer Services</v>
      </c>
      <c r="B21" s="6">
        <f>'Master data'!B21</f>
        <v>1040</v>
      </c>
      <c r="C21" s="23">
        <f>'Master data'!DP21/100</f>
        <v>0.1385518108974359</v>
      </c>
      <c r="D21" s="23">
        <f>'Master data'!DR21/100</f>
        <v>0.16100922769640488</v>
      </c>
      <c r="E21" s="23">
        <f>'Master data'!DQ21/100</f>
        <v>0.28327269767441837</v>
      </c>
    </row>
    <row r="22" spans="1:5">
      <c r="A22" s="2" t="str">
        <f>'Master data'!A22</f>
        <v>Computers/Peripherals</v>
      </c>
      <c r="B22" s="6">
        <f>'Master data'!B22</f>
        <v>336</v>
      </c>
      <c r="C22" s="23">
        <f>'Master data'!DP22/100</f>
        <v>9.9360069930069933E-2</v>
      </c>
      <c r="D22" s="23">
        <f>'Master data'!DR22/100</f>
        <v>0.17078726890756302</v>
      </c>
      <c r="E22" s="23">
        <f>'Master data'!DQ22/100</f>
        <v>0.22503212121212104</v>
      </c>
    </row>
    <row r="23" spans="1:5">
      <c r="A23" s="2" t="str">
        <f>'Master data'!A23</f>
        <v>Construction Supplies</v>
      </c>
      <c r="B23" s="6">
        <f>'Master data'!B23</f>
        <v>784</v>
      </c>
      <c r="C23" s="23">
        <f>'Master data'!DP23/100</f>
        <v>7.4465722222222294E-2</v>
      </c>
      <c r="D23" s="23">
        <f>'Master data'!DR23/100</f>
        <v>0.16631521809369942</v>
      </c>
      <c r="E23" s="23">
        <f>'Master data'!DQ23/100</f>
        <v>0.19761850961538469</v>
      </c>
    </row>
    <row r="24" spans="1:5">
      <c r="A24" s="2" t="str">
        <f>'Master data'!A24</f>
        <v>Diversified</v>
      </c>
      <c r="B24" s="6">
        <f>'Master data'!B24</f>
        <v>318</v>
      </c>
      <c r="C24" s="23">
        <f>'Master data'!DP24/100</f>
        <v>7.725741935483868E-2</v>
      </c>
      <c r="D24" s="23">
        <f>'Master data'!DR24/100</f>
        <v>0.17871015325670506</v>
      </c>
      <c r="E24" s="23">
        <f>'Master data'!DQ24/100</f>
        <v>0.20162862204724405</v>
      </c>
    </row>
    <row r="25" spans="1:5">
      <c r="A25" s="2" t="str">
        <f>'Master data'!A25</f>
        <v>Drugs (Biotechnology)</v>
      </c>
      <c r="B25" s="6">
        <f>'Master data'!B25</f>
        <v>1223</v>
      </c>
      <c r="C25" s="23">
        <f>'Master data'!DP25/100</f>
        <v>4.8120995525727135E-2</v>
      </c>
      <c r="D25" s="23">
        <f>'Master data'!DR25/100</f>
        <v>0.26149924882629105</v>
      </c>
      <c r="E25" s="23">
        <f>'Master data'!DQ25/100</f>
        <v>0.1324320475319925</v>
      </c>
    </row>
    <row r="26" spans="1:5">
      <c r="A26" s="2" t="str">
        <f>'Master data'!A26</f>
        <v>Drugs (Pharmaceutical)</v>
      </c>
      <c r="B26" s="6">
        <f>'Master data'!B26</f>
        <v>1371</v>
      </c>
      <c r="C26" s="23">
        <f>'Master data'!DP26/100</f>
        <v>8.3952843373493929E-2</v>
      </c>
      <c r="D26" s="23">
        <f>'Master data'!DR26/100</f>
        <v>0.14931384093113473</v>
      </c>
      <c r="E26" s="23">
        <f>'Master data'!DQ26/100</f>
        <v>0.2004758617747443</v>
      </c>
    </row>
    <row r="27" spans="1:5">
      <c r="A27" s="2" t="str">
        <f>'Master data'!A27</f>
        <v>Education</v>
      </c>
      <c r="B27" s="6">
        <f>'Master data'!B27</f>
        <v>244</v>
      </c>
      <c r="C27" s="23">
        <f>'Master data'!DP27/100</f>
        <v>0.15047186567164181</v>
      </c>
      <c r="D27" s="23">
        <f>'Master data'!DR27/100</f>
        <v>0.19220497326203204</v>
      </c>
      <c r="E27" s="23">
        <f>'Master data'!DQ27/100</f>
        <v>0.29754133004926098</v>
      </c>
    </row>
    <row r="28" spans="1:5">
      <c r="A28" s="2" t="str">
        <f>'Master data'!A28</f>
        <v>Electrical Equipment</v>
      </c>
      <c r="B28" s="6">
        <f>'Master data'!B28</f>
        <v>999</v>
      </c>
      <c r="C28" s="23">
        <f>'Master data'!DP28/100</f>
        <v>9.5043107822410156E-2</v>
      </c>
      <c r="D28" s="23">
        <f>'Master data'!DR28/100</f>
        <v>0.14706229140722293</v>
      </c>
      <c r="E28" s="23">
        <f>'Master data'!DQ28/100</f>
        <v>0.23611078455790793</v>
      </c>
    </row>
    <row r="29" spans="1:5">
      <c r="A29" s="2" t="str">
        <f>'Master data'!A29</f>
        <v>Electronics (Consumer &amp; Office)</v>
      </c>
      <c r="B29" s="6">
        <f>'Master data'!B29</f>
        <v>138</v>
      </c>
      <c r="C29" s="23">
        <f>'Master data'!DP29/100</f>
        <v>0.11808958333333329</v>
      </c>
      <c r="D29" s="23">
        <f>'Master data'!DR29/100</f>
        <v>0.15816169999999999</v>
      </c>
      <c r="E29" s="23">
        <f>'Master data'!DQ29/100</f>
        <v>0.23272455445544554</v>
      </c>
    </row>
    <row r="30" spans="1:5">
      <c r="A30" s="2" t="str">
        <f>'Master data'!A30</f>
        <v>Electronics (General)</v>
      </c>
      <c r="B30" s="6">
        <f>'Master data'!B30</f>
        <v>1425</v>
      </c>
      <c r="C30" s="23">
        <f>'Master data'!DP30/100</f>
        <v>9.1878030769230873E-2</v>
      </c>
      <c r="D30" s="23">
        <f>'Master data'!DR30/100</f>
        <v>0.15675560526315779</v>
      </c>
      <c r="E30" s="23">
        <f>'Master data'!DQ30/100</f>
        <v>0.23089961576354662</v>
      </c>
    </row>
    <row r="31" spans="1:5">
      <c r="A31" s="2" t="str">
        <f>'Master data'!A31</f>
        <v>Engineering/Construction</v>
      </c>
      <c r="B31" s="6">
        <f>'Master data'!B31</f>
        <v>1267</v>
      </c>
      <c r="C31" s="23">
        <f>'Master data'!DP31/100</f>
        <v>0.12652761609907115</v>
      </c>
      <c r="D31" s="23">
        <f>'Master data'!DR31/100</f>
        <v>0.15493656976744205</v>
      </c>
      <c r="E31" s="23">
        <f>'Master data'!DQ31/100</f>
        <v>0.26156205323193932</v>
      </c>
    </row>
    <row r="32" spans="1:5">
      <c r="A32" s="2" t="str">
        <f>'Master data'!A32</f>
        <v>Entertainment</v>
      </c>
      <c r="B32" s="6">
        <f>'Master data'!B32</f>
        <v>734</v>
      </c>
      <c r="C32" s="23">
        <f>'Master data'!DP32/100</f>
        <v>0.13908008152173906</v>
      </c>
      <c r="D32" s="23">
        <f>'Master data'!DR32/100</f>
        <v>0.14336525562372188</v>
      </c>
      <c r="E32" s="23">
        <f>'Master data'!DQ32/100</f>
        <v>0.27649457044673531</v>
      </c>
    </row>
    <row r="33" spans="1:5">
      <c r="A33" s="2" t="str">
        <f>'Master data'!A33</f>
        <v>Environmental &amp; Waste Services</v>
      </c>
      <c r="B33" s="6">
        <f>'Master data'!B33</f>
        <v>353</v>
      </c>
      <c r="C33" s="23">
        <f>'Master data'!DP33/100</f>
        <v>0.10140185628742515</v>
      </c>
      <c r="D33" s="23">
        <f>'Master data'!DR33/100</f>
        <v>0.18884662835249039</v>
      </c>
      <c r="E33" s="23">
        <f>'Master data'!DQ33/100</f>
        <v>0.25001454545454538</v>
      </c>
    </row>
    <row r="34" spans="1:5">
      <c r="A34" s="2" t="str">
        <f>'Master data'!A34</f>
        <v>Farming/Agriculture</v>
      </c>
      <c r="B34" s="6">
        <f>'Master data'!B34</f>
        <v>417</v>
      </c>
      <c r="C34" s="23">
        <f>'Master data'!DP34/100</f>
        <v>9.8098592964824149E-2</v>
      </c>
      <c r="D34" s="23">
        <f>'Master data'!DR34/100</f>
        <v>0.14430358885017425</v>
      </c>
      <c r="E34" s="23">
        <f>'Master data'!DQ34/100</f>
        <v>0.22009872832369959</v>
      </c>
    </row>
    <row r="35" spans="1:5">
      <c r="A35" s="2" t="str">
        <f>'Master data'!A35</f>
        <v>Financial Svcs. (Non-bank &amp; Insurance)</v>
      </c>
      <c r="B35" s="6">
        <f>'Master data'!B35</f>
        <v>1102</v>
      </c>
      <c r="C35" s="23">
        <f>'Master data'!DP35/100</f>
        <v>8.3210051993067649E-2</v>
      </c>
      <c r="D35" s="23">
        <f>'Master data'!DR35/100</f>
        <v>0.23255179389312983</v>
      </c>
      <c r="E35" s="23">
        <f>'Master data'!DQ35/100</f>
        <v>0.22644185144124168</v>
      </c>
    </row>
    <row r="36" spans="1:5">
      <c r="A36" s="2" t="str">
        <f>'Master data'!A36</f>
        <v>Food Processing</v>
      </c>
      <c r="B36" s="6">
        <f>'Master data'!B36</f>
        <v>1377</v>
      </c>
      <c r="C36" s="23">
        <f>'Master data'!DP36/100</f>
        <v>0.10312721428571429</v>
      </c>
      <c r="D36" s="23">
        <f>'Master data'!DR36/100</f>
        <v>0.14738069790628119</v>
      </c>
      <c r="E36" s="23">
        <f>'Master data'!DQ36/100</f>
        <v>0.25094290035587191</v>
      </c>
    </row>
    <row r="37" spans="1:5">
      <c r="A37" s="2" t="str">
        <f>'Master data'!A37</f>
        <v>Food Wholesalers</v>
      </c>
      <c r="B37" s="6">
        <f>'Master data'!B37</f>
        <v>160</v>
      </c>
      <c r="C37" s="23">
        <f>'Master data'!DP37/100</f>
        <v>0.11873195121951217</v>
      </c>
      <c r="D37" s="23">
        <f>'Master data'!DR37/100</f>
        <v>0.18185276190476191</v>
      </c>
      <c r="E37" s="23">
        <f>'Master data'!DQ37/100</f>
        <v>0.26135405797101435</v>
      </c>
    </row>
    <row r="38" spans="1:5">
      <c r="A38" s="2" t="str">
        <f>'Master data'!A38</f>
        <v>Furn/Home Furnishings</v>
      </c>
      <c r="B38" s="6">
        <f>'Master data'!B38</f>
        <v>359</v>
      </c>
      <c r="C38" s="23">
        <f>'Master data'!DP38/100</f>
        <v>0.15112464864864875</v>
      </c>
      <c r="D38" s="23">
        <f>'Master data'!DR38/100</f>
        <v>0.16847427480916036</v>
      </c>
      <c r="E38" s="23">
        <f>'Master data'!DQ38/100</f>
        <v>0.31020535593220316</v>
      </c>
    </row>
    <row r="39" spans="1:5">
      <c r="A39" s="2" t="str">
        <f>'Master data'!A39</f>
        <v>Green &amp; Renewable Energy</v>
      </c>
      <c r="B39" s="6">
        <f>'Master data'!B39</f>
        <v>239</v>
      </c>
      <c r="C39" s="23">
        <f>'Master data'!DP39/100</f>
        <v>8.6739081632653064E-2</v>
      </c>
      <c r="D39" s="23">
        <f>'Master data'!DR39/100</f>
        <v>0.15630470270270264</v>
      </c>
      <c r="E39" s="23">
        <f>'Master data'!DQ39/100</f>
        <v>0.18742734104046246</v>
      </c>
    </row>
    <row r="40" spans="1:5">
      <c r="A40" s="2" t="str">
        <f>'Master data'!A40</f>
        <v>Healthcare Products</v>
      </c>
      <c r="B40" s="6">
        <f>'Master data'!B40</f>
        <v>852</v>
      </c>
      <c r="C40" s="23">
        <f>'Master data'!DP40/100</f>
        <v>7.3764151291512828E-2</v>
      </c>
      <c r="D40" s="23">
        <f>'Master data'!DR40/100</f>
        <v>0.25422508875739624</v>
      </c>
      <c r="E40" s="23">
        <f>'Master data'!DQ40/100</f>
        <v>0.20059977931034492</v>
      </c>
    </row>
    <row r="41" spans="1:5">
      <c r="A41" s="2" t="str">
        <f>'Master data'!A41</f>
        <v>Healthcare Support Services</v>
      </c>
      <c r="B41" s="6">
        <f>'Master data'!B41</f>
        <v>445</v>
      </c>
      <c r="C41" s="23">
        <f>'Master data'!DP41/100</f>
        <v>0.10572617977528084</v>
      </c>
      <c r="D41" s="23">
        <f>'Master data'!DR41/100</f>
        <v>0.24466857575757581</v>
      </c>
      <c r="E41" s="23">
        <f>'Master data'!DQ41/100</f>
        <v>0.23494319672131148</v>
      </c>
    </row>
    <row r="42" spans="1:5">
      <c r="A42" s="2" t="str">
        <f>'Master data'!A42</f>
        <v>Heathcare Information and Technology</v>
      </c>
      <c r="B42" s="6">
        <f>'Master data'!B42</f>
        <v>455</v>
      </c>
      <c r="C42" s="23">
        <f>'Master data'!DP42/100</f>
        <v>8.0743299663299642E-2</v>
      </c>
      <c r="D42" s="23">
        <f>'Master data'!DR42/100</f>
        <v>0.28579750700280121</v>
      </c>
      <c r="E42" s="23">
        <f>'Master data'!DQ42/100</f>
        <v>0.19951746113989635</v>
      </c>
    </row>
    <row r="43" spans="1:5">
      <c r="A43" s="2" t="str">
        <f>'Master data'!A43</f>
        <v>Homebuilding</v>
      </c>
      <c r="B43" s="6">
        <f>'Master data'!B43</f>
        <v>168</v>
      </c>
      <c r="C43" s="23">
        <f>'Master data'!DP43/100</f>
        <v>0.12207433628318588</v>
      </c>
      <c r="D43" s="23">
        <f>'Master data'!DR43/100</f>
        <v>0.33707954248366007</v>
      </c>
      <c r="E43" s="23">
        <f>'Master data'!DQ43/100</f>
        <v>0.25437110344827596</v>
      </c>
    </row>
    <row r="44" spans="1:5">
      <c r="A44" s="2" t="str">
        <f>'Master data'!A44</f>
        <v>Hospitals/Healthcare Facilities</v>
      </c>
      <c r="B44" s="6">
        <f>'Master data'!B44</f>
        <v>223</v>
      </c>
      <c r="C44" s="23">
        <f>'Master data'!DP44/100</f>
        <v>0.107359</v>
      </c>
      <c r="D44" s="23">
        <f>'Master data'!DR44/100</f>
        <v>0.22312352272727268</v>
      </c>
      <c r="E44" s="23">
        <f>'Master data'!DQ44/100</f>
        <v>0.26503045454545449</v>
      </c>
    </row>
    <row r="45" spans="1:5">
      <c r="A45" s="2" t="str">
        <f>'Master data'!A45</f>
        <v>Hotel/Gaming</v>
      </c>
      <c r="B45" s="6">
        <f>'Master data'!B45</f>
        <v>654</v>
      </c>
      <c r="C45" s="23">
        <f>'Master data'!DP45/100</f>
        <v>0.10846718543046352</v>
      </c>
      <c r="D45" s="23">
        <f>'Master data'!DR45/100</f>
        <v>0.19473105022831053</v>
      </c>
      <c r="E45" s="23">
        <f>'Master data'!DQ45/100</f>
        <v>0.22043103969754227</v>
      </c>
    </row>
    <row r="46" spans="1:5">
      <c r="A46" s="2" t="str">
        <f>'Master data'!A46</f>
        <v>Household Products</v>
      </c>
      <c r="B46" s="6">
        <f>'Master data'!B46</f>
        <v>575</v>
      </c>
      <c r="C46" s="23">
        <f>'Master data'!DP46/100</f>
        <v>0.13592680134680135</v>
      </c>
      <c r="D46" s="23">
        <f>'Master data'!DR46/100</f>
        <v>0.17256216710182756</v>
      </c>
      <c r="E46" s="23">
        <f>'Master data'!DQ46/100</f>
        <v>0.30181308533916834</v>
      </c>
    </row>
    <row r="47" spans="1:5">
      <c r="A47" s="2" t="str">
        <f>'Master data'!A47</f>
        <v>Information Services</v>
      </c>
      <c r="B47" s="6">
        <f>'Master data'!B47</f>
        <v>266</v>
      </c>
      <c r="C47" s="23">
        <f>'Master data'!DP47/100</f>
        <v>9.2287764705882333E-2</v>
      </c>
      <c r="D47" s="23">
        <f>'Master data'!DR47/100</f>
        <v>0.29226198156682026</v>
      </c>
      <c r="E47" s="23">
        <f>'Master data'!DQ47/100</f>
        <v>0.21189819004524879</v>
      </c>
    </row>
    <row r="48" spans="1:5">
      <c r="A48" s="2" t="str">
        <f>'Master data'!A48</f>
        <v>Insurance (General)</v>
      </c>
      <c r="B48" s="6">
        <f>'Master data'!B48</f>
        <v>215</v>
      </c>
      <c r="C48" s="23">
        <f>'Master data'!DP48/100</f>
        <v>6.0880253164556988E-2</v>
      </c>
      <c r="D48" s="23">
        <f>'Master data'!DR48/100</f>
        <v>0.22860958823529412</v>
      </c>
      <c r="E48" s="23">
        <f>'Master data'!DQ48/100</f>
        <v>0.15041341614906828</v>
      </c>
    </row>
    <row r="49" spans="1:5">
      <c r="A49" s="2" t="str">
        <f>'Master data'!A49</f>
        <v>Insurance (Life)</v>
      </c>
      <c r="B49" s="6">
        <f>'Master data'!B49</f>
        <v>142</v>
      </c>
      <c r="C49" s="23">
        <f>'Master data'!DP49/100</f>
        <v>8.9475324675324704E-3</v>
      </c>
      <c r="D49" s="23">
        <f>'Master data'!DR49/100</f>
        <v>0.28737897435897436</v>
      </c>
      <c r="E49" s="23">
        <f>'Master data'!DQ49/100</f>
        <v>6.9434090909090931E-2</v>
      </c>
    </row>
    <row r="50" spans="1:5">
      <c r="A50" s="2" t="str">
        <f>'Master data'!A50</f>
        <v>Insurance (Prop/Cas.)</v>
      </c>
      <c r="B50" s="6">
        <f>'Master data'!B50</f>
        <v>231</v>
      </c>
      <c r="C50" s="23">
        <f>'Master data'!DP50/100</f>
        <v>3.256158333333331E-2</v>
      </c>
      <c r="D50" s="23">
        <f>'Master data'!DR50/100</f>
        <v>0.31691643678160925</v>
      </c>
      <c r="E50" s="23">
        <f>'Master data'!DQ50/100</f>
        <v>0.15438036458333332</v>
      </c>
    </row>
    <row r="51" spans="1:5">
      <c r="A51" s="2" t="str">
        <f>'Master data'!A51</f>
        <v>Investments &amp; Asset Management</v>
      </c>
      <c r="B51" s="6">
        <f>'Master data'!B51</f>
        <v>1706</v>
      </c>
      <c r="C51" s="23">
        <f>'Master data'!DP51/100</f>
        <v>0.10136723051409621</v>
      </c>
      <c r="D51" s="23">
        <f>'Master data'!DR51/100</f>
        <v>0.32417970312499961</v>
      </c>
      <c r="E51" s="23">
        <f>'Master data'!DQ51/100</f>
        <v>0.17378466826538791</v>
      </c>
    </row>
    <row r="52" spans="1:5">
      <c r="A52" s="2" t="str">
        <f>'Master data'!A52</f>
        <v>Machinery</v>
      </c>
      <c r="B52" s="6">
        <f>'Master data'!B52</f>
        <v>1421</v>
      </c>
      <c r="C52" s="23">
        <f>'Master data'!DP52/100</f>
        <v>9.1465729032258039E-2</v>
      </c>
      <c r="D52" s="23">
        <f>'Master data'!DR52/100</f>
        <v>0.18650290613718426</v>
      </c>
      <c r="E52" s="23">
        <f>'Master data'!DQ52/100</f>
        <v>0.23389706181202383</v>
      </c>
    </row>
    <row r="53" spans="1:5">
      <c r="A53" s="2" t="str">
        <f>'Master data'!A53</f>
        <v>Metals &amp; Mining</v>
      </c>
      <c r="B53" s="6">
        <f>'Master data'!B53</f>
        <v>1706</v>
      </c>
      <c r="C53" s="23">
        <f>'Master data'!DP53/100</f>
        <v>4.605744406196214E-2</v>
      </c>
      <c r="D53" s="23">
        <f>'Master data'!DR53/100</f>
        <v>9.8440268576544365E-2</v>
      </c>
      <c r="E53" s="23">
        <f>'Master data'!DQ53/100</f>
        <v>0.16457844189016615</v>
      </c>
    </row>
    <row r="54" spans="1:5">
      <c r="A54" s="2" t="str">
        <f>'Master data'!A54</f>
        <v>Office Equipment &amp; Services</v>
      </c>
      <c r="B54" s="6">
        <f>'Master data'!B54</f>
        <v>145</v>
      </c>
      <c r="C54" s="23">
        <f>'Master data'!DP54/100</f>
        <v>9.5003292682926829E-2</v>
      </c>
      <c r="D54" s="23">
        <f>'Master data'!DR54/100</f>
        <v>0.18927838709677419</v>
      </c>
      <c r="E54" s="23">
        <f>'Master data'!DQ54/100</f>
        <v>0.26173864406779651</v>
      </c>
    </row>
    <row r="55" spans="1:5">
      <c r="A55" s="2" t="str">
        <f>'Master data'!A55</f>
        <v>Oil/Gas (Integrated)</v>
      </c>
      <c r="B55" s="6">
        <f>'Master data'!B55</f>
        <v>46</v>
      </c>
      <c r="C55" s="23">
        <f>'Master data'!DP55/100</f>
        <v>1.6020416666666669E-2</v>
      </c>
      <c r="D55" s="23">
        <f>'Master data'!DR55/100</f>
        <v>0.27034162790697669</v>
      </c>
      <c r="E55" s="23">
        <f>'Master data'!DQ55/100</f>
        <v>2.5820294117647049E-2</v>
      </c>
    </row>
    <row r="56" spans="1:5">
      <c r="A56" s="2" t="str">
        <f>'Master data'!A56</f>
        <v>Oil/Gas (Production and Exploration)</v>
      </c>
      <c r="B56" s="6">
        <f>'Master data'!B56</f>
        <v>642</v>
      </c>
      <c r="C56" s="23">
        <f>'Master data'!DP56/100</f>
        <v>4.8242461928933993E-2</v>
      </c>
      <c r="D56" s="23">
        <f>'Master data'!DR56/100</f>
        <v>0.22854470198675503</v>
      </c>
      <c r="E56" s="23">
        <f>'Master data'!DQ56/100</f>
        <v>0.13877791505791509</v>
      </c>
    </row>
    <row r="57" spans="1:5">
      <c r="A57" s="2" t="str">
        <f>'Master data'!A57</f>
        <v>Oil/Gas Distribution</v>
      </c>
      <c r="B57" s="6">
        <f>'Master data'!B57</f>
        <v>165</v>
      </c>
      <c r="C57" s="23">
        <f>'Master data'!DP57/100</f>
        <v>9.6674078947368458E-2</v>
      </c>
      <c r="D57" s="23">
        <f>'Master data'!DR57/100</f>
        <v>0.25312346153846144</v>
      </c>
      <c r="E57" s="23">
        <f>'Master data'!DQ57/100</f>
        <v>0.15790182539682529</v>
      </c>
    </row>
    <row r="58" spans="1:5">
      <c r="A58" s="2" t="str">
        <f>'Master data'!A58</f>
        <v>Oilfield Svcs/Equip.</v>
      </c>
      <c r="B58" s="6">
        <f>'Master data'!B58</f>
        <v>457</v>
      </c>
      <c r="C58" s="23">
        <f>'Master data'!DP58/100</f>
        <v>6.4629576923076956E-2</v>
      </c>
      <c r="D58" s="23">
        <f>'Master data'!DR58/100</f>
        <v>0.23911264623955433</v>
      </c>
      <c r="E58" s="23">
        <f>'Master data'!DQ58/100</f>
        <v>0.15480429687500011</v>
      </c>
    </row>
    <row r="59" spans="1:5">
      <c r="A59" s="2" t="str">
        <f>'Master data'!A59</f>
        <v>Packaging &amp; Container</v>
      </c>
      <c r="B59" s="6">
        <f>'Master data'!B59</f>
        <v>414</v>
      </c>
      <c r="C59" s="23">
        <f>'Master data'!DP59/100</f>
        <v>0.12068051724137926</v>
      </c>
      <c r="D59" s="23">
        <f>'Master data'!DR59/100</f>
        <v>0.16517771739130438</v>
      </c>
      <c r="E59" s="23">
        <f>'Master data'!DQ59/100</f>
        <v>0.2906525862068966</v>
      </c>
    </row>
    <row r="60" spans="1:5">
      <c r="A60" s="2" t="str">
        <f>'Master data'!A60</f>
        <v>Paper/Forest Products</v>
      </c>
      <c r="B60" s="6">
        <f>'Master data'!B60</f>
        <v>272</v>
      </c>
      <c r="C60" s="23">
        <f>'Master data'!DP60/100</f>
        <v>6.5425945945945918E-2</v>
      </c>
      <c r="D60" s="23">
        <f>'Master data'!DR60/100</f>
        <v>0.16976398936170203</v>
      </c>
      <c r="E60" s="23">
        <f>'Master data'!DQ60/100</f>
        <v>0.22337216814159297</v>
      </c>
    </row>
    <row r="61" spans="1:5">
      <c r="A61" s="2" t="str">
        <f>'Master data'!A61</f>
        <v>Power</v>
      </c>
      <c r="B61" s="6">
        <f>'Master data'!B61</f>
        <v>541</v>
      </c>
      <c r="C61" s="23">
        <f>'Master data'!DP61/100</f>
        <v>4.2439560975609761E-2</v>
      </c>
      <c r="D61" s="23">
        <f>'Master data'!DR61/100</f>
        <v>0.19057184855233861</v>
      </c>
      <c r="E61" s="23">
        <f>'Master data'!DQ61/100</f>
        <v>9.4778851540616188E-2</v>
      </c>
    </row>
    <row r="62" spans="1:5">
      <c r="A62" s="2" t="str">
        <f>'Master data'!A62</f>
        <v>Precious Metals</v>
      </c>
      <c r="B62" s="6">
        <f>'Master data'!B62</f>
        <v>947</v>
      </c>
      <c r="C62" s="23">
        <f>'Master data'!DP62/100</f>
        <v>3.8121772151898707E-2</v>
      </c>
      <c r="D62" s="23">
        <f>'Master data'!DR62/100</f>
        <v>0.1462040791476408</v>
      </c>
      <c r="E62" s="23">
        <f>'Master data'!DQ62/100</f>
        <v>0.14269805970149252</v>
      </c>
    </row>
    <row r="63" spans="1:5">
      <c r="A63" s="2" t="str">
        <f>'Master data'!A63</f>
        <v>Publishing &amp; Newspapers</v>
      </c>
      <c r="B63" s="6">
        <f>'Master data'!B63</f>
        <v>337</v>
      </c>
      <c r="C63" s="23">
        <f>'Master data'!DP63/100</f>
        <v>0.113552891566265</v>
      </c>
      <c r="D63" s="23">
        <f>'Master data'!DR63/100</f>
        <v>0.17857729613733914</v>
      </c>
      <c r="E63" s="23">
        <f>'Master data'!DQ63/100</f>
        <v>0.25533737037037041</v>
      </c>
    </row>
    <row r="64" spans="1:5">
      <c r="A64" s="2" t="str">
        <f>'Master data'!A64</f>
        <v>R.E.I.T.</v>
      </c>
      <c r="B64" s="6">
        <f>'Master data'!B64</f>
        <v>812</v>
      </c>
      <c r="C64" s="23">
        <f>'Master data'!DP64/100</f>
        <v>1.712428927680797E-2</v>
      </c>
      <c r="D64" s="23">
        <f>'Master data'!DR64/100</f>
        <v>0.44566917695473296</v>
      </c>
      <c r="E64" s="23">
        <f>'Master data'!DQ64/100</f>
        <v>6.5613122807017546E-2</v>
      </c>
    </row>
    <row r="65" spans="1:5">
      <c r="A65" s="2" t="str">
        <f>'Master data'!A65</f>
        <v>Real Estate (Development)</v>
      </c>
      <c r="B65" s="6">
        <f>'Master data'!B65</f>
        <v>893</v>
      </c>
      <c r="C65" s="23">
        <f>'Master data'!DP65/100</f>
        <v>0.14658000000000004</v>
      </c>
      <c r="D65" s="23">
        <f>'Master data'!DR65/100</f>
        <v>9.158277243589738E-2</v>
      </c>
      <c r="E65" s="23">
        <f>'Master data'!DQ65/100</f>
        <v>0.2993084980237154</v>
      </c>
    </row>
    <row r="66" spans="1:5">
      <c r="A66" s="2" t="str">
        <f>'Master data'!A66</f>
        <v>Real Estate (General/Diversified)</v>
      </c>
      <c r="B66" s="6">
        <f>'Master data'!B66</f>
        <v>344</v>
      </c>
      <c r="C66" s="23">
        <f>'Master data'!DP66/100</f>
        <v>0.11865030534351145</v>
      </c>
      <c r="D66" s="23">
        <f>'Master data'!DR66/100</f>
        <v>0.13928094339622649</v>
      </c>
      <c r="E66" s="23">
        <f>'Master data'!DQ66/100</f>
        <v>0.20512580152671753</v>
      </c>
    </row>
    <row r="67" spans="1:5">
      <c r="A67" s="2" t="str">
        <f>'Master data'!A67</f>
        <v>Real Estate (Operations &amp; Services)</v>
      </c>
      <c r="B67" s="6">
        <f>'Master data'!B67</f>
        <v>739</v>
      </c>
      <c r="C67" s="23">
        <f>'Master data'!DP67/100</f>
        <v>9.3909999999999966E-2</v>
      </c>
      <c r="D67" s="23">
        <f>'Master data'!DR67/100</f>
        <v>0.19172714285714285</v>
      </c>
      <c r="E67" s="23">
        <f>'Master data'!DQ67/100</f>
        <v>0.22680055555555556</v>
      </c>
    </row>
    <row r="68" spans="1:5">
      <c r="A68" s="2" t="str">
        <f>'Master data'!A68</f>
        <v>Recreation</v>
      </c>
      <c r="B68" s="6">
        <f>'Master data'!B68</f>
        <v>324</v>
      </c>
      <c r="C68" s="23">
        <f>'Master data'!DP68/100</f>
        <v>8.9710632911392446E-2</v>
      </c>
      <c r="D68" s="23">
        <f>'Master data'!DR68/100</f>
        <v>0.21046493975903624</v>
      </c>
      <c r="E68" s="23">
        <f>'Master data'!DQ68/100</f>
        <v>0.21858119047619057</v>
      </c>
    </row>
    <row r="69" spans="1:5">
      <c r="A69" s="2" t="str">
        <f>'Master data'!A69</f>
        <v>Reinsurance</v>
      </c>
      <c r="B69" s="6">
        <f>'Master data'!B69</f>
        <v>38</v>
      </c>
      <c r="C69" s="23">
        <f>'Master data'!DP69/100</f>
        <v>9.9252380952380946E-3</v>
      </c>
      <c r="D69" s="23">
        <f>'Master data'!DR69/100</f>
        <v>0.33359656250000003</v>
      </c>
      <c r="E69" s="23">
        <f>'Master data'!DQ69/100</f>
        <v>6.7827037037037033E-2</v>
      </c>
    </row>
    <row r="70" spans="1:5">
      <c r="A70" s="2" t="str">
        <f>'Master data'!A70</f>
        <v>Restaurant/Dining</v>
      </c>
      <c r="B70" s="6">
        <f>'Master data'!B70</f>
        <v>385</v>
      </c>
      <c r="C70" s="23">
        <f>'Master data'!DP70/100</f>
        <v>0.10660403999999996</v>
      </c>
      <c r="D70" s="23">
        <f>'Master data'!DR70/100</f>
        <v>0.22781235099337752</v>
      </c>
      <c r="E70" s="23">
        <f>'Master data'!DQ70/100</f>
        <v>0.23332480362537761</v>
      </c>
    </row>
    <row r="71" spans="1:5">
      <c r="A71" s="2" t="str">
        <f>'Master data'!A71</f>
        <v>Retail (Automotive)</v>
      </c>
      <c r="B71" s="6">
        <f>'Master data'!B71</f>
        <v>196</v>
      </c>
      <c r="C71" s="23">
        <f>'Master data'!DP71/100</f>
        <v>0.11639328000000004</v>
      </c>
      <c r="D71" s="23">
        <f>'Master data'!DR71/100</f>
        <v>0.25557653333333324</v>
      </c>
      <c r="E71" s="23">
        <f>'Master data'!DQ71/100</f>
        <v>0.26212496855345901</v>
      </c>
    </row>
    <row r="72" spans="1:5">
      <c r="A72" s="2" t="str">
        <f>'Master data'!A72</f>
        <v>Retail (Building Supply)</v>
      </c>
      <c r="B72" s="6">
        <f>'Master data'!B72</f>
        <v>98</v>
      </c>
      <c r="C72" s="23">
        <f>'Master data'!DP72/100</f>
        <v>8.3853676470588251E-2</v>
      </c>
      <c r="D72" s="23">
        <f>'Master data'!DR72/100</f>
        <v>0.32884731707317066</v>
      </c>
      <c r="E72" s="23">
        <f>'Master data'!DQ72/100</f>
        <v>0.19937250000000006</v>
      </c>
    </row>
    <row r="73" spans="1:5">
      <c r="A73" s="2" t="str">
        <f>'Master data'!A73</f>
        <v>Retail (Distributors)</v>
      </c>
      <c r="B73" s="6">
        <f>'Master data'!B73</f>
        <v>1002</v>
      </c>
      <c r="C73" s="23">
        <f>'Master data'!DP73/100</f>
        <v>0.12181806797853321</v>
      </c>
      <c r="D73" s="23">
        <f>'Master data'!DR73/100</f>
        <v>0.17812382215288611</v>
      </c>
      <c r="E73" s="23">
        <f>'Master data'!DQ73/100</f>
        <v>0.29349268181818194</v>
      </c>
    </row>
    <row r="74" spans="1:5">
      <c r="A74" s="2" t="str">
        <f>'Master data'!A74</f>
        <v>Retail (General)</v>
      </c>
      <c r="B74" s="6">
        <f>'Master data'!B74</f>
        <v>204</v>
      </c>
      <c r="C74" s="23">
        <f>'Master data'!DP74/100</f>
        <v>8.78187912087912E-2</v>
      </c>
      <c r="D74" s="23">
        <f>'Master data'!DR74/100</f>
        <v>0.21138435483870974</v>
      </c>
      <c r="E74" s="23">
        <f>'Master data'!DQ74/100</f>
        <v>0.13696402515723269</v>
      </c>
    </row>
    <row r="75" spans="1:5">
      <c r="A75" s="2" t="str">
        <f>'Master data'!A75</f>
        <v>Retail (Grocery and Food)</v>
      </c>
      <c r="B75" s="6">
        <f>'Master data'!B75</f>
        <v>184</v>
      </c>
      <c r="C75" s="23">
        <f>'Master data'!DP75/100</f>
        <v>8.859205128205129E-2</v>
      </c>
      <c r="D75" s="23">
        <f>'Master data'!DR75/100</f>
        <v>0.20478828025477713</v>
      </c>
      <c r="E75" s="23">
        <f>'Master data'!DQ75/100</f>
        <v>0.20058141975308647</v>
      </c>
    </row>
    <row r="76" spans="1:5">
      <c r="A76" s="2" t="str">
        <f>'Master data'!A76</f>
        <v>Retail (Online)</v>
      </c>
      <c r="B76" s="6">
        <f>'Master data'!B76</f>
        <v>353</v>
      </c>
      <c r="C76" s="23">
        <f>'Master data'!DP76/100</f>
        <v>0.14625405529953917</v>
      </c>
      <c r="D76" s="23">
        <f>'Master data'!DR76/100</f>
        <v>0.21627867346938787</v>
      </c>
      <c r="E76" s="23">
        <f>'Master data'!DQ76/100</f>
        <v>0.27503135135135143</v>
      </c>
    </row>
    <row r="77" spans="1:5">
      <c r="A77" s="2" t="str">
        <f>'Master data'!A77</f>
        <v>Retail (Special Lines)</v>
      </c>
      <c r="B77" s="6">
        <f>'Master data'!B77</f>
        <v>479</v>
      </c>
      <c r="C77" s="23">
        <f>'Master data'!DP77/100</f>
        <v>0.11915272435897439</v>
      </c>
      <c r="D77" s="23">
        <f>'Master data'!DR77/100</f>
        <v>0.2517317662337662</v>
      </c>
      <c r="E77" s="23">
        <f>'Master data'!DQ77/100</f>
        <v>0.25458184210526313</v>
      </c>
    </row>
    <row r="78" spans="1:5">
      <c r="A78" s="2" t="str">
        <f>'Master data'!A78</f>
        <v>Rubber&amp; Tires</v>
      </c>
      <c r="B78" s="6">
        <f>'Master data'!B78</f>
        <v>90</v>
      </c>
      <c r="C78" s="23">
        <f>'Master data'!DP78/100</f>
        <v>7.2911500000000018E-2</v>
      </c>
      <c r="D78" s="23">
        <f>'Master data'!DR78/100</f>
        <v>0.13423828947368416</v>
      </c>
      <c r="E78" s="23">
        <f>'Master data'!DQ78/100</f>
        <v>0.20139281690140848</v>
      </c>
    </row>
    <row r="79" spans="1:5">
      <c r="A79" s="2" t="str">
        <f>'Master data'!A79</f>
        <v>Semiconductor</v>
      </c>
      <c r="B79" s="6">
        <f>'Master data'!B79</f>
        <v>581</v>
      </c>
      <c r="C79" s="23">
        <f>'Master data'!DP79/100</f>
        <v>8.269853211009176E-2</v>
      </c>
      <c r="D79" s="23">
        <f>'Master data'!DR79/100</f>
        <v>0.17908845982142857</v>
      </c>
      <c r="E79" s="23">
        <f>'Master data'!DQ79/100</f>
        <v>0.17519409090909083</v>
      </c>
    </row>
    <row r="80" spans="1:5">
      <c r="A80" s="2" t="str">
        <f>'Master data'!A80</f>
        <v>Semiconductor Equip</v>
      </c>
      <c r="B80" s="6">
        <f>'Master data'!B80</f>
        <v>324</v>
      </c>
      <c r="C80" s="23">
        <f>'Master data'!DP80/100</f>
        <v>0.11264908536585359</v>
      </c>
      <c r="D80" s="23">
        <f>'Master data'!DR80/100</f>
        <v>0.18860246478873244</v>
      </c>
      <c r="E80" s="23">
        <f>'Master data'!DQ80/100</f>
        <v>0.21519031746031736</v>
      </c>
    </row>
    <row r="81" spans="1:5">
      <c r="A81" s="2" t="str">
        <f>'Master data'!A81</f>
        <v>Shipbuilding &amp; Marine</v>
      </c>
      <c r="B81" s="6">
        <f>'Master data'!B81</f>
        <v>348</v>
      </c>
      <c r="C81" s="23">
        <f>'Master data'!DP81/100</f>
        <v>6.1972978723404258E-2</v>
      </c>
      <c r="D81" s="23">
        <f>'Master data'!DR81/100</f>
        <v>0.15982809523809524</v>
      </c>
      <c r="E81" s="23">
        <f>'Master data'!DQ81/100</f>
        <v>0.14617254752851708</v>
      </c>
    </row>
    <row r="82" spans="1:5">
      <c r="A82" s="2" t="str">
        <f>'Master data'!A82</f>
        <v>Shoe</v>
      </c>
      <c r="B82" s="6">
        <f>'Master data'!B82</f>
        <v>84</v>
      </c>
      <c r="C82" s="23">
        <f>'Master data'!DP82/100</f>
        <v>6.9106585365853637E-2</v>
      </c>
      <c r="D82" s="23">
        <f>'Master data'!DR82/100</f>
        <v>0.20349218750000003</v>
      </c>
      <c r="E82" s="23">
        <f>'Master data'!DQ82/100</f>
        <v>0.24959499999999996</v>
      </c>
    </row>
    <row r="83" spans="1:5">
      <c r="A83" s="2" t="str">
        <f>'Master data'!A83</f>
        <v>Software (Entertainment)</v>
      </c>
      <c r="B83" s="6">
        <f>'Master data'!B83</f>
        <v>317</v>
      </c>
      <c r="C83" s="23">
        <f>'Master data'!DP83/100</f>
        <v>0.1448060730593608</v>
      </c>
      <c r="D83" s="23">
        <f>'Master data'!DR83/100</f>
        <v>0.20577296296296296</v>
      </c>
      <c r="E83" s="23">
        <f>'Master data'!DQ83/100</f>
        <v>0.26755734374999995</v>
      </c>
    </row>
    <row r="84" spans="1:5">
      <c r="A84" s="2" t="str">
        <f>'Master data'!A84</f>
        <v>Software (Internet)</v>
      </c>
      <c r="B84" s="6">
        <f>'Master data'!B84</f>
        <v>151</v>
      </c>
      <c r="C84" s="23">
        <f>'Master data'!DP84/100</f>
        <v>0.14841693069306927</v>
      </c>
      <c r="D84" s="23">
        <f>'Master data'!DR84/100</f>
        <v>0.21009178861788616</v>
      </c>
      <c r="E84" s="23">
        <f>'Master data'!DQ84/100</f>
        <v>0.27162383999999995</v>
      </c>
    </row>
    <row r="85" spans="1:5">
      <c r="A85" s="2" t="str">
        <f>'Master data'!A85</f>
        <v>Software (System &amp; Application)</v>
      </c>
      <c r="B85" s="6">
        <f>'Master data'!B85</f>
        <v>1603</v>
      </c>
      <c r="C85" s="23">
        <f>'Master data'!DP85/100</f>
        <v>0.11565438095238094</v>
      </c>
      <c r="D85" s="23">
        <f>'Master data'!DR85/100</f>
        <v>0.23112144398340259</v>
      </c>
      <c r="E85" s="23">
        <f>'Master data'!DQ85/100</f>
        <v>0.24778860430586483</v>
      </c>
    </row>
    <row r="86" spans="1:5">
      <c r="A86" s="2" t="str">
        <f>'Master data'!A86</f>
        <v>Steel</v>
      </c>
      <c r="B86" s="6">
        <f>'Master data'!B86</f>
        <v>709</v>
      </c>
      <c r="C86" s="23">
        <f>'Master data'!DP86/100</f>
        <v>9.8611966759002773E-2</v>
      </c>
      <c r="D86" s="23">
        <f>'Master data'!DR86/100</f>
        <v>0.1282550950570342</v>
      </c>
      <c r="E86" s="23">
        <f>'Master data'!DQ86/100</f>
        <v>0.24764469283276455</v>
      </c>
    </row>
    <row r="87" spans="1:5">
      <c r="A87" s="2" t="str">
        <f>'Master data'!A87</f>
        <v>Telecom (Wireless)</v>
      </c>
      <c r="B87" s="6">
        <f>'Master data'!B87</f>
        <v>101</v>
      </c>
      <c r="C87" s="23">
        <f>'Master data'!DP87/100</f>
        <v>5.6083137254901959E-2</v>
      </c>
      <c r="D87" s="23">
        <f>'Master data'!DR87/100</f>
        <v>0.17942011494252877</v>
      </c>
      <c r="E87" s="23">
        <f>'Master data'!DQ87/100</f>
        <v>0.10499545454545454</v>
      </c>
    </row>
    <row r="88" spans="1:5">
      <c r="A88" s="2" t="str">
        <f>'Master data'!A88</f>
        <v>Telecom. Equipment</v>
      </c>
      <c r="B88" s="6">
        <f>'Master data'!B88</f>
        <v>465</v>
      </c>
      <c r="C88" s="23">
        <f>'Master data'!DP88/100</f>
        <v>0.10418937500000008</v>
      </c>
      <c r="D88" s="23">
        <f>'Master data'!DR88/100</f>
        <v>0.16864459302325588</v>
      </c>
      <c r="E88" s="23">
        <f>'Master data'!DQ88/100</f>
        <v>0.19923309192200556</v>
      </c>
    </row>
    <row r="89" spans="1:5">
      <c r="A89" s="2" t="str">
        <f>'Master data'!A89</f>
        <v>Telecom. Services</v>
      </c>
      <c r="B89" s="6">
        <f>'Master data'!B89</f>
        <v>296</v>
      </c>
      <c r="C89" s="23">
        <f>'Master data'!DP89/100</f>
        <v>0.10042619999999999</v>
      </c>
      <c r="D89" s="23">
        <f>'Master data'!DR89/100</f>
        <v>0.17818263829787229</v>
      </c>
      <c r="E89" s="23">
        <f>'Master data'!DQ89/100</f>
        <v>0.19216778260869569</v>
      </c>
    </row>
    <row r="90" spans="1:5">
      <c r="A90" s="2" t="str">
        <f>'Master data'!A90</f>
        <v>Tobacco</v>
      </c>
      <c r="B90" s="6">
        <f>'Master data'!B90</f>
        <v>55</v>
      </c>
      <c r="C90" s="23">
        <f>'Master data'!DP90/100</f>
        <v>8.0693103448275835E-2</v>
      </c>
      <c r="D90" s="23">
        <f>'Master data'!DR90/100</f>
        <v>0.21902065217391303</v>
      </c>
      <c r="E90" s="23">
        <f>'Master data'!DQ90/100</f>
        <v>0.17090853658536584</v>
      </c>
    </row>
    <row r="91" spans="1:5">
      <c r="A91" s="2" t="str">
        <f>'Master data'!A91</f>
        <v>Transportation</v>
      </c>
      <c r="B91" s="6">
        <f>'Master data'!B91</f>
        <v>295</v>
      </c>
      <c r="C91" s="23">
        <f>'Master data'!DP91/100</f>
        <v>0.11719882352941179</v>
      </c>
      <c r="D91" s="23">
        <f>'Master data'!DR91/100</f>
        <v>0.16463926086956518</v>
      </c>
      <c r="E91" s="23">
        <f>'Master data'!DQ91/100</f>
        <v>0.22294183406113541</v>
      </c>
    </row>
    <row r="92" spans="1:5">
      <c r="A92" s="2" t="str">
        <f>'Master data'!A92</f>
        <v>Transportation (Railroads)</v>
      </c>
      <c r="B92" s="6">
        <f>'Master data'!B92</f>
        <v>51</v>
      </c>
      <c r="C92" s="23">
        <f>'Master data'!DP92/100</f>
        <v>2.963529411764706E-3</v>
      </c>
      <c r="D92" s="23">
        <f>'Master data'!DR92/100</f>
        <v>0.30288979166666674</v>
      </c>
      <c r="E92" s="23">
        <f>'Master data'!DQ92/100</f>
        <v>3.8763777777777758E-2</v>
      </c>
    </row>
    <row r="93" spans="1:5">
      <c r="A93" s="2" t="str">
        <f>'Master data'!A93</f>
        <v>Trucking</v>
      </c>
      <c r="B93" s="6">
        <f>'Master data'!B93</f>
        <v>232</v>
      </c>
      <c r="C93" s="23">
        <f>'Master data'!DP93/100</f>
        <v>8.645176470588227E-2</v>
      </c>
      <c r="D93" s="23">
        <f>'Master data'!DR93/100</f>
        <v>0.22986112903225803</v>
      </c>
      <c r="E93" s="23">
        <f>'Master data'!DQ93/100</f>
        <v>0.21160331632653062</v>
      </c>
    </row>
    <row r="94" spans="1:5">
      <c r="A94" s="2" t="str">
        <f>'Master data'!A94</f>
        <v>Utility (General)</v>
      </c>
      <c r="B94" s="6">
        <f>'Master data'!B94</f>
        <v>54</v>
      </c>
      <c r="C94" s="23">
        <f>'Master data'!DP94/100</f>
        <v>1.5021000000000001E-2</v>
      </c>
      <c r="D94" s="23">
        <f>'Master data'!DR94/100</f>
        <v>0.44843829787234052</v>
      </c>
      <c r="E94" s="23">
        <f>'Master data'!DQ94/100</f>
        <v>4.8133170731707302E-2</v>
      </c>
    </row>
    <row r="95" spans="1:5">
      <c r="A95" s="2" t="str">
        <f>'Master data'!A95</f>
        <v>Utility (Water)</v>
      </c>
      <c r="B95" s="6">
        <f>'Master data'!B95</f>
        <v>104</v>
      </c>
      <c r="C95" s="23">
        <f>'Master data'!DP95/100</f>
        <v>3.2981290322580653E-2</v>
      </c>
      <c r="D95" s="23">
        <f>'Master data'!DR95/100</f>
        <v>0.19873121951219513</v>
      </c>
      <c r="E95" s="23">
        <f>'Master data'!DQ95/100</f>
        <v>9.6138591549295771E-2</v>
      </c>
    </row>
    <row r="96" spans="1:5">
      <c r="A96" s="2" t="str">
        <f>'Master data'!A96</f>
        <v>Total Market</v>
      </c>
      <c r="B96" s="6">
        <f>'Master data'!B96</f>
        <v>47606</v>
      </c>
      <c r="C96" s="23">
        <f>'Master data'!DP96/100</f>
        <v>9.3001648171941925E-2</v>
      </c>
      <c r="D96" s="23">
        <f>'Master data'!DR96/100</f>
        <v>0.19803024401101785</v>
      </c>
      <c r="E96" s="23">
        <f>'Master data'!DQ96/100</f>
        <v>0.21862371823821039</v>
      </c>
    </row>
    <row r="97" spans="1:5">
      <c r="A97" s="2" t="str">
        <f>'Master data'!A97</f>
        <v>Total Market (without financials)</v>
      </c>
      <c r="B97" s="6">
        <f>'Master data'!B97</f>
        <v>42185</v>
      </c>
      <c r="C97" s="23">
        <f>'Master data'!DP97/100</f>
        <v>9.6060382893662061E-2</v>
      </c>
      <c r="D97" s="23">
        <f>'Master data'!DR97/100</f>
        <v>0.18961736227278017</v>
      </c>
      <c r="E97" s="23">
        <f>'Master data'!DQ97/100</f>
        <v>0.22443067464706906</v>
      </c>
    </row>
  </sheetData>
  <pageMargins left="0.7" right="0.7" top="0.75" bottom="0.75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97"/>
  <sheetViews>
    <sheetView workbookViewId="0">
      <selection activeCell="A78" sqref="A78"/>
    </sheetView>
  </sheetViews>
  <sheetFormatPr defaultColWidth="11.07421875" defaultRowHeight="13.5"/>
  <cols>
    <col min="1" max="1" width="33.15234375" bestFit="1" customWidth="1"/>
    <col min="2" max="3" width="10.84375" style="5"/>
    <col min="4" max="4" width="17" style="88" customWidth="1"/>
    <col min="5" max="6" width="15.84375" style="88" customWidth="1"/>
    <col min="7" max="10" width="10.84375" style="5"/>
    <col min="11" max="11" width="15.3046875" style="88" customWidth="1"/>
    <col min="12" max="12" width="13.4609375" style="88" customWidth="1"/>
    <col min="13" max="16" width="10.84375" style="5"/>
    <col min="17" max="17" width="15" style="5" customWidth="1"/>
    <col min="18" max="18" width="15.69140625" style="5" customWidth="1"/>
  </cols>
  <sheetData>
    <row r="1" spans="1:18" s="1" customFormat="1" ht="67.5">
      <c r="A1" s="32" t="str">
        <f>'Master data'!A1</f>
        <v>Industry Name</v>
      </c>
      <c r="B1" s="30" t="str">
        <f>'Master data'!B1</f>
        <v>Number of firms</v>
      </c>
      <c r="C1" s="30" t="s">
        <v>497</v>
      </c>
      <c r="D1" s="110" t="s">
        <v>309</v>
      </c>
      <c r="E1" s="110" t="s">
        <v>310</v>
      </c>
      <c r="F1" s="110" t="s">
        <v>491</v>
      </c>
      <c r="G1" s="30" t="s">
        <v>312</v>
      </c>
      <c r="H1" s="30" t="s">
        <v>311</v>
      </c>
      <c r="I1" s="30" t="s">
        <v>313</v>
      </c>
      <c r="J1" s="30" t="s">
        <v>314</v>
      </c>
      <c r="K1" s="110" t="s">
        <v>315</v>
      </c>
      <c r="L1" s="110" t="s">
        <v>316</v>
      </c>
      <c r="M1" s="30" t="s">
        <v>317</v>
      </c>
      <c r="N1" s="30" t="s">
        <v>318</v>
      </c>
      <c r="O1" s="30" t="s">
        <v>369</v>
      </c>
      <c r="P1" s="30" t="s">
        <v>370</v>
      </c>
      <c r="Q1" s="124" t="s">
        <v>536</v>
      </c>
      <c r="R1" s="124" t="s">
        <v>537</v>
      </c>
    </row>
    <row r="2" spans="1:18">
      <c r="A2" s="2" t="str">
        <f>'Master data'!A2</f>
        <v>Advertising</v>
      </c>
      <c r="B2" s="6">
        <f>'Master data'!B2</f>
        <v>348</v>
      </c>
      <c r="C2" s="23">
        <f>'Master data'!FC2/'Master data'!AP2</f>
        <v>1.1957605502706364E-2</v>
      </c>
      <c r="D2" s="84">
        <f>'Debt details'!D2</f>
        <v>70358.635000000053</v>
      </c>
      <c r="E2" s="84">
        <f>'Debt details'!E2</f>
        <v>77655.577269080619</v>
      </c>
      <c r="F2" s="23">
        <f>(E2-D2)/E2</f>
        <v>9.396546295440289E-2</v>
      </c>
      <c r="G2" s="7">
        <f>'Debt fundamentals'!D2</f>
        <v>0.24072031963874674</v>
      </c>
      <c r="H2" s="7">
        <f>'Debt fundamentals'!F2</f>
        <v>0.24555203666377023</v>
      </c>
      <c r="I2" s="7">
        <f>'Debt fundamentals'!C2</f>
        <v>0.46428533680852946</v>
      </c>
      <c r="J2" s="23">
        <f>E2/(E2+'Master data'!BB2)</f>
        <v>0.47082185266262128</v>
      </c>
      <c r="K2" s="84">
        <f>'Master data'!DM2</f>
        <v>13419.21</v>
      </c>
      <c r="L2" s="84">
        <f>'Master data'!AN2</f>
        <v>13867.238546183869</v>
      </c>
      <c r="M2" s="7">
        <f>'Return on capital'!F2</f>
        <v>0.24659220930059109</v>
      </c>
      <c r="N2" s="7">
        <f>'Return on capital'!G2</f>
        <v>0.22048473438680483</v>
      </c>
      <c r="O2" s="23">
        <f>K2/'Master data'!AP2</f>
        <v>8.4543099547611134E-2</v>
      </c>
      <c r="P2" s="23">
        <f>L2/'Master data'!AP2</f>
        <v>8.7365748718478464E-2</v>
      </c>
      <c r="Q2" s="127">
        <f>'Debt details'!C2</f>
        <v>7296.9422690805659</v>
      </c>
      <c r="R2" s="127">
        <f>'Debt details'!I2</f>
        <v>5284.2919999999986</v>
      </c>
    </row>
    <row r="3" spans="1:18">
      <c r="A3" s="2" t="str">
        <f>'Master data'!A3</f>
        <v>Aerospace/Defense</v>
      </c>
      <c r="B3" s="6">
        <f>'Master data'!B3</f>
        <v>272</v>
      </c>
      <c r="C3" s="23">
        <f>'Master data'!FC3/'Master data'!AP3</f>
        <v>4.9756533123947108E-3</v>
      </c>
      <c r="D3" s="84">
        <f>'Debt details'!D3</f>
        <v>302784.37699999992</v>
      </c>
      <c r="E3" s="84">
        <f>'Debt details'!E3</f>
        <v>315149.48516526358</v>
      </c>
      <c r="F3" s="23">
        <f t="shared" ref="F3:F66" si="0">(E3-D3)/E3</f>
        <v>3.9235692099510916E-2</v>
      </c>
      <c r="G3" s="7">
        <f>'Debt fundamentals'!D3</f>
        <v>0.20383689875008065</v>
      </c>
      <c r="H3" s="7">
        <f>'Debt fundamentals'!F3</f>
        <v>0.20608557334061123</v>
      </c>
      <c r="I3" s="7">
        <f>'Debt fundamentals'!C3</f>
        <v>0.52540807657999822</v>
      </c>
      <c r="J3" s="23">
        <f>E3/(E3+'Master data'!BB3)</f>
        <v>0.52884783585431827</v>
      </c>
      <c r="K3" s="84">
        <f>'Master data'!DM3</f>
        <v>49476.069000000018</v>
      </c>
      <c r="L3" s="84">
        <f>'Master data'!AN3</f>
        <v>49665.312366947313</v>
      </c>
      <c r="M3" s="7">
        <f>'Return on capital'!F3</f>
        <v>0.18681606979794863</v>
      </c>
      <c r="N3" s="7">
        <f>'Return on capital'!G3</f>
        <v>0.17833700377497572</v>
      </c>
      <c r="O3" s="23">
        <f>K3/'Master data'!AP3</f>
        <v>7.4999464290287893E-2</v>
      </c>
      <c r="P3" s="23">
        <f>L3/'Master data'!AP3</f>
        <v>7.5286333304508443E-2</v>
      </c>
      <c r="Q3" s="127">
        <f>'Debt details'!C3</f>
        <v>12365.108165263664</v>
      </c>
      <c r="R3" s="127">
        <f>'Debt details'!I3</f>
        <v>8046.0609999999997</v>
      </c>
    </row>
    <row r="4" spans="1:18">
      <c r="A4" s="2" t="str">
        <f>'Master data'!A4</f>
        <v>Air Transport</v>
      </c>
      <c r="B4" s="6">
        <f>'Master data'!B4</f>
        <v>151</v>
      </c>
      <c r="C4" s="23">
        <f>'Master data'!FC4/'Master data'!AP4</f>
        <v>7.11677576941942E-2</v>
      </c>
      <c r="D4" s="84">
        <f>'Debt details'!D4</f>
        <v>590921.28399999987</v>
      </c>
      <c r="E4" s="84">
        <f>'Debt details'!E4</f>
        <v>640029.90200445021</v>
      </c>
      <c r="F4" s="23">
        <f t="shared" si="0"/>
        <v>7.6728630725926436E-2</v>
      </c>
      <c r="G4" s="7">
        <f>'Debt fundamentals'!D4</f>
        <v>0.55054569505538264</v>
      </c>
      <c r="H4" s="7">
        <f>'Debt fundamentals'!F4</f>
        <v>0.55822719310873492</v>
      </c>
      <c r="I4" s="7">
        <f>'Debt fundamentals'!C4</f>
        <v>0.77120744736096292</v>
      </c>
      <c r="J4" s="23">
        <f>E4/(E4+'Master data'!BB4)</f>
        <v>0.77664765291601479</v>
      </c>
      <c r="K4" s="84">
        <f>'Master data'!DM4</f>
        <v>-66296.468999999983</v>
      </c>
      <c r="L4" s="84">
        <f>'Master data'!AN4</f>
        <v>-67443.545600890095</v>
      </c>
      <c r="M4" s="7">
        <f>'Return on capital'!F4</f>
        <v>-0.11674955945250366</v>
      </c>
      <c r="N4" s="7">
        <f>'Return on capital'!G4</f>
        <v>-0.10891266023218366</v>
      </c>
      <c r="O4" s="23">
        <f>K4/'Master data'!AP4</f>
        <v>-0.21449240751555679</v>
      </c>
      <c r="P4" s="23">
        <f>L4/'Master data'!AP4</f>
        <v>-0.21820360398560834</v>
      </c>
      <c r="Q4" s="127">
        <f>'Debt details'!C4</f>
        <v>49108.618004450342</v>
      </c>
      <c r="R4" s="127">
        <f>'Debt details'!I4</f>
        <v>29513.222000000002</v>
      </c>
    </row>
    <row r="5" spans="1:18">
      <c r="A5" s="2" t="str">
        <f>'Master data'!A5</f>
        <v>Apparel</v>
      </c>
      <c r="B5" s="6">
        <f>'Master data'!B5</f>
        <v>1170</v>
      </c>
      <c r="C5" s="23">
        <f>'Master data'!FC5/'Master data'!AP5</f>
        <v>2.420929611475979E-2</v>
      </c>
      <c r="D5" s="84">
        <f>'Debt details'!D5</f>
        <v>259840.07800000013</v>
      </c>
      <c r="E5" s="84">
        <f>'Debt details'!E5</f>
        <v>278120.9018130253</v>
      </c>
      <c r="F5" s="23">
        <f t="shared" si="0"/>
        <v>6.5729773252766799E-2</v>
      </c>
      <c r="G5" s="7">
        <f>'Debt fundamentals'!D5</f>
        <v>0.1383078255108624</v>
      </c>
      <c r="H5" s="7">
        <f>'Debt fundamentals'!F5</f>
        <v>0.14029831728344888</v>
      </c>
      <c r="I5" s="7">
        <f>'Debt fundamentals'!C5</f>
        <v>0.39871085052680499</v>
      </c>
      <c r="J5" s="23">
        <f>E5/(E5+'Master data'!BB5)</f>
        <v>0.40269759293886248</v>
      </c>
      <c r="K5" s="84">
        <f>'Master data'!DM5</f>
        <v>83565.016000000091</v>
      </c>
      <c r="L5" s="84">
        <f>'Master data'!AN5</f>
        <v>84460.768237395008</v>
      </c>
      <c r="M5" s="7">
        <f>'Return on capital'!F5</f>
        <v>0.19026254833036421</v>
      </c>
      <c r="N5" s="7">
        <f>'Return on capital'!G5</f>
        <v>0.18344127965493739</v>
      </c>
      <c r="O5" s="23">
        <f>K5/'Master data'!AP5</f>
        <v>0.13987576720981593</v>
      </c>
      <c r="P5" s="23">
        <f>L5/'Master data'!AP5</f>
        <v>0.14137512707872954</v>
      </c>
      <c r="Q5" s="127">
        <f>'Debt details'!C5</f>
        <v>18280.82381302517</v>
      </c>
      <c r="R5" s="127">
        <f>'Debt details'!I5</f>
        <v>13701.42</v>
      </c>
    </row>
    <row r="6" spans="1:18">
      <c r="A6" s="2" t="str">
        <f>'Master data'!A6</f>
        <v>Auto &amp; Truck</v>
      </c>
      <c r="B6" s="6">
        <f>'Master data'!B6</f>
        <v>152</v>
      </c>
      <c r="C6" s="23">
        <f>'Master data'!FC6/'Master data'!AP6</f>
        <v>1.6489486374020245E-3</v>
      </c>
      <c r="D6" s="84">
        <f>'Debt details'!D6</f>
        <v>1267394.6059999999</v>
      </c>
      <c r="E6" s="84">
        <f>'Debt details'!E6</f>
        <v>1273941.7832450487</v>
      </c>
      <c r="F6" s="23">
        <f t="shared" si="0"/>
        <v>5.1393064668712775E-3</v>
      </c>
      <c r="G6" s="7">
        <f>'Debt fundamentals'!D6</f>
        <v>0.32339994779215553</v>
      </c>
      <c r="H6" s="7">
        <f>'Debt fundamentals'!F6</f>
        <v>0.3236961084525225</v>
      </c>
      <c r="I6" s="7">
        <f>'Debt fundamentals'!C6</f>
        <v>0.52065972677281924</v>
      </c>
      <c r="J6" s="23">
        <f>E6/(E6+'Master data'!BB6)</f>
        <v>0.52099743167584434</v>
      </c>
      <c r="K6" s="84">
        <f>'Master data'!DM6</f>
        <v>142031.21500000003</v>
      </c>
      <c r="L6" s="84">
        <f>'Master data'!AN6</f>
        <v>142345.74155099023</v>
      </c>
      <c r="M6" s="7">
        <f>'Return on capital'!F6</f>
        <v>7.0253308901123246E-2</v>
      </c>
      <c r="N6" s="7">
        <f>'Return on capital'!G6</f>
        <v>7.0153560992492522E-2</v>
      </c>
      <c r="O6" s="23">
        <f>K6/'Master data'!AP6</f>
        <v>6.6427463400085623E-2</v>
      </c>
      <c r="P6" s="23">
        <f>L6/'Master data'!AP6</f>
        <v>6.6574566281337871E-2</v>
      </c>
      <c r="Q6" s="127">
        <f>'Debt details'!C6</f>
        <v>6547.1772450488061</v>
      </c>
      <c r="R6" s="127">
        <f>'Debt details'!I6</f>
        <v>4824.2460000000001</v>
      </c>
    </row>
    <row r="7" spans="1:18">
      <c r="A7" s="2" t="str">
        <f>'Master data'!A7</f>
        <v>Auto Parts</v>
      </c>
      <c r="B7" s="6">
        <f>'Master data'!B7</f>
        <v>728</v>
      </c>
      <c r="C7" s="23">
        <f>'Master data'!FC7/'Master data'!AP7</f>
        <v>3.6692628061882637E-3</v>
      </c>
      <c r="D7" s="84">
        <f>'Debt details'!D7</f>
        <v>214347.52599999995</v>
      </c>
      <c r="E7" s="84">
        <f>'Debt details'!E7</f>
        <v>220323.33761085375</v>
      </c>
      <c r="F7" s="23">
        <f t="shared" si="0"/>
        <v>2.7122917052975003E-2</v>
      </c>
      <c r="G7" s="7">
        <f>'Debt fundamentals'!D7</f>
        <v>0.21716164255370729</v>
      </c>
      <c r="H7" s="7">
        <f>'Debt fundamentals'!F7</f>
        <v>0.21800615312817079</v>
      </c>
      <c r="I7" s="7">
        <f>'Debt fundamentals'!C7</f>
        <v>0.32818049370281571</v>
      </c>
      <c r="J7" s="23">
        <f>E7/(E7+'Master data'!BB7)</f>
        <v>0.3292751450161992</v>
      </c>
      <c r="K7" s="84">
        <f>'Master data'!DM7</f>
        <v>52445.002999999975</v>
      </c>
      <c r="L7" s="84">
        <f>'Master data'!AN7</f>
        <v>52612.407677829171</v>
      </c>
      <c r="M7" s="7">
        <f>'Return on capital'!F7</f>
        <v>9.8878634775363128E-2</v>
      </c>
      <c r="N7" s="7">
        <f>'Return on capital'!G7</f>
        <v>9.786901552945447E-2</v>
      </c>
      <c r="O7" s="23">
        <f>K7/'Master data'!AP7</f>
        <v>5.687112926828853E-2</v>
      </c>
      <c r="P7" s="23">
        <f>L7/'Master data'!AP7</f>
        <v>5.705266216042966E-2</v>
      </c>
      <c r="Q7" s="127">
        <f>'Debt details'!C7</f>
        <v>5975.8116108537943</v>
      </c>
      <c r="R7" s="127">
        <f>'Debt details'!I7</f>
        <v>4885.63</v>
      </c>
    </row>
    <row r="8" spans="1:18">
      <c r="A8" s="2" t="str">
        <f>'Master data'!A8</f>
        <v>Bank (Money Center)</v>
      </c>
      <c r="B8" s="6">
        <f>'Master data'!B8</f>
        <v>610</v>
      </c>
      <c r="C8" s="23">
        <f>'Master data'!FC8/'Master data'!AP8</f>
        <v>1.0961774579455326E-2</v>
      </c>
      <c r="D8" s="84">
        <f>'Debt details'!D8</f>
        <v>19243397.467000008</v>
      </c>
      <c r="E8" s="84">
        <f>'Debt details'!E8</f>
        <v>19288398.871758591</v>
      </c>
      <c r="F8" s="23">
        <f t="shared" si="0"/>
        <v>2.3330814059674626E-3</v>
      </c>
      <c r="G8" s="7">
        <f>'Debt fundamentals'!D8</f>
        <v>0.73072935121180671</v>
      </c>
      <c r="H8" s="7">
        <f>'Debt fundamentals'!F8</f>
        <v>0.73091664044997162</v>
      </c>
      <c r="I8" s="7">
        <f>'Debt fundamentals'!C8</f>
        <v>0.69737419917172672</v>
      </c>
      <c r="J8" s="23">
        <f>E8/(E8+'Master data'!BB8)</f>
        <v>0.69757508665149992</v>
      </c>
      <c r="K8" s="84">
        <f>'Master data'!DM8</f>
        <v>3637.5749999999998</v>
      </c>
      <c r="L8" s="84">
        <f>'Master data'!AN8</f>
        <v>4039.6310482849185</v>
      </c>
      <c r="M8" s="7">
        <f>'Return on capital'!F8</f>
        <v>1.7993688316359746E-4</v>
      </c>
      <c r="N8" s="7">
        <f>'Return on capital'!G8</f>
        <v>1.9926716307348935E-4</v>
      </c>
      <c r="O8" s="23">
        <f>K8/'Master data'!AP8</f>
        <v>1.5071133131963795E-3</v>
      </c>
      <c r="P8" s="23">
        <f>L8/'Master data'!AP8</f>
        <v>1.6736924278596722E-3</v>
      </c>
      <c r="Q8" s="127">
        <f>'Debt details'!C8</f>
        <v>45001.404758583754</v>
      </c>
      <c r="R8" s="127">
        <f>'Debt details'!I8</f>
        <v>26646.5</v>
      </c>
    </row>
    <row r="9" spans="1:18">
      <c r="A9" s="2" t="str">
        <f>'Master data'!A9</f>
        <v>Banks (Regional)</v>
      </c>
      <c r="B9" s="6">
        <f>'Master data'!B9</f>
        <v>816</v>
      </c>
      <c r="C9" s="23">
        <f>'Master data'!FC9/'Master data'!AP9</f>
        <v>1.5361998700010969E-2</v>
      </c>
      <c r="D9" s="84">
        <f>'Debt details'!D9</f>
        <v>2176593.8560000006</v>
      </c>
      <c r="E9" s="84">
        <f>'Debt details'!E9</f>
        <v>2198858.537750931</v>
      </c>
      <c r="F9" s="23">
        <f t="shared" si="0"/>
        <v>1.0125563499734491E-2</v>
      </c>
      <c r="G9" s="7">
        <f>'Debt fundamentals'!D9</f>
        <v>0.63842633574363072</v>
      </c>
      <c r="H9" s="7">
        <f>'Debt fundamentals'!F9</f>
        <v>0.63959448420053988</v>
      </c>
      <c r="I9" s="7">
        <f>'Debt fundamentals'!C9</f>
        <v>0.6238116218797003</v>
      </c>
      <c r="J9" s="23">
        <f>E9/(E9+'Master data'!BB9)</f>
        <v>0.62499925256951194</v>
      </c>
      <c r="K9" s="84">
        <f>'Master data'!DM9</f>
        <v>38.07</v>
      </c>
      <c r="L9" s="84">
        <f>'Master data'!AN9</f>
        <v>-398.69335018622576</v>
      </c>
      <c r="M9" s="7">
        <f>'Return on capital'!F9</f>
        <v>1.9248465578322527E-5</v>
      </c>
      <c r="N9" s="7">
        <f>'Return on capital'!G9</f>
        <v>-1.9878893258210381E-4</v>
      </c>
      <c r="O9" s="23">
        <f>K9/'Master data'!AP9</f>
        <v>1.0328958134624571E-4</v>
      </c>
      <c r="P9" s="23">
        <f>L9/'Master data'!AP9</f>
        <v>-1.0817144530146413E-3</v>
      </c>
      <c r="Q9" s="127">
        <f>'Debt details'!C9</f>
        <v>22264.68175093038</v>
      </c>
      <c r="R9" s="127">
        <f>'Debt details'!I9</f>
        <v>11158.088000000011</v>
      </c>
    </row>
    <row r="10" spans="1:18">
      <c r="A10" s="2" t="str">
        <f>'Master data'!A10</f>
        <v>Beverage (Alcoholic)</v>
      </c>
      <c r="B10" s="6">
        <f>'Master data'!B10</f>
        <v>219</v>
      </c>
      <c r="C10" s="23">
        <f>'Master data'!FC10/'Master data'!AP10</f>
        <v>3.8780923836406705E-3</v>
      </c>
      <c r="D10" s="84">
        <f>'Debt details'!D10</f>
        <v>242915.141</v>
      </c>
      <c r="E10" s="84">
        <f>'Debt details'!E10</f>
        <v>244258.49804662829</v>
      </c>
      <c r="F10" s="23">
        <f t="shared" si="0"/>
        <v>5.4997351468682176E-3</v>
      </c>
      <c r="G10" s="7">
        <f>'Debt fundamentals'!D10</f>
        <v>0.12872911654219593</v>
      </c>
      <c r="H10" s="7">
        <f>'Debt fundamentals'!F10</f>
        <v>0.12924031417486145</v>
      </c>
      <c r="I10" s="7">
        <f>'Debt fundamentals'!C10</f>
        <v>0.39657377100005625</v>
      </c>
      <c r="J10" s="23">
        <f>E10/(E10+'Master data'!BB10)</f>
        <v>0.3976631453743068</v>
      </c>
      <c r="K10" s="84">
        <f>'Master data'!DM10</f>
        <v>74963.673999999985</v>
      </c>
      <c r="L10" s="84">
        <f>'Master data'!AN10</f>
        <v>75009.352590674331</v>
      </c>
      <c r="M10" s="7">
        <f>'Return on capital'!F10</f>
        <v>0.13171161802887457</v>
      </c>
      <c r="N10" s="7">
        <f>'Return on capital'!G10</f>
        <v>0.1314158425270687</v>
      </c>
      <c r="O10" s="23">
        <f>K10/'Master data'!AP10</f>
        <v>0.21794915189633945</v>
      </c>
      <c r="P10" s="23">
        <f>L10/'Master data'!AP10</f>
        <v>0.21808195768834604</v>
      </c>
      <c r="Q10" s="127">
        <f>'Debt details'!C10</f>
        <v>1343.3570466282836</v>
      </c>
      <c r="R10" s="127">
        <f>'Debt details'!I10</f>
        <v>234.38199999999998</v>
      </c>
    </row>
    <row r="11" spans="1:18">
      <c r="A11" s="2" t="str">
        <f>'Master data'!A11</f>
        <v>Beverage (Soft)</v>
      </c>
      <c r="B11" s="6">
        <f>'Master data'!B11</f>
        <v>100</v>
      </c>
      <c r="C11" s="23">
        <f>'Master data'!FC11/'Master data'!AP11</f>
        <v>6.6869218635369357E-3</v>
      </c>
      <c r="D11" s="84">
        <f>'Debt details'!D11</f>
        <v>130291.91899999999</v>
      </c>
      <c r="E11" s="84">
        <f>'Debt details'!E11</f>
        <v>134904.17754408362</v>
      </c>
      <c r="F11" s="23">
        <f t="shared" si="0"/>
        <v>3.4189145421952893E-2</v>
      </c>
      <c r="G11" s="7">
        <f>'Debt fundamentals'!D11</f>
        <v>0.13957830042201</v>
      </c>
      <c r="H11" s="7">
        <f>'Debt fundamentals'!F11</f>
        <v>0.14281839695018891</v>
      </c>
      <c r="I11" s="7">
        <f>'Debt fundamentals'!C11</f>
        <v>0.51914895774915448</v>
      </c>
      <c r="J11" s="23">
        <f>E11/(E11+'Master data'!BB11)</f>
        <v>0.52581558939832362</v>
      </c>
      <c r="K11" s="84">
        <f>'Master data'!DM11</f>
        <v>37368.167999999991</v>
      </c>
      <c r="L11" s="84">
        <f>'Master data'!AN11</f>
        <v>37477.689291183291</v>
      </c>
      <c r="M11" s="7">
        <f>'Return on capital'!F11</f>
        <v>0.23320724629686912</v>
      </c>
      <c r="N11" s="7">
        <f>'Return on capital'!G11</f>
        <v>0.22652538569154793</v>
      </c>
      <c r="O11" s="23">
        <f>K11/'Master data'!AP11</f>
        <v>0.17190985297251421</v>
      </c>
      <c r="P11" s="23">
        <f>L11/'Master data'!AP11</f>
        <v>0.17241369862704781</v>
      </c>
      <c r="Q11" s="127">
        <f>'Debt details'!C11</f>
        <v>4612.2585440836265</v>
      </c>
      <c r="R11" s="127">
        <f>'Debt details'!I11</f>
        <v>1055.3500000000001</v>
      </c>
    </row>
    <row r="12" spans="1:18">
      <c r="A12" s="2" t="str">
        <f>'Master data'!A12</f>
        <v>Broadcasting</v>
      </c>
      <c r="B12" s="6">
        <f>'Master data'!B12</f>
        <v>139</v>
      </c>
      <c r="C12" s="23">
        <f>'Master data'!FC12/'Master data'!AP12</f>
        <v>9.4896610206196483E-3</v>
      </c>
      <c r="D12" s="84">
        <f>'Debt details'!D12</f>
        <v>114198.04499999998</v>
      </c>
      <c r="E12" s="84">
        <f>'Debt details'!E12</f>
        <v>121226.44518679773</v>
      </c>
      <c r="F12" s="23">
        <f t="shared" si="0"/>
        <v>5.7977450183973413E-2</v>
      </c>
      <c r="G12" s="7">
        <f>'Debt fundamentals'!D12</f>
        <v>0.39847801854885984</v>
      </c>
      <c r="H12" s="7">
        <f>'Debt fundamentals'!F12</f>
        <v>0.40355659638413288</v>
      </c>
      <c r="I12" s="7">
        <f>'Debt fundamentals'!C12</f>
        <v>0.4294911351841238</v>
      </c>
      <c r="J12" s="23">
        <f>E12/(E12+'Master data'!BB12)</f>
        <v>0.43467934536267583</v>
      </c>
      <c r="K12" s="84">
        <f>'Master data'!DM12</f>
        <v>26775.855000000018</v>
      </c>
      <c r="L12" s="84">
        <f>'Master data'!AN12</f>
        <v>26649.106962640475</v>
      </c>
      <c r="M12" s="7">
        <f>'Return on capital'!F12</f>
        <v>0.15726950861008243</v>
      </c>
      <c r="N12" s="7">
        <f>'Return on capital'!G12</f>
        <v>0.14912460993574086</v>
      </c>
      <c r="O12" s="23">
        <f>K12/'Master data'!AP12</f>
        <v>0.15739832815923319</v>
      </c>
      <c r="P12" s="23">
        <f>L12/'Master data'!AP12</f>
        <v>0.15665325655730467</v>
      </c>
      <c r="Q12" s="127">
        <f>'Debt details'!C12</f>
        <v>7028.4001867977495</v>
      </c>
      <c r="R12" s="127">
        <f>'Debt details'!I12</f>
        <v>4492.4700000000012</v>
      </c>
    </row>
    <row r="13" spans="1:18">
      <c r="A13" s="2" t="str">
        <f>'Master data'!A13</f>
        <v>Brokerage &amp; Investment Banking</v>
      </c>
      <c r="B13" s="6">
        <f>'Master data'!B13</f>
        <v>599</v>
      </c>
      <c r="C13" s="23">
        <f>'Master data'!FC13/'Master data'!AP13</f>
        <v>1.406443719761632E-2</v>
      </c>
      <c r="D13" s="84">
        <f>'Debt details'!D13</f>
        <v>2480446.8860000023</v>
      </c>
      <c r="E13" s="84">
        <f>'Debt details'!E13</f>
        <v>2498698.462954327</v>
      </c>
      <c r="F13" s="23">
        <f t="shared" si="0"/>
        <v>7.3044335780897088E-3</v>
      </c>
      <c r="G13" s="7">
        <f>'Debt fundamentals'!D13</f>
        <v>0.66255379875969678</v>
      </c>
      <c r="H13" s="7">
        <f>'Debt fundamentals'!F13</f>
        <v>0.66354770858050638</v>
      </c>
      <c r="I13" s="7">
        <f>'Debt fundamentals'!C13</f>
        <v>0.74425905152598648</v>
      </c>
      <c r="J13" s="23">
        <f>E13/(E13+'Master data'!BB13)</f>
        <v>0.74510489104135391</v>
      </c>
      <c r="K13" s="84">
        <f>'Master data'!DM13</f>
        <v>9339.0879999999961</v>
      </c>
      <c r="L13" s="84">
        <f>'Master data'!AN13</f>
        <v>8882.4486091349936</v>
      </c>
      <c r="M13" s="7">
        <f>'Return on capital'!F13</f>
        <v>3.4656463809227254E-3</v>
      </c>
      <c r="N13" s="7">
        <f>'Return on capital'!G13</f>
        <v>3.2700562736134621E-3</v>
      </c>
      <c r="O13" s="23">
        <f>K13/'Master data'!AP13</f>
        <v>1.8452197655494426E-2</v>
      </c>
      <c r="P13" s="23">
        <f>L13/'Master data'!AP13</f>
        <v>1.7549968198236329E-2</v>
      </c>
      <c r="Q13" s="127">
        <f>'Debt details'!C13</f>
        <v>18251.57695432473</v>
      </c>
      <c r="R13" s="127">
        <f>'Debt details'!I13</f>
        <v>7153.2799999999988</v>
      </c>
    </row>
    <row r="14" spans="1:18">
      <c r="A14" s="2" t="str">
        <f>'Master data'!A14</f>
        <v>Building Materials</v>
      </c>
      <c r="B14" s="6">
        <f>'Master data'!B14</f>
        <v>449</v>
      </c>
      <c r="C14" s="23">
        <f>'Master data'!FC14/'Master data'!AP14</f>
        <v>7.5052446740359446E-3</v>
      </c>
      <c r="D14" s="84">
        <f>'Debt details'!D14</f>
        <v>138081.66899999999</v>
      </c>
      <c r="E14" s="84">
        <f>'Debt details'!E14</f>
        <v>144217.38159753525</v>
      </c>
      <c r="F14" s="23">
        <f t="shared" si="0"/>
        <v>4.2544889732210447E-2</v>
      </c>
      <c r="G14" s="7">
        <f>'Debt fundamentals'!D14</f>
        <v>0.15036365627296833</v>
      </c>
      <c r="H14" s="7">
        <f>'Debt fundamentals'!F14</f>
        <v>0.15146564753406297</v>
      </c>
      <c r="I14" s="7">
        <f>'Debt fundamentals'!C14</f>
        <v>0.37165492928916161</v>
      </c>
      <c r="J14" s="23">
        <f>E14/(E14+'Master data'!BB14)</f>
        <v>0.3736654664224921</v>
      </c>
      <c r="K14" s="84">
        <f>'Master data'!DM14</f>
        <v>50538.368000000009</v>
      </c>
      <c r="L14" s="84">
        <f>'Master data'!AN14</f>
        <v>50897.079480492968</v>
      </c>
      <c r="M14" s="7">
        <f>'Return on capital'!F14</f>
        <v>0.20235936391812862</v>
      </c>
      <c r="N14" s="7">
        <f>'Return on capital'!G14</f>
        <v>0.19790571016724504</v>
      </c>
      <c r="O14" s="23">
        <f>K14/'Master data'!AP14</f>
        <v>0.11322914933881555</v>
      </c>
      <c r="P14" s="23">
        <f>L14/'Master data'!AP14</f>
        <v>0.11403282775981807</v>
      </c>
      <c r="Q14" s="127">
        <f>'Debt details'!C14</f>
        <v>6135.7125975352537</v>
      </c>
      <c r="R14" s="127">
        <f>'Debt details'!I14</f>
        <v>4900.8270000000011</v>
      </c>
    </row>
    <row r="15" spans="1:18">
      <c r="A15" s="2" t="str">
        <f>'Master data'!A15</f>
        <v>Business &amp; Consumer Services</v>
      </c>
      <c r="B15" s="6">
        <f>'Master data'!B15</f>
        <v>948</v>
      </c>
      <c r="C15" s="23">
        <f>'Master data'!FC15/'Master data'!AP15</f>
        <v>1.0229341732143618E-2</v>
      </c>
      <c r="D15" s="84">
        <f>'Debt details'!D15</f>
        <v>222313.41600000023</v>
      </c>
      <c r="E15" s="84">
        <f>'Debt details'!E15</f>
        <v>240593.90796341235</v>
      </c>
      <c r="F15" s="23">
        <f t="shared" si="0"/>
        <v>7.5980693435479973E-2</v>
      </c>
      <c r="G15" s="7">
        <f>'Debt fundamentals'!D15</f>
        <v>0.15248396255462052</v>
      </c>
      <c r="H15" s="7">
        <f>'Debt fundamentals'!F15</f>
        <v>0.15501805706750268</v>
      </c>
      <c r="I15" s="7">
        <f>'Debt fundamentals'!C15</f>
        <v>0.44578291596801495</v>
      </c>
      <c r="J15" s="23">
        <f>E15/(E15+'Master data'!BB15)</f>
        <v>0.45059976980979033</v>
      </c>
      <c r="K15" s="84">
        <f>'Master data'!DM15</f>
        <v>52253.427999999956</v>
      </c>
      <c r="L15" s="84">
        <f>'Master data'!AN15</f>
        <v>52595.189607317538</v>
      </c>
      <c r="M15" s="7">
        <f>'Return on capital'!F15</f>
        <v>0.21978564018819347</v>
      </c>
      <c r="N15" s="7">
        <f>'Return on capital'!G15</f>
        <v>0.20252829764542324</v>
      </c>
      <c r="O15" s="23">
        <f>K15/'Master data'!AP15</f>
        <v>8.4161259092761648E-2</v>
      </c>
      <c r="P15" s="23">
        <f>L15/'Master data'!AP15</f>
        <v>8.4711712685613269E-2</v>
      </c>
      <c r="Q15" s="127">
        <f>'Debt details'!C15</f>
        <v>18280.491963412118</v>
      </c>
      <c r="R15" s="127">
        <f>'Debt details'!I15</f>
        <v>13639.265999999996</v>
      </c>
    </row>
    <row r="16" spans="1:18">
      <c r="A16" s="2" t="str">
        <f>'Master data'!A16</f>
        <v>Cable TV</v>
      </c>
      <c r="B16" s="6">
        <f>'Master data'!B16</f>
        <v>54</v>
      </c>
      <c r="C16" s="23">
        <f>'Master data'!FC16/'Master data'!AP16</f>
        <v>9.1015912981815914E-3</v>
      </c>
      <c r="D16" s="84">
        <f>'Debt details'!D16</f>
        <v>306755.68300000002</v>
      </c>
      <c r="E16" s="84">
        <f>'Debt details'!E16</f>
        <v>314073.31575766037</v>
      </c>
      <c r="F16" s="23">
        <f t="shared" si="0"/>
        <v>2.3299122817892148E-2</v>
      </c>
      <c r="G16" s="7">
        <f>'Debt fundamentals'!D16</f>
        <v>0.36551865632123781</v>
      </c>
      <c r="H16" s="7">
        <f>'Debt fundamentals'!F16</f>
        <v>0.36871437739759638</v>
      </c>
      <c r="I16" s="7">
        <f>'Debt fundamentals'!C16</f>
        <v>0.60613642316784033</v>
      </c>
      <c r="J16" s="23">
        <f>E16/(E16+'Master data'!BB16)</f>
        <v>0.60941525452194234</v>
      </c>
      <c r="K16" s="84">
        <f>'Master data'!DM16</f>
        <v>48333.385000000002</v>
      </c>
      <c r="L16" s="84">
        <f>'Master data'!AN16</f>
        <v>48302.58944846793</v>
      </c>
      <c r="M16" s="7">
        <f>'Return on capital'!F16</f>
        <v>0.13375609966866528</v>
      </c>
      <c r="N16" s="7">
        <f>'Return on capital'!G16</f>
        <v>0.13055860141188619</v>
      </c>
      <c r="O16" s="23">
        <f>K16/'Master data'!AP16</f>
        <v>0.19022318847102621</v>
      </c>
      <c r="P16" s="23">
        <f>L16/'Master data'!AP16</f>
        <v>0.1901019880212097</v>
      </c>
      <c r="Q16" s="127">
        <f>'Debt details'!C16</f>
        <v>7317.6327576603508</v>
      </c>
      <c r="R16" s="127">
        <f>'Debt details'!I16</f>
        <v>3027.2999999999997</v>
      </c>
    </row>
    <row r="17" spans="1:18">
      <c r="A17" s="2" t="str">
        <f>'Master data'!A17</f>
        <v>Chemical (Basic)</v>
      </c>
      <c r="B17" s="6">
        <f>'Master data'!B17</f>
        <v>854</v>
      </c>
      <c r="C17" s="23">
        <f>'Master data'!FC17/'Master data'!AP17</f>
        <v>3.8493835458436633E-3</v>
      </c>
      <c r="D17" s="84">
        <f>'Debt details'!D17</f>
        <v>335067.58500000054</v>
      </c>
      <c r="E17" s="84">
        <f>'Debt details'!E17</f>
        <v>341968.20523370261</v>
      </c>
      <c r="F17" s="23">
        <f t="shared" si="0"/>
        <v>2.0179128141419318E-2</v>
      </c>
      <c r="G17" s="7">
        <f>'Debt fundamentals'!D17</f>
        <v>0.22254165725109448</v>
      </c>
      <c r="H17" s="7">
        <f>'Debt fundamentals'!F17</f>
        <v>0.22347788057332674</v>
      </c>
      <c r="I17" s="7">
        <f>'Debt fundamentals'!C17</f>
        <v>0.35493722903948643</v>
      </c>
      <c r="J17" s="23">
        <f>E17/(E17+'Master data'!BB17)</f>
        <v>0.35617526573745528</v>
      </c>
      <c r="K17" s="84">
        <f>'Master data'!DM17</f>
        <v>110167.31300000002</v>
      </c>
      <c r="L17" s="84">
        <f>'Master data'!AN17</f>
        <v>110374.71795325958</v>
      </c>
      <c r="M17" s="7">
        <f>'Return on capital'!F17</f>
        <v>0.14386057259292534</v>
      </c>
      <c r="N17" s="7">
        <f>'Return on capital'!G17</f>
        <v>0.14260161241967395</v>
      </c>
      <c r="O17" s="23">
        <f>K17/'Master data'!AP17</f>
        <v>0.1254853150733761</v>
      </c>
      <c r="P17" s="23">
        <f>L17/'Master data'!AP17</f>
        <v>0.125721558249313</v>
      </c>
      <c r="Q17" s="127">
        <f>'Debt details'!C17</f>
        <v>6900.6202337020659</v>
      </c>
      <c r="R17" s="127">
        <f>'Debt details'!I17</f>
        <v>5058.0110000000004</v>
      </c>
    </row>
    <row r="18" spans="1:18">
      <c r="A18" s="2" t="str">
        <f>'Master data'!A18</f>
        <v>Chemical (Diversified)</v>
      </c>
      <c r="B18" s="6">
        <f>'Master data'!B18</f>
        <v>71</v>
      </c>
      <c r="C18" s="23">
        <f>'Master data'!FC18/'Master data'!AP18</f>
        <v>2.0697243226365835E-3</v>
      </c>
      <c r="D18" s="84">
        <f>'Debt details'!D18</f>
        <v>111081.33</v>
      </c>
      <c r="E18" s="84">
        <f>'Debt details'!E18</f>
        <v>111974.06504712116</v>
      </c>
      <c r="F18" s="23">
        <f t="shared" si="0"/>
        <v>7.9726948087976562E-3</v>
      </c>
      <c r="G18" s="7">
        <f>'Debt fundamentals'!D18</f>
        <v>0.3058106243844928</v>
      </c>
      <c r="H18" s="7">
        <f>'Debt fundamentals'!F18</f>
        <v>0.30619471112751695</v>
      </c>
      <c r="I18" s="7">
        <f>'Debt fundamentals'!C18</f>
        <v>0.38880831695322027</v>
      </c>
      <c r="J18" s="23">
        <f>E18/(E18+'Master data'!BB18)</f>
        <v>0.38923819627714074</v>
      </c>
      <c r="K18" s="84">
        <f>'Master data'!DM18</f>
        <v>32260.369999999992</v>
      </c>
      <c r="L18" s="84">
        <f>'Master data'!AN18</f>
        <v>32256.503990575766</v>
      </c>
      <c r="M18" s="7">
        <f>'Return on capital'!F18</f>
        <v>0.12326885597777752</v>
      </c>
      <c r="N18" s="7">
        <f>'Return on capital'!G18</f>
        <v>0.12273227525052487</v>
      </c>
      <c r="O18" s="23">
        <f>K18/'Master data'!AP18</f>
        <v>0.1150904544943412</v>
      </c>
      <c r="P18" s="23">
        <f>L18/'Master data'!AP18</f>
        <v>0.11507666231583508</v>
      </c>
      <c r="Q18" s="127">
        <f>'Debt details'!C18</f>
        <v>892.73504712115391</v>
      </c>
      <c r="R18" s="127">
        <f>'Debt details'!I18</f>
        <v>690.4</v>
      </c>
    </row>
    <row r="19" spans="1:18">
      <c r="A19" s="2" t="str">
        <f>'Master data'!A19</f>
        <v>Chemical (Specialty)</v>
      </c>
      <c r="B19" s="6">
        <f>'Master data'!B19</f>
        <v>898</v>
      </c>
      <c r="C19" s="23">
        <f>'Master data'!FC19/'Master data'!AP19</f>
        <v>4.3845893369895981E-3</v>
      </c>
      <c r="D19" s="84">
        <f>'Debt details'!D19</f>
        <v>343688.23700000008</v>
      </c>
      <c r="E19" s="84">
        <f>'Debt details'!E19</f>
        <v>353661.9783325679</v>
      </c>
      <c r="F19" s="23">
        <f t="shared" si="0"/>
        <v>2.8201338972291108E-2</v>
      </c>
      <c r="G19" s="7">
        <f>'Debt fundamentals'!D19</f>
        <v>0.13639784654441675</v>
      </c>
      <c r="H19" s="7">
        <f>'Debt fundamentals'!F19</f>
        <v>0.13717913174815943</v>
      </c>
      <c r="I19" s="7">
        <f>'Debt fundamentals'!C19</f>
        <v>0.34673194284990322</v>
      </c>
      <c r="J19" s="23">
        <f>E19/(E19+'Master data'!BB19)</f>
        <v>0.34823220859563025</v>
      </c>
      <c r="K19" s="84">
        <f>'Master data'!DM19</f>
        <v>115031.25900000006</v>
      </c>
      <c r="L19" s="84">
        <f>'Master data'!AN19</f>
        <v>115590.92673348647</v>
      </c>
      <c r="M19" s="7">
        <f>'Return on capital'!F19</f>
        <v>0.15867561176178058</v>
      </c>
      <c r="N19" s="7">
        <f>'Return on capital'!G19</f>
        <v>0.15689491246451717</v>
      </c>
      <c r="O19" s="23">
        <f>K19/'Master data'!AP19</f>
        <v>0.13599534057610846</v>
      </c>
      <c r="P19" s="23">
        <f>L19/'Master data'!AP19</f>
        <v>0.13665700597633626</v>
      </c>
      <c r="Q19" s="127">
        <f>'Debt details'!C19</f>
        <v>9973.7413325678208</v>
      </c>
      <c r="R19" s="127">
        <f>'Debt details'!I19</f>
        <v>7619.8229999999994</v>
      </c>
    </row>
    <row r="20" spans="1:18">
      <c r="A20" s="2" t="str">
        <f>'Master data'!A20</f>
        <v>Coal &amp; Related Energy</v>
      </c>
      <c r="B20" s="6">
        <f>'Master data'!B20</f>
        <v>206</v>
      </c>
      <c r="C20" s="23">
        <f>'Master data'!FC20/'Master data'!AP20</f>
        <v>9.763044789261318E-3</v>
      </c>
      <c r="D20" s="84">
        <f>'Debt details'!D20</f>
        <v>114387.14999999998</v>
      </c>
      <c r="E20" s="84">
        <f>'Debt details'!E20</f>
        <v>114703.78691101191</v>
      </c>
      <c r="F20" s="23">
        <f t="shared" si="0"/>
        <v>2.7604747806415156E-3</v>
      </c>
      <c r="G20" s="7">
        <f>'Debt fundamentals'!D20</f>
        <v>0.29126034860685585</v>
      </c>
      <c r="H20" s="7">
        <f>'Debt fundamentals'!F20</f>
        <v>0.29163516474050882</v>
      </c>
      <c r="I20" s="7">
        <f>'Debt fundamentals'!C20</f>
        <v>0.32585791173693074</v>
      </c>
      <c r="J20" s="23">
        <f>E20/(E20+'Master data'!BB20)</f>
        <v>0.3262567553221446</v>
      </c>
      <c r="K20" s="84">
        <f>'Master data'!DM20</f>
        <v>43218.972000000002</v>
      </c>
      <c r="L20" s="84">
        <f>'Master data'!AN20</f>
        <v>43235.841617797618</v>
      </c>
      <c r="M20" s="7">
        <f>'Return on capital'!F20</f>
        <v>0.1820068909134927</v>
      </c>
      <c r="N20" s="7">
        <f>'Return on capital'!G20</f>
        <v>0.18181623252633189</v>
      </c>
      <c r="O20" s="23">
        <f>K20/'Master data'!AP20</f>
        <v>0.17168028247758654</v>
      </c>
      <c r="P20" s="23">
        <f>L20/'Master data'!AP20</f>
        <v>0.17174729426927801</v>
      </c>
      <c r="Q20" s="127">
        <f>'Debt details'!C20</f>
        <v>316.63691101192671</v>
      </c>
      <c r="R20" s="127">
        <f>'Debt details'!I20</f>
        <v>108.77300000000002</v>
      </c>
    </row>
    <row r="21" spans="1:18">
      <c r="A21" s="2" t="str">
        <f>'Master data'!A21</f>
        <v>Computer Services</v>
      </c>
      <c r="B21" s="6">
        <f>'Master data'!B21</f>
        <v>1040</v>
      </c>
      <c r="C21" s="23">
        <f>'Master data'!FC21/'Master data'!AP21</f>
        <v>7.2941602010720826E-3</v>
      </c>
      <c r="D21" s="84">
        <f>'Debt details'!D21</f>
        <v>186223.19400000016</v>
      </c>
      <c r="E21" s="84">
        <f>'Debt details'!E21</f>
        <v>207371.61328350916</v>
      </c>
      <c r="F21" s="23">
        <f t="shared" si="0"/>
        <v>0.10198319311233704</v>
      </c>
      <c r="G21" s="7">
        <f>'Debt fundamentals'!D21</f>
        <v>0.10717221730754921</v>
      </c>
      <c r="H21" s="7">
        <f>'Debt fundamentals'!F21</f>
        <v>0.11071567434317883</v>
      </c>
      <c r="I21" s="7">
        <f>'Debt fundamentals'!C21</f>
        <v>0.36182322235448922</v>
      </c>
      <c r="J21" s="23">
        <f>E21/(E21+'Master data'!BB21)</f>
        <v>0.37029429454933521</v>
      </c>
      <c r="K21" s="84">
        <f>'Master data'!DM21</f>
        <v>75115.268999999957</v>
      </c>
      <c r="L21" s="84">
        <f>'Master data'!AN21</f>
        <v>77563.438143298205</v>
      </c>
      <c r="M21" s="7">
        <f>'Return on capital'!F21</f>
        <v>0.25881639341848739</v>
      </c>
      <c r="N21" s="7">
        <f>'Return on capital'!G21</f>
        <v>0.24573592294002231</v>
      </c>
      <c r="O21" s="23">
        <f>K21/'Master data'!AP21</f>
        <v>7.1005998561306238E-2</v>
      </c>
      <c r="P21" s="23">
        <f>L21/'Master data'!AP21</f>
        <v>7.332023768979648E-2</v>
      </c>
      <c r="Q21" s="127">
        <f>'Debt details'!C21</f>
        <v>21148.419283508993</v>
      </c>
      <c r="R21" s="127">
        <f>'Debt details'!I21</f>
        <v>13714.840999999999</v>
      </c>
    </row>
    <row r="22" spans="1:18">
      <c r="A22" s="2" t="str">
        <f>'Master data'!A22</f>
        <v>Computers/Peripherals</v>
      </c>
      <c r="B22" s="6">
        <f>'Master data'!B22</f>
        <v>336</v>
      </c>
      <c r="C22" s="23">
        <f>'Master data'!FC22/'Master data'!AP22</f>
        <v>1.1869128319995573E-2</v>
      </c>
      <c r="D22" s="84">
        <f>'Debt details'!D22</f>
        <v>348015.1339999999</v>
      </c>
      <c r="E22" s="84">
        <f>'Debt details'!E22</f>
        <v>367158.97066885274</v>
      </c>
      <c r="F22" s="23">
        <f t="shared" si="0"/>
        <v>5.2140457399089409E-2</v>
      </c>
      <c r="G22" s="7">
        <f>'Debt fundamentals'!D22</f>
        <v>8.4518352832480839E-2</v>
      </c>
      <c r="H22" s="7">
        <f>'Debt fundamentals'!F22</f>
        <v>8.4819040314930094E-2</v>
      </c>
      <c r="I22" s="7">
        <f>'Debt fundamentals'!C22</f>
        <v>0.38449915380945554</v>
      </c>
      <c r="J22" s="23">
        <f>E22/(E22+'Master data'!BB22)</f>
        <v>0.38541776712768272</v>
      </c>
      <c r="K22" s="84">
        <f>'Master data'!DM22</f>
        <v>198557.856</v>
      </c>
      <c r="L22" s="84">
        <f>'Master data'!AN22</f>
        <v>198656.5576662294</v>
      </c>
      <c r="M22" s="7">
        <f>'Return on capital'!F22</f>
        <v>0.3198493288594691</v>
      </c>
      <c r="N22" s="7">
        <f>'Return on capital'!G22</f>
        <v>0.30916282570181458</v>
      </c>
      <c r="O22" s="23">
        <f>K22/'Master data'!AP22</f>
        <v>0.13420801258847981</v>
      </c>
      <c r="P22" s="23">
        <f>L22/'Master data'!AP22</f>
        <v>0.13427472641552587</v>
      </c>
      <c r="Q22" s="127">
        <f>'Debt details'!C22</f>
        <v>19143.836668852833</v>
      </c>
      <c r="R22" s="127">
        <f>'Debt details'!I22</f>
        <v>17722.084999999999</v>
      </c>
    </row>
    <row r="23" spans="1:18">
      <c r="A23" s="2" t="str">
        <f>'Master data'!A23</f>
        <v>Construction Supplies</v>
      </c>
      <c r="B23" s="6">
        <f>'Master data'!B23</f>
        <v>784</v>
      </c>
      <c r="C23" s="23">
        <f>'Master data'!FC23/'Master data'!AP23</f>
        <v>3.5771639219859142E-3</v>
      </c>
      <c r="D23" s="84">
        <f>'Debt details'!D23</f>
        <v>513881.28399999999</v>
      </c>
      <c r="E23" s="84">
        <f>'Debt details'!E23</f>
        <v>519541.42343654338</v>
      </c>
      <c r="F23" s="23">
        <f t="shared" si="0"/>
        <v>1.0894491143947683E-2</v>
      </c>
      <c r="G23" s="7">
        <f>'Debt fundamentals'!D23</f>
        <v>0.2646594703134551</v>
      </c>
      <c r="H23" s="7">
        <f>'Debt fundamentals'!F23</f>
        <v>0.26554309882822053</v>
      </c>
      <c r="I23" s="7">
        <f>'Debt fundamentals'!C23</f>
        <v>0.37324201274124347</v>
      </c>
      <c r="J23" s="23">
        <f>E23/(E23+'Master data'!BB23)</f>
        <v>0.3743036352591968</v>
      </c>
      <c r="K23" s="84">
        <f>'Master data'!DM23</f>
        <v>113470.53100000012</v>
      </c>
      <c r="L23" s="84">
        <f>'Master data'!AN23</f>
        <v>113447.08111269135</v>
      </c>
      <c r="M23" s="7">
        <f>'Return on capital'!F23</f>
        <v>0.10923974255654137</v>
      </c>
      <c r="N23" s="7">
        <f>'Return on capital'!G23</f>
        <v>0.10851985653171818</v>
      </c>
      <c r="O23" s="23">
        <f>K23/'Master data'!AP23</f>
        <v>9.9700015155526275E-2</v>
      </c>
      <c r="P23" s="23">
        <f>L23/'Master data'!AP23</f>
        <v>9.9679411091198072E-2</v>
      </c>
      <c r="Q23" s="127">
        <f>'Debt details'!C23</f>
        <v>5660.1394365433953</v>
      </c>
      <c r="R23" s="127">
        <f>'Debt details'!I23</f>
        <v>3281.7369999999987</v>
      </c>
    </row>
    <row r="24" spans="1:18">
      <c r="A24" s="2" t="str">
        <f>'Master data'!A24</f>
        <v>Diversified</v>
      </c>
      <c r="B24" s="6">
        <f>'Master data'!B24</f>
        <v>318</v>
      </c>
      <c r="C24" s="23">
        <f>'Master data'!FC24/'Master data'!AP24</f>
        <v>4.3619336457399625E-3</v>
      </c>
      <c r="D24" s="84">
        <f>'Debt details'!D24</f>
        <v>1186137.3000000005</v>
      </c>
      <c r="E24" s="84">
        <f>'Debt details'!E24</f>
        <v>1199545.0380902591</v>
      </c>
      <c r="F24" s="23">
        <f t="shared" si="0"/>
        <v>1.1177352800028588E-2</v>
      </c>
      <c r="G24" s="7">
        <f>'Debt fundamentals'!D24</f>
        <v>0.36083651105319092</v>
      </c>
      <c r="H24" s="7">
        <f>'Debt fundamentals'!F24</f>
        <v>0.36232884846159458</v>
      </c>
      <c r="I24" s="7">
        <f>'Debt fundamentals'!C24</f>
        <v>0.40395345078202927</v>
      </c>
      <c r="J24" s="23">
        <f>E24/(E24+'Master data'!BB24)</f>
        <v>0.40551097548811044</v>
      </c>
      <c r="K24" s="84">
        <f>'Master data'!DM24</f>
        <v>279777.28800000018</v>
      </c>
      <c r="L24" s="84">
        <f>'Master data'!AN24</f>
        <v>280440.08238194848</v>
      </c>
      <c r="M24" s="7">
        <f>'Return on capital'!F24</f>
        <v>0.13046865724695178</v>
      </c>
      <c r="N24" s="7">
        <f>'Return on capital'!G24</f>
        <v>0.1298283009122069</v>
      </c>
      <c r="O24" s="23">
        <f>K24/'Master data'!AP24</f>
        <v>0.17094793633714722</v>
      </c>
      <c r="P24" s="23">
        <f>L24/'Master data'!AP24</f>
        <v>0.17135291321221763</v>
      </c>
      <c r="Q24" s="127">
        <f>'Debt details'!C24</f>
        <v>13407.738090258557</v>
      </c>
      <c r="R24" s="127">
        <f>'Debt details'!I24</f>
        <v>5677.93</v>
      </c>
    </row>
    <row r="25" spans="1:18">
      <c r="A25" s="2" t="str">
        <f>'Master data'!A25</f>
        <v>Drugs (Biotechnology)</v>
      </c>
      <c r="B25" s="6">
        <f>'Master data'!B25</f>
        <v>1223</v>
      </c>
      <c r="C25" s="23">
        <f>'Master data'!FC25/'Master data'!AP25</f>
        <v>1.0220947318899136E-2</v>
      </c>
      <c r="D25" s="84">
        <f>'Debt details'!D25</f>
        <v>219655.74399999998</v>
      </c>
      <c r="E25" s="84">
        <f>'Debt details'!E25</f>
        <v>231984.72721301424</v>
      </c>
      <c r="F25" s="23">
        <f t="shared" si="0"/>
        <v>5.3145667652911809E-2</v>
      </c>
      <c r="G25" s="7">
        <f>'Debt fundamentals'!D25</f>
        <v>0.10323815592434855</v>
      </c>
      <c r="H25" s="7">
        <f>'Debt fundamentals'!F25</f>
        <v>0.10482815596938155</v>
      </c>
      <c r="I25" s="7">
        <f>'Debt fundamentals'!C25</f>
        <v>0.40356354606305594</v>
      </c>
      <c r="J25" s="23">
        <f>E25/(E25+'Master data'!BB25)</f>
        <v>0.40767619464119187</v>
      </c>
      <c r="K25" s="84">
        <f>'Master data'!DM25</f>
        <v>28212.383999999991</v>
      </c>
      <c r="L25" s="84">
        <f>'Master data'!AN25</f>
        <v>27747.387357397201</v>
      </c>
      <c r="M25" s="7">
        <f>'Return on capital'!F25</f>
        <v>0.11038198108016191</v>
      </c>
      <c r="N25" s="7">
        <f>'Return on capital'!G25</f>
        <v>0.10346573648291357</v>
      </c>
      <c r="O25" s="23">
        <f>K25/'Master data'!AP25</f>
        <v>0.10866206804464593</v>
      </c>
      <c r="P25" s="23">
        <f>L25/'Master data'!AP25</f>
        <v>0.10687109934029836</v>
      </c>
      <c r="Q25" s="127">
        <f>'Debt details'!C25</f>
        <v>12328.98321301426</v>
      </c>
      <c r="R25" s="127">
        <f>'Debt details'!I25</f>
        <v>8405.5490000000027</v>
      </c>
    </row>
    <row r="26" spans="1:18">
      <c r="A26" s="2" t="str">
        <f>'Master data'!A26</f>
        <v>Drugs (Pharmaceutical)</v>
      </c>
      <c r="B26" s="6">
        <f>'Master data'!B26</f>
        <v>1371</v>
      </c>
      <c r="C26" s="23">
        <f>'Master data'!FC26/'Master data'!AP26</f>
        <v>3.8546394106194759E-3</v>
      </c>
      <c r="D26" s="84">
        <f>'Debt details'!D26</f>
        <v>639526.21899999934</v>
      </c>
      <c r="E26" s="84">
        <f>'Debt details'!E26</f>
        <v>648828.48731898272</v>
      </c>
      <c r="F26" s="23">
        <f t="shared" si="0"/>
        <v>1.4337022034006523E-2</v>
      </c>
      <c r="G26" s="7">
        <f>'Debt fundamentals'!D26</f>
        <v>0.12797266675100108</v>
      </c>
      <c r="H26" s="7">
        <f>'Debt fundamentals'!F26</f>
        <v>0.12882992669944857</v>
      </c>
      <c r="I26" s="7">
        <f>'Debt fundamentals'!C26</f>
        <v>0.36442333871499233</v>
      </c>
      <c r="J26" s="23">
        <f>E26/(E26+'Master data'!BB26)</f>
        <v>0.36619937246013606</v>
      </c>
      <c r="K26" s="84">
        <f>'Master data'!DM26</f>
        <v>238890.55199999994</v>
      </c>
      <c r="L26" s="84">
        <f>'Master data'!AN26</f>
        <v>238888.41933620369</v>
      </c>
      <c r="M26" s="7">
        <f>'Return on capital'!F26</f>
        <v>0.21557196715380669</v>
      </c>
      <c r="N26" s="7">
        <f>'Return on capital'!G26</f>
        <v>0.21359417293666746</v>
      </c>
      <c r="O26" s="23">
        <f>K26/'Master data'!AP26</f>
        <v>0.21443651696312521</v>
      </c>
      <c r="P26" s="23">
        <f>L26/'Master data'!AP26</f>
        <v>0.21443460260949135</v>
      </c>
      <c r="Q26" s="127">
        <f>'Debt details'!C26</f>
        <v>9302.268318983377</v>
      </c>
      <c r="R26" s="127">
        <f>'Debt details'!I26</f>
        <v>4351.7080000000014</v>
      </c>
    </row>
    <row r="27" spans="1:18">
      <c r="A27" s="2" t="str">
        <f>'Master data'!A27</f>
        <v>Education</v>
      </c>
      <c r="B27" s="6">
        <f>'Master data'!B27</f>
        <v>244</v>
      </c>
      <c r="C27" s="23">
        <f>'Master data'!FC27/'Master data'!AP27</f>
        <v>2.1983931808935632E-2</v>
      </c>
      <c r="D27" s="84">
        <f>'Debt details'!D27</f>
        <v>28758.765999999996</v>
      </c>
      <c r="E27" s="84">
        <f>'Debt details'!E27</f>
        <v>33527.120557316121</v>
      </c>
      <c r="F27" s="23">
        <f t="shared" si="0"/>
        <v>0.14222380204600057</v>
      </c>
      <c r="G27" s="7">
        <f>'Debt fundamentals'!D27</f>
        <v>0.22596888509585772</v>
      </c>
      <c r="H27" s="7">
        <f>'Debt fundamentals'!F27</f>
        <v>0.23534608860623782</v>
      </c>
      <c r="I27" s="7">
        <f>'Debt fundamentals'!C27</f>
        <v>0.38473830053775587</v>
      </c>
      <c r="J27" s="23">
        <f>E27/(E27+'Master data'!BB27)</f>
        <v>0.39732206265289294</v>
      </c>
      <c r="K27" s="84">
        <f>'Master data'!DM27</f>
        <v>4343.6899999999996</v>
      </c>
      <c r="L27" s="84">
        <f>'Master data'!AN27</f>
        <v>4311.9050885367778</v>
      </c>
      <c r="M27" s="7">
        <f>'Return on capital'!F27</f>
        <v>9.5758736808495989E-2</v>
      </c>
      <c r="N27" s="7">
        <f>'Return on capital'!G27</f>
        <v>8.4775676983224038E-2</v>
      </c>
      <c r="O27" s="23">
        <f>K27/'Master data'!AP27</f>
        <v>9.6140138413167694E-2</v>
      </c>
      <c r="P27" s="23">
        <f>L27/'Master data'!AP27</f>
        <v>9.5436633838134846E-2</v>
      </c>
      <c r="Q27" s="127">
        <f>'Debt details'!C27</f>
        <v>4768.3545573161246</v>
      </c>
      <c r="R27" s="127">
        <f>'Debt details'!I27</f>
        <v>2999.8010000000013</v>
      </c>
    </row>
    <row r="28" spans="1:18">
      <c r="A28" s="2" t="str">
        <f>'Master data'!A28</f>
        <v>Electrical Equipment</v>
      </c>
      <c r="B28" s="6">
        <f>'Master data'!B28</f>
        <v>999</v>
      </c>
      <c r="C28" s="23">
        <f>'Master data'!FC28/'Master data'!AP28</f>
        <v>3.0410456618573454E-3</v>
      </c>
      <c r="D28" s="84">
        <f>'Debt details'!D28</f>
        <v>230042.42099999994</v>
      </c>
      <c r="E28" s="84">
        <f>'Debt details'!E28</f>
        <v>234895.15895788581</v>
      </c>
      <c r="F28" s="23">
        <f t="shared" si="0"/>
        <v>2.0659165473716344E-2</v>
      </c>
      <c r="G28" s="7">
        <f>'Debt fundamentals'!D28</f>
        <v>0.10901099558233361</v>
      </c>
      <c r="H28" s="7">
        <f>'Debt fundamentals'!F28</f>
        <v>0.10922733916095732</v>
      </c>
      <c r="I28" s="7">
        <f>'Debt fundamentals'!C28</f>
        <v>0.31565578922082688</v>
      </c>
      <c r="J28" s="23">
        <f>E28/(E28+'Master data'!BB28)</f>
        <v>0.31613672807293075</v>
      </c>
      <c r="K28" s="84">
        <f>'Master data'!DM28</f>
        <v>54198.852999999959</v>
      </c>
      <c r="L28" s="84">
        <f>'Master data'!AN28</f>
        <v>54543.212408422762</v>
      </c>
      <c r="M28" s="7">
        <f>'Return on capital'!F28</f>
        <v>0.12903872855339896</v>
      </c>
      <c r="N28" s="7">
        <f>'Return on capital'!G28</f>
        <v>0.12816745142999475</v>
      </c>
      <c r="O28" s="23">
        <f>K28/'Master data'!AP28</f>
        <v>7.098263724020451E-2</v>
      </c>
      <c r="P28" s="23">
        <f>L28/'Master data'!AP28</f>
        <v>7.1433634588217151E-2</v>
      </c>
      <c r="Q28" s="127">
        <f>'Debt details'!C28</f>
        <v>4852.7379578858672</v>
      </c>
      <c r="R28" s="127">
        <f>'Debt details'!I28</f>
        <v>4330.7800000000025</v>
      </c>
    </row>
    <row r="29" spans="1:18">
      <c r="A29" s="2" t="str">
        <f>'Master data'!A29</f>
        <v>Electronics (Consumer &amp; Office)</v>
      </c>
      <c r="B29" s="6">
        <f>'Master data'!B29</f>
        <v>138</v>
      </c>
      <c r="C29" s="23">
        <f>'Master data'!FC29/'Master data'!AP29</f>
        <v>4.2417128603346949E-3</v>
      </c>
      <c r="D29" s="84">
        <f>'Debt details'!D29</f>
        <v>96778.69200000001</v>
      </c>
      <c r="E29" s="84">
        <f>'Debt details'!E29</f>
        <v>100317.39327512424</v>
      </c>
      <c r="F29" s="23">
        <f t="shared" si="0"/>
        <v>3.5275052108054754E-2</v>
      </c>
      <c r="G29" s="7">
        <f>'Debt fundamentals'!D29</f>
        <v>0.22642600480560263</v>
      </c>
      <c r="H29" s="7">
        <f>'Debt fundamentals'!F29</f>
        <v>0.23238187034529176</v>
      </c>
      <c r="I29" s="7">
        <f>'Debt fundamentals'!C29</f>
        <v>0.35617485530645404</v>
      </c>
      <c r="J29" s="23">
        <f>E29/(E29+'Master data'!BB29)</f>
        <v>0.36393797145511581</v>
      </c>
      <c r="K29" s="84">
        <f>'Master data'!DM29</f>
        <v>23121.723999999991</v>
      </c>
      <c r="L29" s="84">
        <f>'Master data'!AN29</f>
        <v>23249.559744975148</v>
      </c>
      <c r="M29" s="7">
        <f>'Return on capital'!F29</f>
        <v>0.13420940704358983</v>
      </c>
      <c r="N29" s="7">
        <f>'Return on capital'!G29</f>
        <v>0.13188032649963169</v>
      </c>
      <c r="O29" s="23">
        <f>K29/'Master data'!AP29</f>
        <v>6.3683998529846575E-2</v>
      </c>
      <c r="P29" s="23">
        <f>L29/'Master data'!AP29</f>
        <v>6.4036095605093199E-2</v>
      </c>
      <c r="Q29" s="127">
        <f>'Debt details'!C29</f>
        <v>3538.7012751242291</v>
      </c>
      <c r="R29" s="127">
        <f>'Debt details'!I29</f>
        <v>214.232</v>
      </c>
    </row>
    <row r="30" spans="1:18">
      <c r="A30" s="2" t="str">
        <f>'Master data'!A30</f>
        <v>Electronics (General)</v>
      </c>
      <c r="B30" s="6">
        <f>'Master data'!B30</f>
        <v>1425</v>
      </c>
      <c r="C30" s="23">
        <f>'Master data'!FC30/'Master data'!AP30</f>
        <v>2.411607262632863E-3</v>
      </c>
      <c r="D30" s="84">
        <f>'Debt details'!D30</f>
        <v>278406.69399999978</v>
      </c>
      <c r="E30" s="84">
        <f>'Debt details'!E30</f>
        <v>286216.92955060588</v>
      </c>
      <c r="F30" s="23">
        <f t="shared" si="0"/>
        <v>2.7287818239365103E-2</v>
      </c>
      <c r="G30" s="7">
        <f>'Debt fundamentals'!D30</f>
        <v>0.11449310420662509</v>
      </c>
      <c r="H30" s="7">
        <f>'Debt fundamentals'!F30</f>
        <v>0.11550999089770773</v>
      </c>
      <c r="I30" s="7">
        <f>'Debt fundamentals'!C30</f>
        <v>0.28150135757279249</v>
      </c>
      <c r="J30" s="23">
        <f>E30/(E30+'Master data'!BB30)</f>
        <v>0.28352661790005518</v>
      </c>
      <c r="K30" s="84">
        <f>'Master data'!DM30</f>
        <v>96181.790999999954</v>
      </c>
      <c r="L30" s="84">
        <f>'Master data'!AN30</f>
        <v>96500.074889878772</v>
      </c>
      <c r="M30" s="7">
        <f>'Return on capital'!F30</f>
        <v>0.15191595002984171</v>
      </c>
      <c r="N30" s="7">
        <f>'Return on capital'!G30</f>
        <v>0.15030465950164434</v>
      </c>
      <c r="O30" s="23">
        <f>K30/'Master data'!AP30</f>
        <v>8.342281140717156E-2</v>
      </c>
      <c r="P30" s="23">
        <f>L30/'Master data'!AP30</f>
        <v>8.3698873400229079E-2</v>
      </c>
      <c r="Q30" s="127">
        <f>'Debt details'!C30</f>
        <v>7810.2355506060994</v>
      </c>
      <c r="R30" s="127">
        <f>'Debt details'!I30</f>
        <v>4964.4050000000025</v>
      </c>
    </row>
    <row r="31" spans="1:18">
      <c r="A31" s="2" t="str">
        <f>'Master data'!A31</f>
        <v>Engineering/Construction</v>
      </c>
      <c r="B31" s="6">
        <f>'Master data'!B31</f>
        <v>1267</v>
      </c>
      <c r="C31" s="23">
        <f>'Master data'!FC31/'Master data'!AP31</f>
        <v>5.8209634486248241E-3</v>
      </c>
      <c r="D31" s="84">
        <f>'Debt details'!D31</f>
        <v>779023.48499999801</v>
      </c>
      <c r="E31" s="84">
        <f>'Debt details'!E31</f>
        <v>784273.41896269703</v>
      </c>
      <c r="F31" s="23">
        <f t="shared" si="0"/>
        <v>6.694009813111787E-3</v>
      </c>
      <c r="G31" s="7">
        <f>'Debt fundamentals'!D31</f>
        <v>0.46547835227106976</v>
      </c>
      <c r="H31" s="7">
        <f>'Debt fundamentals'!F31</f>
        <v>0.46619138819066736</v>
      </c>
      <c r="I31" s="7">
        <f>'Debt fundamentals'!C31</f>
        <v>0.47666609033067514</v>
      </c>
      <c r="J31" s="23">
        <f>E31/(E31+'Master data'!BB31)</f>
        <v>0.47738095828789162</v>
      </c>
      <c r="K31" s="84">
        <f>'Master data'!DM31</f>
        <v>104520.87499999988</v>
      </c>
      <c r="L31" s="84">
        <f>'Master data'!AN31</f>
        <v>105148.12620746033</v>
      </c>
      <c r="M31" s="7">
        <f>'Return on capital'!F31</f>
        <v>9.3681624455876605E-2</v>
      </c>
      <c r="N31" s="7">
        <f>'Return on capital'!G31</f>
        <v>9.3720082420028772E-2</v>
      </c>
      <c r="O31" s="23">
        <f>K31/'Master data'!AP31</f>
        <v>4.8072625266089533E-2</v>
      </c>
      <c r="P31" s="23">
        <f>L31/'Master data'!AP31</f>
        <v>4.8361118949709653E-2</v>
      </c>
      <c r="Q31" s="127">
        <f>'Debt details'!C31</f>
        <v>5249.9339626990259</v>
      </c>
      <c r="R31" s="127">
        <f>'Debt details'!I31</f>
        <v>2978.87</v>
      </c>
    </row>
    <row r="32" spans="1:18">
      <c r="A32" s="2" t="str">
        <f>'Master data'!A32</f>
        <v>Entertainment</v>
      </c>
      <c r="B32" s="6">
        <f>'Master data'!B32</f>
        <v>734</v>
      </c>
      <c r="C32" s="23">
        <f>'Master data'!FC32/'Master data'!AP32</f>
        <v>1.428341545795573E-2</v>
      </c>
      <c r="D32" s="84">
        <f>'Debt details'!D32</f>
        <v>192266.19399999978</v>
      </c>
      <c r="E32" s="84">
        <f>'Debt details'!E32</f>
        <v>220608.02719622635</v>
      </c>
      <c r="F32" s="23">
        <f t="shared" si="0"/>
        <v>0.12847145027509393</v>
      </c>
      <c r="G32" s="7">
        <f>'Debt fundamentals'!D32</f>
        <v>0.12785616995149293</v>
      </c>
      <c r="H32" s="7">
        <f>'Debt fundamentals'!F32</f>
        <v>0.13299828243979833</v>
      </c>
      <c r="I32" s="7">
        <f>'Debt fundamentals'!C32</f>
        <v>0.37127499774059769</v>
      </c>
      <c r="J32" s="23">
        <f>E32/(E32+'Master data'!BB32)</f>
        <v>0.38191986895508317</v>
      </c>
      <c r="K32" s="84">
        <f>'Master data'!DM32</f>
        <v>29126.633999999995</v>
      </c>
      <c r="L32" s="84">
        <f>'Master data'!AN32</f>
        <v>29732.156360754696</v>
      </c>
      <c r="M32" s="7">
        <f>'Return on capital'!F32</f>
        <v>0.1407258982981188</v>
      </c>
      <c r="N32" s="7">
        <f>'Return on capital'!G32</f>
        <v>0.12507498328317182</v>
      </c>
      <c r="O32" s="23">
        <f>K32/'Master data'!AP32</f>
        <v>9.3243903088815805E-2</v>
      </c>
      <c r="P32" s="23">
        <f>L32/'Master data'!AP32</f>
        <v>9.5182378654661212E-2</v>
      </c>
      <c r="Q32" s="127">
        <f>'Debt details'!C32</f>
        <v>28341.833196226566</v>
      </c>
      <c r="R32" s="127">
        <f>'Debt details'!I32</f>
        <v>18562.007999999994</v>
      </c>
    </row>
    <row r="33" spans="1:18">
      <c r="A33" s="2" t="str">
        <f>'Master data'!A33</f>
        <v>Environmental &amp; Waste Services</v>
      </c>
      <c r="B33" s="6">
        <f>'Master data'!B33</f>
        <v>353</v>
      </c>
      <c r="C33" s="23">
        <f>'Master data'!FC33/'Master data'!AP33</f>
        <v>1.6404429559752961E-2</v>
      </c>
      <c r="D33" s="84">
        <f>'Debt details'!D33</f>
        <v>113338.30499999996</v>
      </c>
      <c r="E33" s="84">
        <f>'Debt details'!E33</f>
        <v>116659.54433995245</v>
      </c>
      <c r="F33" s="23">
        <f t="shared" si="0"/>
        <v>2.846950379194188E-2</v>
      </c>
      <c r="G33" s="7">
        <f>'Debt fundamentals'!D33</f>
        <v>0.23225327327848322</v>
      </c>
      <c r="H33" s="7">
        <f>'Debt fundamentals'!F33</f>
        <v>0.23374943853477836</v>
      </c>
      <c r="I33" s="7">
        <f>'Debt fundamentals'!C33</f>
        <v>0.50754435496958328</v>
      </c>
      <c r="J33" s="23">
        <f>E33/(E33+'Master data'!BB33)</f>
        <v>0.50963672674638549</v>
      </c>
      <c r="K33" s="84">
        <f>'Master data'!DM33</f>
        <v>17386.879999999997</v>
      </c>
      <c r="L33" s="84">
        <f>'Master data'!AN33</f>
        <v>17482.920132009498</v>
      </c>
      <c r="M33" s="7">
        <f>'Return on capital'!F33</f>
        <v>0.1297053102615989</v>
      </c>
      <c r="N33" s="7">
        <f>'Return on capital'!G33</f>
        <v>0.12681045723104584</v>
      </c>
      <c r="O33" s="23">
        <f>K33/'Master data'!AP33</f>
        <v>0.11065180568357465</v>
      </c>
      <c r="P33" s="23">
        <f>L33/'Master data'!AP33</f>
        <v>0.11126301448152691</v>
      </c>
      <c r="Q33" s="127">
        <f>'Debt details'!C33</f>
        <v>3321.2393399524881</v>
      </c>
      <c r="R33" s="127">
        <f>'Debt details'!I33</f>
        <v>2348.5930000000003</v>
      </c>
    </row>
    <row r="34" spans="1:18">
      <c r="A34" s="2" t="str">
        <f>'Master data'!A34</f>
        <v>Farming/Agriculture</v>
      </c>
      <c r="B34" s="6">
        <f>'Master data'!B34</f>
        <v>417</v>
      </c>
      <c r="C34" s="23">
        <f>'Master data'!FC34/'Master data'!AP34</f>
        <v>5.3853436455859145E-3</v>
      </c>
      <c r="D34" s="84">
        <f>'Debt details'!D34</f>
        <v>200207.39199999999</v>
      </c>
      <c r="E34" s="84">
        <f>'Debt details'!E34</f>
        <v>204156.95423919338</v>
      </c>
      <c r="F34" s="23">
        <f t="shared" si="0"/>
        <v>1.9345714937371271E-2</v>
      </c>
      <c r="G34" s="7">
        <f>'Debt fundamentals'!D34</f>
        <v>0.30093100609383028</v>
      </c>
      <c r="H34" s="7">
        <f>'Debt fundamentals'!F34</f>
        <v>0.3005691320308172</v>
      </c>
      <c r="I34" s="7">
        <f>'Debt fundamentals'!C34</f>
        <v>0.49307229158506577</v>
      </c>
      <c r="J34" s="23">
        <f>E34/(E34+'Master data'!BB34)</f>
        <v>0.49264219036752965</v>
      </c>
      <c r="K34" s="84">
        <f>'Master data'!DM34</f>
        <v>36095.760000000024</v>
      </c>
      <c r="L34" s="84">
        <f>'Master data'!AN34</f>
        <v>36387.85355216133</v>
      </c>
      <c r="M34" s="7">
        <f>'Return on capital'!F34</f>
        <v>0.10378846339150799</v>
      </c>
      <c r="N34" s="7">
        <f>'Return on capital'!G34</f>
        <v>0.10328471560789601</v>
      </c>
      <c r="O34" s="23">
        <f>K34/'Master data'!AP34</f>
        <v>7.2604356210684465E-2</v>
      </c>
      <c r="P34" s="23">
        <f>L34/'Master data'!AP34</f>
        <v>7.3191884061821644E-2</v>
      </c>
      <c r="Q34" s="127">
        <f>'Debt details'!C34</f>
        <v>3949.5622391933866</v>
      </c>
      <c r="R34" s="127">
        <f>'Debt details'!I34</f>
        <v>4280.496000000001</v>
      </c>
    </row>
    <row r="35" spans="1:18">
      <c r="A35" s="2" t="str">
        <f>'Master data'!A35</f>
        <v>Financial Svcs. (Non-bank &amp; Insurance)</v>
      </c>
      <c r="B35" s="6">
        <f>'Master data'!B35</f>
        <v>1102</v>
      </c>
      <c r="C35" s="23">
        <f>'Master data'!FC35/'Master data'!AP35</f>
        <v>7.994606669219249E-3</v>
      </c>
      <c r="D35" s="84">
        <f>'Debt details'!D35</f>
        <v>11449020.009</v>
      </c>
      <c r="E35" s="84">
        <f>'Debt details'!E35</f>
        <v>11468784.676392579</v>
      </c>
      <c r="F35" s="23">
        <f t="shared" si="0"/>
        <v>1.7233445347756469E-3</v>
      </c>
      <c r="G35" s="7">
        <f>'Debt fundamentals'!D35</f>
        <v>0.84173938713244778</v>
      </c>
      <c r="H35" s="7">
        <f>'Debt fundamentals'!F35</f>
        <v>0.84185510916957851</v>
      </c>
      <c r="I35" s="7">
        <f>'Debt fundamentals'!C35</f>
        <v>0.88911376029868794</v>
      </c>
      <c r="J35" s="23">
        <f>E35/(E35+'Master data'!BB35)</f>
        <v>0.88919940148863341</v>
      </c>
      <c r="K35" s="84">
        <f>'Master data'!DM35</f>
        <v>81529.35199999997</v>
      </c>
      <c r="L35" s="84">
        <f>'Master data'!AN35</f>
        <v>80995.399521483763</v>
      </c>
      <c r="M35" s="7">
        <f>'Return on capital'!F35</f>
        <v>6.4555111706713977E-3</v>
      </c>
      <c r="N35" s="7">
        <f>'Return on capital'!G35</f>
        <v>6.401406494851083E-3</v>
      </c>
      <c r="O35" s="23">
        <f>K35/'Master data'!AP35</f>
        <v>0.10122142177508793</v>
      </c>
      <c r="P35" s="23">
        <f>L35/'Master data'!AP35</f>
        <v>0.10055850188538069</v>
      </c>
      <c r="Q35" s="127">
        <f>'Debt details'!C35</f>
        <v>19764.667392579839</v>
      </c>
      <c r="R35" s="127">
        <f>'Debt details'!I35</f>
        <v>9803.2660000000014</v>
      </c>
    </row>
    <row r="36" spans="1:18">
      <c r="A36" s="2" t="str">
        <f>'Master data'!A36</f>
        <v>Food Processing</v>
      </c>
      <c r="B36" s="6">
        <f>'Master data'!B36</f>
        <v>1377</v>
      </c>
      <c r="C36" s="23">
        <f>'Master data'!FC36/'Master data'!AP36</f>
        <v>6.6807797887734575E-3</v>
      </c>
      <c r="D36" s="84">
        <f>'Debt details'!D36</f>
        <v>542861.29300000076</v>
      </c>
      <c r="E36" s="84">
        <f>'Debt details'!E36</f>
        <v>554231.74325927068</v>
      </c>
      <c r="F36" s="23">
        <f t="shared" si="0"/>
        <v>2.0515696543116975E-2</v>
      </c>
      <c r="G36" s="7">
        <f>'Debt fundamentals'!D36</f>
        <v>0.19579792345395233</v>
      </c>
      <c r="H36" s="7">
        <f>'Debt fundamentals'!F36</f>
        <v>0.19755666465757807</v>
      </c>
      <c r="I36" s="7">
        <f>'Debt fundamentals'!C36</f>
        <v>0.40342704443186922</v>
      </c>
      <c r="J36" s="23">
        <f>E36/(E36+'Master data'!BB36)</f>
        <v>0.40610899788627763</v>
      </c>
      <c r="K36" s="84">
        <f>'Master data'!DM36</f>
        <v>136927.35800000007</v>
      </c>
      <c r="L36" s="84">
        <f>'Master data'!AN36</f>
        <v>136810.20094814597</v>
      </c>
      <c r="M36" s="7">
        <f>'Return on capital'!F36</f>
        <v>0.14447768623551943</v>
      </c>
      <c r="N36" s="7">
        <f>'Return on capital'!G36</f>
        <v>0.14234018298656048</v>
      </c>
      <c r="O36" s="23">
        <f>K36/'Master data'!AP36</f>
        <v>9.2507829483284384E-2</v>
      </c>
      <c r="P36" s="23">
        <f>L36/'Master data'!AP36</f>
        <v>9.242867843024441E-2</v>
      </c>
      <c r="Q36" s="127">
        <f>'Debt details'!C36</f>
        <v>11370.450259269914</v>
      </c>
      <c r="R36" s="127">
        <f>'Debt details'!I36</f>
        <v>5235.545000000001</v>
      </c>
    </row>
    <row r="37" spans="1:18">
      <c r="A37" s="2" t="str">
        <f>'Master data'!A37</f>
        <v>Food Wholesalers</v>
      </c>
      <c r="B37" s="6">
        <f>'Master data'!B37</f>
        <v>160</v>
      </c>
      <c r="C37" s="23">
        <f>'Master data'!FC37/'Master data'!AP37</f>
        <v>3.7580860178865485E-3</v>
      </c>
      <c r="D37" s="84">
        <f>'Debt details'!D37</f>
        <v>75570.452999999994</v>
      </c>
      <c r="E37" s="84">
        <f>'Debt details'!E37</f>
        <v>80268.907975722803</v>
      </c>
      <c r="F37" s="23">
        <f t="shared" si="0"/>
        <v>5.8533934174660116E-2</v>
      </c>
      <c r="G37" s="7">
        <f>'Debt fundamentals'!D37</f>
        <v>0.42482627289885311</v>
      </c>
      <c r="H37" s="7">
        <f>'Debt fundamentals'!F37</f>
        <v>0.42988528840047413</v>
      </c>
      <c r="I37" s="7">
        <f>'Debt fundamentals'!C37</f>
        <v>0.61346623553681345</v>
      </c>
      <c r="J37" s="23">
        <f>E37/(E37+'Master data'!BB37)</f>
        <v>0.61835659542890276</v>
      </c>
      <c r="K37" s="84">
        <f>'Master data'!DM37</f>
        <v>8513.8920000000053</v>
      </c>
      <c r="L37" s="84">
        <f>'Master data'!AN37</f>
        <v>8352.5480048554418</v>
      </c>
      <c r="M37" s="7">
        <f>'Return on capital'!F37</f>
        <v>0.10356743776696187</v>
      </c>
      <c r="N37" s="7">
        <f>'Return on capital'!G37</f>
        <v>9.5233633609935031E-2</v>
      </c>
      <c r="O37" s="23">
        <f>K37/'Master data'!AP37</f>
        <v>2.2423455166316369E-2</v>
      </c>
      <c r="P37" s="23">
        <f>L37/'Master data'!AP37</f>
        <v>2.199851556860025E-2</v>
      </c>
      <c r="Q37" s="127">
        <f>'Debt details'!C37</f>
        <v>4698.4549757228087</v>
      </c>
      <c r="R37" s="127">
        <f>'Debt details'!I37</f>
        <v>3055.98</v>
      </c>
    </row>
    <row r="38" spans="1:18">
      <c r="A38" s="2" t="str">
        <f>'Master data'!A38</f>
        <v>Furn/Home Furnishings</v>
      </c>
      <c r="B38" s="6">
        <f>'Master data'!B38</f>
        <v>359</v>
      </c>
      <c r="C38" s="23">
        <f>'Master data'!FC38/'Master data'!AP38</f>
        <v>4.5944982099942414E-3</v>
      </c>
      <c r="D38" s="84">
        <f>'Debt details'!D38</f>
        <v>80802.89800000003</v>
      </c>
      <c r="E38" s="84">
        <f>'Debt details'!E38</f>
        <v>87003.18210472801</v>
      </c>
      <c r="F38" s="23">
        <f t="shared" si="0"/>
        <v>7.1265026804014309E-2</v>
      </c>
      <c r="G38" s="7">
        <f>'Debt fundamentals'!D38</f>
        <v>0.15158978360182904</v>
      </c>
      <c r="H38" s="7">
        <f>'Debt fundamentals'!F38</f>
        <v>0.15642372662573115</v>
      </c>
      <c r="I38" s="7">
        <f>'Debt fundamentals'!C38</f>
        <v>0.36952415154393331</v>
      </c>
      <c r="J38" s="23">
        <f>E38/(E38+'Master data'!BB38)</f>
        <v>0.37820963612964004</v>
      </c>
      <c r="K38" s="84">
        <f>'Master data'!DM38</f>
        <v>31470.499000000025</v>
      </c>
      <c r="L38" s="84">
        <f>'Master data'!AN38</f>
        <v>31564.11117905442</v>
      </c>
      <c r="M38" s="7">
        <f>'Return on capital'!F38</f>
        <v>0.26817311039369435</v>
      </c>
      <c r="N38" s="7">
        <f>'Return on capital'!G38</f>
        <v>0.25305495699223479</v>
      </c>
      <c r="O38" s="23">
        <f>K38/'Master data'!AP38</f>
        <v>8.9905668708503556E-2</v>
      </c>
      <c r="P38" s="23">
        <f>L38/'Master data'!AP38</f>
        <v>9.0173102204144831E-2</v>
      </c>
      <c r="Q38" s="127">
        <f>'Debt details'!C38</f>
        <v>6200.2841047279799</v>
      </c>
      <c r="R38" s="127">
        <f>'Debt details'!I38</f>
        <v>3031.1270000000009</v>
      </c>
    </row>
    <row r="39" spans="1:18">
      <c r="A39" s="2" t="str">
        <f>'Master data'!A39</f>
        <v>Green &amp; Renewable Energy</v>
      </c>
      <c r="B39" s="6">
        <f>'Master data'!B39</f>
        <v>239</v>
      </c>
      <c r="C39" s="23">
        <f>'Master data'!FC39/'Master data'!AP39</f>
        <v>2.9569595012706729E-3</v>
      </c>
      <c r="D39" s="84">
        <f>'Debt details'!D39</f>
        <v>221599.76700000014</v>
      </c>
      <c r="E39" s="84">
        <f>'Debt details'!E39</f>
        <v>222180.14035456951</v>
      </c>
      <c r="F39" s="23">
        <f t="shared" si="0"/>
        <v>2.6121747589283677E-3</v>
      </c>
      <c r="G39" s="7">
        <f>'Debt fundamentals'!D39</f>
        <v>0.3406971850084089</v>
      </c>
      <c r="H39" s="7">
        <f>'Debt fundamentals'!F39</f>
        <v>0.34120318264076577</v>
      </c>
      <c r="I39" s="7">
        <f>'Debt fundamentals'!C39</f>
        <v>0.5479406253089083</v>
      </c>
      <c r="J39" s="23">
        <f>E39/(E39+'Master data'!BB39)</f>
        <v>0.54849835181901074</v>
      </c>
      <c r="K39" s="84">
        <f>'Master data'!DM39</f>
        <v>23731.007999999998</v>
      </c>
      <c r="L39" s="84">
        <f>'Master data'!AN39</f>
        <v>23659.945329086124</v>
      </c>
      <c r="M39" s="7">
        <f>'Return on capital'!F39</f>
        <v>8.0754461218410539E-2</v>
      </c>
      <c r="N39" s="7">
        <f>'Return on capital'!G39</f>
        <v>8.033680379921064E-2</v>
      </c>
      <c r="O39" s="23">
        <f>K39/'Master data'!AP39</f>
        <v>0.33485860381153659</v>
      </c>
      <c r="P39" s="23">
        <f>L39/'Master data'!AP39</f>
        <v>0.33385586735949296</v>
      </c>
      <c r="Q39" s="127">
        <f>'Debt details'!C39</f>
        <v>580.37335456936853</v>
      </c>
      <c r="R39" s="127">
        <f>'Debt details'!I39</f>
        <v>77.795999999999992</v>
      </c>
    </row>
    <row r="40" spans="1:18">
      <c r="A40" s="2" t="str">
        <f>'Master data'!A40</f>
        <v>Healthcare Products</v>
      </c>
      <c r="B40" s="6">
        <f>'Master data'!B40</f>
        <v>852</v>
      </c>
      <c r="C40" s="23">
        <f>'Master data'!FC40/'Master data'!AP40</f>
        <v>5.6267002778818166E-3</v>
      </c>
      <c r="D40" s="84">
        <f>'Debt details'!D40</f>
        <v>208028.21500000008</v>
      </c>
      <c r="E40" s="84">
        <f>'Debt details'!E40</f>
        <v>216646.74345612049</v>
      </c>
      <c r="F40" s="23">
        <f t="shared" si="0"/>
        <v>3.9781481681334364E-2</v>
      </c>
      <c r="G40" s="7">
        <f>'Debt fundamentals'!D40</f>
        <v>8.0720643896379771E-2</v>
      </c>
      <c r="H40" s="7">
        <f>'Debt fundamentals'!F40</f>
        <v>8.1902119474818916E-2</v>
      </c>
      <c r="I40" s="7">
        <f>'Debt fundamentals'!C40</f>
        <v>0.3179710856398959</v>
      </c>
      <c r="J40" s="23">
        <f>E40/(E40+'Master data'!BB40)</f>
        <v>0.32141098393295731</v>
      </c>
      <c r="K40" s="84">
        <f>'Master data'!DM40</f>
        <v>82183.557999999961</v>
      </c>
      <c r="L40" s="84">
        <f>'Master data'!AN40</f>
        <v>82657.127308775947</v>
      </c>
      <c r="M40" s="7">
        <f>'Return on capital'!F40</f>
        <v>0.2457566811538508</v>
      </c>
      <c r="N40" s="7">
        <f>'Return on capital'!G40</f>
        <v>0.24046573883495792</v>
      </c>
      <c r="O40" s="23">
        <f>K40/'Master data'!AP40</f>
        <v>0.19025008974563362</v>
      </c>
      <c r="P40" s="23">
        <f>L40/'Master data'!AP40</f>
        <v>0.19134637476526503</v>
      </c>
      <c r="Q40" s="127">
        <f>'Debt details'!C40</f>
        <v>8618.5284561204026</v>
      </c>
      <c r="R40" s="127">
        <f>'Debt details'!I40</f>
        <v>5219.1840000000011</v>
      </c>
    </row>
    <row r="41" spans="1:18">
      <c r="A41" s="2" t="str">
        <f>'Master data'!A41</f>
        <v>Healthcare Support Services</v>
      </c>
      <c r="B41" s="6">
        <f>'Master data'!B41</f>
        <v>445</v>
      </c>
      <c r="C41" s="23">
        <f>'Master data'!FC41/'Master data'!AP41</f>
        <v>4.3102469525871248E-3</v>
      </c>
      <c r="D41" s="84">
        <f>'Debt details'!D41</f>
        <v>375944.26900000009</v>
      </c>
      <c r="E41" s="84">
        <f>'Debt details'!E41</f>
        <v>421251.56496104924</v>
      </c>
      <c r="F41" s="23">
        <f t="shared" si="0"/>
        <v>0.10755401220939906</v>
      </c>
      <c r="G41" s="7">
        <f>'Debt fundamentals'!D41</f>
        <v>0.21246124470571523</v>
      </c>
      <c r="H41" s="7">
        <f>'Debt fundamentals'!F41</f>
        <v>0.21566846091516509</v>
      </c>
      <c r="I41" s="7">
        <f>'Debt fundamentals'!C41</f>
        <v>0.44701306878225461</v>
      </c>
      <c r="J41" s="23">
        <f>E41/(E41+'Master data'!BB41)</f>
        <v>0.45173004304849024</v>
      </c>
      <c r="K41" s="84">
        <f>'Master data'!DM41</f>
        <v>103338.268</v>
      </c>
      <c r="L41" s="84">
        <f>'Master data'!AN41</f>
        <v>101471.72180779012</v>
      </c>
      <c r="M41" s="7">
        <f>'Return on capital'!F41</f>
        <v>0.29834122806914781</v>
      </c>
      <c r="N41" s="7">
        <f>'Return on capital'!G41</f>
        <v>0.2541883011603765</v>
      </c>
      <c r="O41" s="23">
        <f>K41/'Master data'!AP41</f>
        <v>4.4395081437957666E-2</v>
      </c>
      <c r="P41" s="23">
        <f>L41/'Master data'!AP41</f>
        <v>4.3593195826609241E-2</v>
      </c>
      <c r="Q41" s="127">
        <f>'Debt details'!C41</f>
        <v>45307.295961049153</v>
      </c>
      <c r="R41" s="127">
        <f>'Debt details'!I41</f>
        <v>37352.907000000007</v>
      </c>
    </row>
    <row r="42" spans="1:18">
      <c r="A42" s="2" t="str">
        <f>'Master data'!A42</f>
        <v>Heathcare Information and Technology</v>
      </c>
      <c r="B42" s="6">
        <f>'Master data'!B42</f>
        <v>455</v>
      </c>
      <c r="C42" s="23">
        <f>'Master data'!FC42/'Master data'!AP42</f>
        <v>8.9610665332830446E-3</v>
      </c>
      <c r="D42" s="84">
        <f>'Debt details'!D42</f>
        <v>134324.47899999999</v>
      </c>
      <c r="E42" s="84">
        <f>'Debt details'!E42</f>
        <v>141585.89289776073</v>
      </c>
      <c r="F42" s="23">
        <f t="shared" si="0"/>
        <v>5.1286281063355713E-2</v>
      </c>
      <c r="G42" s="7">
        <f>'Debt fundamentals'!D42</f>
        <v>7.3294500260738332E-2</v>
      </c>
      <c r="H42" s="7">
        <f>'Debt fundamentals'!F42</f>
        <v>7.4148996004438195E-2</v>
      </c>
      <c r="I42" s="7">
        <f>'Debt fundamentals'!C42</f>
        <v>0.33301127087840998</v>
      </c>
      <c r="J42" s="23">
        <f>E42/(E42+'Master data'!BB42)</f>
        <v>0.33579647815120994</v>
      </c>
      <c r="K42" s="84">
        <f>'Master data'!DM42</f>
        <v>38204.996999999974</v>
      </c>
      <c r="L42" s="84">
        <f>'Master data'!AN42</f>
        <v>38311.236220447878</v>
      </c>
      <c r="M42" s="7">
        <f>'Return on capital'!F42</f>
        <v>0.26012466135364593</v>
      </c>
      <c r="N42" s="7">
        <f>'Return on capital'!G42</f>
        <v>0.24770055873259156</v>
      </c>
      <c r="O42" s="23">
        <f>K42/'Master data'!AP42</f>
        <v>0.17381307091319981</v>
      </c>
      <c r="P42" s="23">
        <f>L42/'Master data'!AP42</f>
        <v>0.17429640468122692</v>
      </c>
      <c r="Q42" s="127">
        <f>'Debt details'!C42</f>
        <v>7261.4138977607363</v>
      </c>
      <c r="R42" s="127">
        <f>'Debt details'!I42</f>
        <v>5499.7029999999968</v>
      </c>
    </row>
    <row r="43" spans="1:18">
      <c r="A43" s="2" t="str">
        <f>'Master data'!A43</f>
        <v>Homebuilding</v>
      </c>
      <c r="B43" s="6">
        <f>'Master data'!B43</f>
        <v>168</v>
      </c>
      <c r="C43" s="23">
        <f>'Master data'!FC43/'Master data'!AP43</f>
        <v>2.1661472353768055E-3</v>
      </c>
      <c r="D43" s="84">
        <f>'Debt details'!D43</f>
        <v>83340.451000000015</v>
      </c>
      <c r="E43" s="84">
        <f>'Debt details'!E43</f>
        <v>105407.67480248345</v>
      </c>
      <c r="F43" s="23">
        <f t="shared" si="0"/>
        <v>0.20935120562932219</v>
      </c>
      <c r="G43" s="7">
        <f>'Debt fundamentals'!D43</f>
        <v>0.20792998598943843</v>
      </c>
      <c r="H43" s="7">
        <f>'Debt fundamentals'!F43</f>
        <v>0.24711971203415931</v>
      </c>
      <c r="I43" s="7">
        <f>'Debt fundamentals'!C43</f>
        <v>0.31470215962990788</v>
      </c>
      <c r="J43" s="23">
        <f>E43/(E43+'Master data'!BB43)</f>
        <v>0.36474874290238118</v>
      </c>
      <c r="K43" s="84">
        <f>'Master data'!DM43</f>
        <v>41378.36399999998</v>
      </c>
      <c r="L43" s="84">
        <f>'Master data'!AN43</f>
        <v>38798.06523950331</v>
      </c>
      <c r="M43" s="7">
        <f>'Return on capital'!F43</f>
        <v>0.17939091525583425</v>
      </c>
      <c r="N43" s="7">
        <f>'Return on capital'!G43</f>
        <v>0.15012345295066995</v>
      </c>
      <c r="O43" s="23">
        <f>K43/'Master data'!AP43</f>
        <v>0.13695530015327942</v>
      </c>
      <c r="P43" s="23">
        <f>L43/'Master data'!AP43</f>
        <v>0.128414953047508</v>
      </c>
      <c r="Q43" s="127">
        <f>'Debt details'!C43</f>
        <v>22067.223802483437</v>
      </c>
      <c r="R43" s="127">
        <f>'Debt details'!I43</f>
        <v>962.76700000000017</v>
      </c>
    </row>
    <row r="44" spans="1:18">
      <c r="A44" s="2" t="str">
        <f>'Master data'!A44</f>
        <v>Hospitals/Healthcare Facilities</v>
      </c>
      <c r="B44" s="6">
        <f>'Master data'!B44</f>
        <v>223</v>
      </c>
      <c r="C44" s="23">
        <f>'Master data'!FC44/'Master data'!AP44</f>
        <v>1.8616709665192618E-2</v>
      </c>
      <c r="D44" s="84">
        <f>'Debt details'!D44</f>
        <v>166948.64300000007</v>
      </c>
      <c r="E44" s="84">
        <f>'Debt details'!E44</f>
        <v>182689.7649473217</v>
      </c>
      <c r="F44" s="23">
        <f t="shared" si="0"/>
        <v>8.6163129893240376E-2</v>
      </c>
      <c r="G44" s="7">
        <f>'Debt fundamentals'!D44</f>
        <v>0.32017771801850869</v>
      </c>
      <c r="H44" s="7">
        <f>'Debt fundamentals'!F44</f>
        <v>0.32765209380750854</v>
      </c>
      <c r="I44" s="7">
        <f>'Debt fundamentals'!C44</f>
        <v>0.64708326320128717</v>
      </c>
      <c r="J44" s="23">
        <f>E44/(E44+'Master data'!BB44)</f>
        <v>0.65483810214439264</v>
      </c>
      <c r="K44" s="84">
        <f>'Master data'!DM44</f>
        <v>24922.468000000004</v>
      </c>
      <c r="L44" s="84">
        <f>'Master data'!AN44</f>
        <v>24157.32961053566</v>
      </c>
      <c r="M44" s="7">
        <f>'Return on capital'!F44</f>
        <v>0.13854757362711867</v>
      </c>
      <c r="N44" s="7">
        <f>'Return on capital'!G44</f>
        <v>0.12162702454990741</v>
      </c>
      <c r="O44" s="23">
        <f>K44/'Master data'!AP44</f>
        <v>0.11343134381426492</v>
      </c>
      <c r="P44" s="23">
        <f>L44/'Master data'!AP44</f>
        <v>0.10994891680419422</v>
      </c>
      <c r="Q44" s="127">
        <f>'Debt details'!C44</f>
        <v>15741.121947321633</v>
      </c>
      <c r="R44" s="127">
        <f>'Debt details'!I44</f>
        <v>9610.6190000000006</v>
      </c>
    </row>
    <row r="45" spans="1:18">
      <c r="A45" s="2" t="str">
        <f>'Master data'!A45</f>
        <v>Hotel/Gaming</v>
      </c>
      <c r="B45" s="6">
        <f>'Master data'!B45</f>
        <v>654</v>
      </c>
      <c r="C45" s="23">
        <f>'Master data'!FC45/'Master data'!AP45</f>
        <v>2.2961337181855491E-2</v>
      </c>
      <c r="D45" s="84">
        <f>'Debt details'!D45</f>
        <v>434795.14899999998</v>
      </c>
      <c r="E45" s="84">
        <f>'Debt details'!E45</f>
        <v>475661.50169478887</v>
      </c>
      <c r="F45" s="23">
        <f t="shared" si="0"/>
        <v>8.5914778785294757E-2</v>
      </c>
      <c r="G45" s="7">
        <f>'Debt fundamentals'!D45</f>
        <v>0.32216316938098616</v>
      </c>
      <c r="H45" s="7">
        <f>'Debt fundamentals'!F45</f>
        <v>0.32894124607864822</v>
      </c>
      <c r="I45" s="7">
        <f>'Debt fundamentals'!C45</f>
        <v>0.61512029204637964</v>
      </c>
      <c r="J45" s="23">
        <f>E45/(E45+'Master data'!BB45)</f>
        <v>0.62240243635744275</v>
      </c>
      <c r="K45" s="84">
        <f>'Master data'!DM45</f>
        <v>-16197.393999999993</v>
      </c>
      <c r="L45" s="84">
        <f>'Master data'!AN45</f>
        <v>-20963.184538957765</v>
      </c>
      <c r="M45" s="7">
        <f>'Return on capital'!F45</f>
        <v>-3.2990035351930971E-2</v>
      </c>
      <c r="N45" s="7">
        <f>'Return on capital'!G45</f>
        <v>-3.9233555692730224E-2</v>
      </c>
      <c r="O45" s="23">
        <f>K45/'Master data'!AP45</f>
        <v>-7.9822063960307013E-2</v>
      </c>
      <c r="P45" s="23">
        <f>L45/'Master data'!AP45</f>
        <v>-0.10330826409979324</v>
      </c>
      <c r="Q45" s="127">
        <f>'Debt details'!C45</f>
        <v>40866.352694788889</v>
      </c>
      <c r="R45" s="127">
        <f>'Debt details'!I45</f>
        <v>24995.677999999996</v>
      </c>
    </row>
    <row r="46" spans="1:18">
      <c r="A46" s="2" t="str">
        <f>'Master data'!A46</f>
        <v>Household Products</v>
      </c>
      <c r="B46" s="6">
        <f>'Master data'!B46</f>
        <v>575</v>
      </c>
      <c r="C46" s="23">
        <f>'Master data'!FC46/'Master data'!AP46</f>
        <v>6.9425243442984754E-3</v>
      </c>
      <c r="D46" s="84">
        <f>'Debt details'!D46</f>
        <v>181490.86899999995</v>
      </c>
      <c r="E46" s="84">
        <f>'Debt details'!E46</f>
        <v>190264.98268220335</v>
      </c>
      <c r="F46" s="23">
        <f t="shared" si="0"/>
        <v>4.6115231286981841E-2</v>
      </c>
      <c r="G46" s="7">
        <f>'Debt fundamentals'!D46</f>
        <v>9.7827396655074811E-2</v>
      </c>
      <c r="H46" s="7">
        <f>'Debt fundamentals'!F46</f>
        <v>9.9509529044573511E-2</v>
      </c>
      <c r="I46" s="7">
        <f>'Debt fundamentals'!C46</f>
        <v>0.4088883096168805</v>
      </c>
      <c r="J46" s="23">
        <f>E46/(E46+'Master data'!BB46)</f>
        <v>0.41346779955470886</v>
      </c>
      <c r="K46" s="84">
        <f>'Master data'!DM46</f>
        <v>75897.34</v>
      </c>
      <c r="L46" s="84">
        <f>'Master data'!AN46</f>
        <v>76076.130263559346</v>
      </c>
      <c r="M46" s="7">
        <f>'Return on capital'!F46</f>
        <v>0.2878504804812031</v>
      </c>
      <c r="N46" s="7">
        <f>'Return on capital'!G46</f>
        <v>0.27801135535028532</v>
      </c>
      <c r="O46" s="23">
        <f>K46/'Master data'!AP46</f>
        <v>0.15724662490610716</v>
      </c>
      <c r="P46" s="23">
        <f>L46/'Master data'!AP46</f>
        <v>0.15761704850080471</v>
      </c>
      <c r="Q46" s="127">
        <f>'Debt details'!C46</f>
        <v>8774.1136822034023</v>
      </c>
      <c r="R46" s="127">
        <f>'Debt details'!I46</f>
        <v>5194.51</v>
      </c>
    </row>
    <row r="47" spans="1:18">
      <c r="A47" s="2" t="str">
        <f>'Master data'!A47</f>
        <v>Information Services</v>
      </c>
      <c r="B47" s="6">
        <f>'Master data'!B47</f>
        <v>266</v>
      </c>
      <c r="C47" s="23">
        <f>'Master data'!FC47/'Master data'!AP47</f>
        <v>1.0569032878826941E-2</v>
      </c>
      <c r="D47" s="84">
        <f>'Debt details'!D47</f>
        <v>204890.85799999995</v>
      </c>
      <c r="E47" s="84">
        <f>'Debt details'!E47</f>
        <v>214115.85021176739</v>
      </c>
      <c r="F47" s="23">
        <f t="shared" si="0"/>
        <v>4.3084116391400411E-2</v>
      </c>
      <c r="G47" s="7">
        <f>'Debt fundamentals'!D47</f>
        <v>9.5511709851921353E-2</v>
      </c>
      <c r="H47" s="7">
        <f>'Debt fundamentals'!F47</f>
        <v>9.7074352439888809E-2</v>
      </c>
      <c r="I47" s="7">
        <f>'Debt fundamentals'!C47</f>
        <v>0.43335779886567061</v>
      </c>
      <c r="J47" s="23">
        <f>E47/(E47+'Master data'!BB47)</f>
        <v>0.43777258512643691</v>
      </c>
      <c r="K47" s="84">
        <f>'Master data'!DM47</f>
        <v>53897.397999999979</v>
      </c>
      <c r="L47" s="84">
        <f>'Master data'!AN47</f>
        <v>54216.14855764652</v>
      </c>
      <c r="M47" s="7">
        <f>'Return on capital'!F47</f>
        <v>0.30742869705386588</v>
      </c>
      <c r="N47" s="7">
        <f>'Return on capital'!G47</f>
        <v>0.29135416745848142</v>
      </c>
      <c r="O47" s="23">
        <f>K47/'Master data'!AP47</f>
        <v>0.20227117739607817</v>
      </c>
      <c r="P47" s="23">
        <f>L47/'Master data'!AP47</f>
        <v>0.20346741419012196</v>
      </c>
      <c r="Q47" s="127">
        <f>'Debt details'!C47</f>
        <v>9224.9922117674432</v>
      </c>
      <c r="R47" s="127">
        <f>'Debt details'!I47</f>
        <v>5414.2600000000011</v>
      </c>
    </row>
    <row r="48" spans="1:18">
      <c r="A48" s="2" t="str">
        <f>'Master data'!A48</f>
        <v>Insurance (General)</v>
      </c>
      <c r="B48" s="6">
        <f>'Master data'!B48</f>
        <v>215</v>
      </c>
      <c r="C48" s="23">
        <f>'Master data'!FC48/'Master data'!AP48</f>
        <v>2.0910275661103015E-3</v>
      </c>
      <c r="D48" s="84">
        <f>'Debt details'!D48</f>
        <v>338852.59600000002</v>
      </c>
      <c r="E48" s="84">
        <f>'Debt details'!E48</f>
        <v>346328.65501289128</v>
      </c>
      <c r="F48" s="23">
        <f t="shared" si="0"/>
        <v>2.1586602507993397E-2</v>
      </c>
      <c r="G48" s="7">
        <f>'Debt fundamentals'!D48</f>
        <v>0.27986872586604378</v>
      </c>
      <c r="H48" s="7">
        <f>'Debt fundamentals'!F48</f>
        <v>0.28118959524670251</v>
      </c>
      <c r="I48" s="7">
        <f>'Debt fundamentals'!C48</f>
        <v>0.33529823536974218</v>
      </c>
      <c r="J48" s="23">
        <f>E48/(E48+'Master data'!BB48)</f>
        <v>0.33675837433349798</v>
      </c>
      <c r="K48" s="84">
        <f>'Master data'!DM48</f>
        <v>110358.32599999994</v>
      </c>
      <c r="L48" s="84">
        <f>'Master data'!AN48</f>
        <v>110392.01219742166</v>
      </c>
      <c r="M48" s="7">
        <f>'Return on capital'!F48</f>
        <v>0.14359254637356875</v>
      </c>
      <c r="N48" s="7">
        <f>'Return on capital'!G48</f>
        <v>0.14201992715004952</v>
      </c>
      <c r="O48" s="23">
        <f>K48/'Master data'!AP48</f>
        <v>0.10323909742110052</v>
      </c>
      <c r="P48" s="23">
        <f>L48/'Master data'!AP48</f>
        <v>0.10327061051796796</v>
      </c>
      <c r="Q48" s="127">
        <f>'Debt details'!C48</f>
        <v>7476.059012891259</v>
      </c>
      <c r="R48" s="127">
        <f>'Debt details'!I48</f>
        <v>5216.9389999999985</v>
      </c>
    </row>
    <row r="49" spans="1:18">
      <c r="A49" s="2" t="str">
        <f>'Master data'!A49</f>
        <v>Insurance (Life)</v>
      </c>
      <c r="B49" s="6">
        <f>'Master data'!B49</f>
        <v>142</v>
      </c>
      <c r="C49" s="23">
        <f>'Master data'!FC49/'Master data'!AP49</f>
        <v>8.1931685097999063E-4</v>
      </c>
      <c r="D49" s="84">
        <f>'Debt details'!D49</f>
        <v>1288984.2490000001</v>
      </c>
      <c r="E49" s="84">
        <f>'Debt details'!E49</f>
        <v>1292932.8598421977</v>
      </c>
      <c r="F49" s="23">
        <f t="shared" si="0"/>
        <v>3.0539952729483535E-3</v>
      </c>
      <c r="G49" s="7">
        <f>'Debt fundamentals'!D49</f>
        <v>0.5183095295624478</v>
      </c>
      <c r="H49" s="7">
        <f>'Debt fundamentals'!F49</f>
        <v>0.51902905276253319</v>
      </c>
      <c r="I49" s="7">
        <f>'Debt fundamentals'!C49</f>
        <v>0.4844518188399769</v>
      </c>
      <c r="J49" s="23">
        <f>E49/(E49+'Master data'!BB49)</f>
        <v>0.48517168172440295</v>
      </c>
      <c r="K49" s="84">
        <f>'Master data'!DM49</f>
        <v>188830.75</v>
      </c>
      <c r="L49" s="84">
        <f>'Master data'!AN49</f>
        <v>188909.34483156048</v>
      </c>
      <c r="M49" s="7">
        <f>'Return on capital'!F49</f>
        <v>0.10968208404573902</v>
      </c>
      <c r="N49" s="7">
        <f>'Return on capital'!G49</f>
        <v>0.10942627831240584</v>
      </c>
      <c r="O49" s="23">
        <f>K49/'Master data'!AP49</f>
        <v>0.10418822130214209</v>
      </c>
      <c r="P49" s="23">
        <f>L49/'Master data'!AP49</f>
        <v>0.10423158635631799</v>
      </c>
      <c r="Q49" s="127">
        <f>'Debt details'!C49</f>
        <v>3948.6108421976678</v>
      </c>
      <c r="R49" s="127">
        <f>'Debt details'!I49</f>
        <v>227.59900000000002</v>
      </c>
    </row>
    <row r="50" spans="1:18">
      <c r="A50" s="2" t="str">
        <f>'Master data'!A50</f>
        <v>Insurance (Prop/Cas.)</v>
      </c>
      <c r="B50" s="6">
        <f>'Master data'!B50</f>
        <v>231</v>
      </c>
      <c r="C50" s="23">
        <f>'Master data'!FC50/'Master data'!AP50</f>
        <v>2.1777091168750724E-3</v>
      </c>
      <c r="D50" s="84">
        <f>'Debt details'!D50</f>
        <v>186165.12799999994</v>
      </c>
      <c r="E50" s="84">
        <f>'Debt details'!E50</f>
        <v>193939.48942135862</v>
      </c>
      <c r="F50" s="23">
        <f t="shared" si="0"/>
        <v>4.0086531343123621E-2</v>
      </c>
      <c r="G50" s="7">
        <f>'Debt fundamentals'!D50</f>
        <v>0.21404166023337381</v>
      </c>
      <c r="H50" s="7">
        <f>'Debt fundamentals'!F50</f>
        <v>0.21902306388736686</v>
      </c>
      <c r="I50" s="7">
        <f>'Debt fundamentals'!C50</f>
        <v>0.25126987737761253</v>
      </c>
      <c r="J50" s="23">
        <f>E50/(E50+'Master data'!BB50)</f>
        <v>0.25683456952342143</v>
      </c>
      <c r="K50" s="84">
        <f>'Master data'!DM50</f>
        <v>87495.714999999982</v>
      </c>
      <c r="L50" s="84">
        <f>'Master data'!AN50</f>
        <v>87573.894715728224</v>
      </c>
      <c r="M50" s="7">
        <f>'Return on capital'!F50</f>
        <v>0.13472295944962898</v>
      </c>
      <c r="N50" s="7">
        <f>'Return on capital'!G50</f>
        <v>0.13295927379004246</v>
      </c>
      <c r="O50" s="23">
        <f>K50/'Master data'!AP50</f>
        <v>0.11539429645108923</v>
      </c>
      <c r="P50" s="23">
        <f>L50/'Master data'!AP50</f>
        <v>0.11549740428092074</v>
      </c>
      <c r="Q50" s="127">
        <f>'Debt details'!C50</f>
        <v>7774.3614213586843</v>
      </c>
      <c r="R50" s="127">
        <f>'Debt details'!I50</f>
        <v>2162.3569999999995</v>
      </c>
    </row>
    <row r="51" spans="1:18">
      <c r="A51" s="2" t="str">
        <f>'Master data'!A51</f>
        <v>Investments &amp; Asset Management</v>
      </c>
      <c r="B51" s="6">
        <f>'Master data'!B51</f>
        <v>1706</v>
      </c>
      <c r="C51" s="23">
        <f>'Master data'!FC51/'Master data'!AP51</f>
        <v>5.1985864521751175E-3</v>
      </c>
      <c r="D51" s="84">
        <f>'Debt details'!D51</f>
        <v>656892.90400000045</v>
      </c>
      <c r="E51" s="84">
        <f>'Debt details'!E51</f>
        <v>666006.75202972593</v>
      </c>
      <c r="F51" s="23">
        <f t="shared" si="0"/>
        <v>1.3684317766974692E-2</v>
      </c>
      <c r="G51" s="7">
        <f>'Debt fundamentals'!D51</f>
        <v>0.31083922170698203</v>
      </c>
      <c r="H51" s="7">
        <f>'Debt fundamentals'!F51</f>
        <v>0.31163526323852414</v>
      </c>
      <c r="I51" s="7">
        <f>'Debt fundamentals'!C51</f>
        <v>0.47738172755617847</v>
      </c>
      <c r="J51" s="23">
        <f>E51/(E51+'Master data'!BB51)</f>
        <v>0.47830826089507755</v>
      </c>
      <c r="K51" s="84">
        <f>'Master data'!DM51</f>
        <v>84908.027999999889</v>
      </c>
      <c r="L51" s="84">
        <f>'Master data'!AN51</f>
        <v>84673.738394054904</v>
      </c>
      <c r="M51" s="7">
        <f>'Return on capital'!F51</f>
        <v>0.10248811758032737</v>
      </c>
      <c r="N51" s="7">
        <f>'Return on capital'!G51</f>
        <v>0.1010389510561219</v>
      </c>
      <c r="O51" s="23">
        <f>K51/'Master data'!AP51</f>
        <v>0.20224212238931832</v>
      </c>
      <c r="P51" s="23">
        <f>L51/'Master data'!AP51</f>
        <v>0.20168406883094253</v>
      </c>
      <c r="Q51" s="127">
        <f>'Debt details'!C51</f>
        <v>9113.8480297254864</v>
      </c>
      <c r="R51" s="127">
        <f>'Debt details'!I51</f>
        <v>6645.1589999999997</v>
      </c>
    </row>
    <row r="52" spans="1:18">
      <c r="A52" s="2" t="str">
        <f>'Master data'!A52</f>
        <v>Machinery</v>
      </c>
      <c r="B52" s="6">
        <f>'Master data'!B52</f>
        <v>1421</v>
      </c>
      <c r="C52" s="23">
        <f>'Master data'!FC52/'Master data'!AP52</f>
        <v>3.7329486657100286E-3</v>
      </c>
      <c r="D52" s="84">
        <f>'Debt details'!D52</f>
        <v>242380.94099999993</v>
      </c>
      <c r="E52" s="84">
        <f>'Debt details'!E52</f>
        <v>249155.61563556496</v>
      </c>
      <c r="F52" s="23">
        <f t="shared" si="0"/>
        <v>2.7190535594727307E-2</v>
      </c>
      <c r="G52" s="7">
        <f>'Debt fundamentals'!D52</f>
        <v>0.1162103210555937</v>
      </c>
      <c r="H52" s="7">
        <f>'Debt fundamentals'!F52</f>
        <v>0.11763369801992109</v>
      </c>
      <c r="I52" s="7">
        <f>'Debt fundamentals'!C52</f>
        <v>0.30512563042581725</v>
      </c>
      <c r="J52" s="23">
        <f>E52/(E52+'Master data'!BB52)</f>
        <v>0.30805635988523944</v>
      </c>
      <c r="K52" s="84">
        <f>'Master data'!DM52</f>
        <v>81804.315999999992</v>
      </c>
      <c r="L52" s="84">
        <f>'Master data'!AN52</f>
        <v>82241.563072887075</v>
      </c>
      <c r="M52" s="7">
        <f>'Return on capital'!F52</f>
        <v>0.14758150508169646</v>
      </c>
      <c r="N52" s="7">
        <f>'Return on capital'!G52</f>
        <v>0.14624846472949179</v>
      </c>
      <c r="O52" s="23">
        <f>K52/'Master data'!AP52</f>
        <v>9.9495636886152691E-2</v>
      </c>
      <c r="P52" s="23">
        <f>L52/'Master data'!AP52</f>
        <v>0.10002744471880429</v>
      </c>
      <c r="Q52" s="127">
        <f>'Debt details'!C52</f>
        <v>6774.6746355650248</v>
      </c>
      <c r="R52" s="127">
        <f>'Debt details'!I52</f>
        <v>3362.2900000000004</v>
      </c>
    </row>
    <row r="53" spans="1:18">
      <c r="A53" s="2" t="str">
        <f>'Master data'!A53</f>
        <v>Metals &amp; Mining</v>
      </c>
      <c r="B53" s="6">
        <f>'Master data'!B53</f>
        <v>1706</v>
      </c>
      <c r="C53" s="23">
        <f>'Master data'!FC53/'Master data'!AP53</f>
        <v>3.8202204399920502E-3</v>
      </c>
      <c r="D53" s="84">
        <f>'Debt details'!D53</f>
        <v>363615.81599999993</v>
      </c>
      <c r="E53" s="84">
        <f>'Debt details'!E53</f>
        <v>366043.4257586188</v>
      </c>
      <c r="F53" s="23">
        <f t="shared" si="0"/>
        <v>6.6320266607375602E-3</v>
      </c>
      <c r="G53" s="7">
        <f>'Debt fundamentals'!D53</f>
        <v>0.2057240289248686</v>
      </c>
      <c r="H53" s="7">
        <f>'Debt fundamentals'!F53</f>
        <v>0.20623066927888656</v>
      </c>
      <c r="I53" s="7">
        <f>'Debt fundamentals'!C53</f>
        <v>0.34864198170827615</v>
      </c>
      <c r="J53" s="23">
        <f>E53/(E53+'Master data'!BB53)</f>
        <v>0.34934578350733453</v>
      </c>
      <c r="K53" s="84">
        <f>'Master data'!DM53</f>
        <v>173140.33099999983</v>
      </c>
      <c r="L53" s="84">
        <f>'Master data'!AN53</f>
        <v>173263.99004827597</v>
      </c>
      <c r="M53" s="7">
        <f>'Return on capital'!F53</f>
        <v>0.21975567636651672</v>
      </c>
      <c r="N53" s="7">
        <f>'Return on capital'!G53</f>
        <v>0.21920608803311006</v>
      </c>
      <c r="O53" s="23">
        <f>K53/'Master data'!AP53</f>
        <v>0.15978212186952045</v>
      </c>
      <c r="P53" s="23">
        <f>L53/'Master data'!AP53</f>
        <v>0.15989624031325803</v>
      </c>
      <c r="Q53" s="127">
        <f>'Debt details'!C53</f>
        <v>2427.6097586188698</v>
      </c>
      <c r="R53" s="127">
        <f>'Debt details'!I53</f>
        <v>1295.5000000000002</v>
      </c>
    </row>
    <row r="54" spans="1:18">
      <c r="A54" s="2" t="str">
        <f>'Master data'!A54</f>
        <v>Office Equipment &amp; Services</v>
      </c>
      <c r="B54" s="6">
        <f>'Master data'!B54</f>
        <v>145</v>
      </c>
      <c r="C54" s="23">
        <f>'Master data'!FC54/'Master data'!AP54</f>
        <v>1.1701393386484798E-2</v>
      </c>
      <c r="D54" s="84">
        <f>'Debt details'!D54</f>
        <v>11841.216000000002</v>
      </c>
      <c r="E54" s="84">
        <f>'Debt details'!E54</f>
        <v>13065.469985095269</v>
      </c>
      <c r="F54" s="23">
        <f t="shared" si="0"/>
        <v>9.3701488464774899E-2</v>
      </c>
      <c r="G54" s="7">
        <f>'Debt fundamentals'!D54</f>
        <v>0.21291044142882395</v>
      </c>
      <c r="H54" s="7">
        <f>'Debt fundamentals'!F54</f>
        <v>0.21084330428256209</v>
      </c>
      <c r="I54" s="7">
        <f>'Debt fundamentals'!C54</f>
        <v>0.35420364149028932</v>
      </c>
      <c r="J54" s="23">
        <f>E54/(E54+'Master data'!BB54)</f>
        <v>0.35137710640731851</v>
      </c>
      <c r="K54" s="84">
        <f>'Master data'!DM54</f>
        <v>3313.4070000000002</v>
      </c>
      <c r="L54" s="84">
        <f>'Master data'!AN54</f>
        <v>3347.5882029809477</v>
      </c>
      <c r="M54" s="7">
        <f>'Return on capital'!F54</f>
        <v>0.13974357598669862</v>
      </c>
      <c r="N54" s="7">
        <f>'Return on capital'!G54</f>
        <v>0.1332499181869404</v>
      </c>
      <c r="O54" s="23">
        <f>K54/'Master data'!AP54</f>
        <v>7.1806614321386575E-2</v>
      </c>
      <c r="P54" s="23">
        <f>L54/'Master data'!AP54</f>
        <v>7.2547373443188984E-2</v>
      </c>
      <c r="Q54" s="127">
        <f>'Debt details'!C54</f>
        <v>1224.2539850952671</v>
      </c>
      <c r="R54" s="127">
        <f>'Debt details'!I54</f>
        <v>1387.0299999999997</v>
      </c>
    </row>
    <row r="55" spans="1:18">
      <c r="A55" s="2" t="str">
        <f>'Master data'!A55</f>
        <v>Oil/Gas (Integrated)</v>
      </c>
      <c r="B55" s="6">
        <f>'Master data'!B55</f>
        <v>46</v>
      </c>
      <c r="C55" s="23">
        <f>'Master data'!FC55/'Master data'!AP55</f>
        <v>4.3824868779667736E-3</v>
      </c>
      <c r="D55" s="84">
        <f>'Debt details'!D55</f>
        <v>957104.54600000009</v>
      </c>
      <c r="E55" s="84">
        <f>'Debt details'!E55</f>
        <v>970120.52370069374</v>
      </c>
      <c r="F55" s="23">
        <f t="shared" si="0"/>
        <v>1.3416866649766294E-2</v>
      </c>
      <c r="G55" s="7">
        <f>'Debt fundamentals'!D55</f>
        <v>0.20936061470810041</v>
      </c>
      <c r="H55" s="7">
        <f>'Debt fundamentals'!F55</f>
        <v>0.21141520243342549</v>
      </c>
      <c r="I55" s="7">
        <f>'Debt fundamentals'!C55</f>
        <v>0.31053117207115249</v>
      </c>
      <c r="J55" s="23">
        <f>E55/(E55+'Master data'!BB55)</f>
        <v>0.31318532579026592</v>
      </c>
      <c r="K55" s="84">
        <f>'Master data'!DM55</f>
        <v>344820.83299999998</v>
      </c>
      <c r="L55" s="84">
        <f>'Master data'!AN55</f>
        <v>346216.91645986121</v>
      </c>
      <c r="M55" s="7">
        <f>'Return on capital'!F55</f>
        <v>0.10597675056473942</v>
      </c>
      <c r="N55" s="7">
        <f>'Return on capital'!G55</f>
        <v>0.10585611183382204</v>
      </c>
      <c r="O55" s="23">
        <f>K55/'Master data'!AP55</f>
        <v>0.11904496800428231</v>
      </c>
      <c r="P55" s="23">
        <f>L55/'Master data'!AP55</f>
        <v>0.1195269479048717</v>
      </c>
      <c r="Q55" s="127">
        <f>'Debt details'!C55</f>
        <v>13015.977700693649</v>
      </c>
      <c r="R55" s="127">
        <f>'Debt details'!I55</f>
        <v>1091.7</v>
      </c>
    </row>
    <row r="56" spans="1:18">
      <c r="A56" s="2" t="str">
        <f>'Master data'!A56</f>
        <v>Oil/Gas (Production and Exploration)</v>
      </c>
      <c r="B56" s="6">
        <f>'Master data'!B56</f>
        <v>642</v>
      </c>
      <c r="C56" s="23">
        <f>'Master data'!FC56/'Master data'!AP56</f>
        <v>1.7593185214863475E-2</v>
      </c>
      <c r="D56" s="84">
        <f>'Debt details'!D56</f>
        <v>303501.70700000005</v>
      </c>
      <c r="E56" s="84">
        <f>'Debt details'!E56</f>
        <v>314326.47653276363</v>
      </c>
      <c r="F56" s="23">
        <f t="shared" si="0"/>
        <v>3.4437981973927861E-2</v>
      </c>
      <c r="G56" s="7">
        <f>'Debt fundamentals'!D56</f>
        <v>0.27690232313086782</v>
      </c>
      <c r="H56" s="7">
        <f>'Debt fundamentals'!F56</f>
        <v>0.27934371191618795</v>
      </c>
      <c r="I56" s="7">
        <f>'Debt fundamentals'!C56</f>
        <v>0.37464404321376754</v>
      </c>
      <c r="J56" s="23">
        <f>E56/(E56+'Master data'!BB56)</f>
        <v>0.37749730901095313</v>
      </c>
      <c r="K56" s="84">
        <f>'Master data'!DM56</f>
        <v>46369.722000000009</v>
      </c>
      <c r="L56" s="84">
        <f>'Master data'!AN56</f>
        <v>46712.266093447288</v>
      </c>
      <c r="M56" s="7">
        <f>'Return on capital'!F56</f>
        <v>6.4046769567192879E-2</v>
      </c>
      <c r="N56" s="7">
        <f>'Return on capital'!G56</f>
        <v>6.3517404316288842E-2</v>
      </c>
      <c r="O56" s="23">
        <f>K56/'Master data'!AP56</f>
        <v>0.12495519492682648</v>
      </c>
      <c r="P56" s="23">
        <f>L56/'Master data'!AP56</f>
        <v>0.12587826847830771</v>
      </c>
      <c r="Q56" s="127">
        <f>'Debt details'!C56</f>
        <v>10824.769532763574</v>
      </c>
      <c r="R56" s="127">
        <f>'Debt details'!I56</f>
        <v>7024.7259999999951</v>
      </c>
    </row>
    <row r="57" spans="1:18">
      <c r="A57" s="2" t="str">
        <f>'Master data'!A57</f>
        <v>Oil/Gas Distribution</v>
      </c>
      <c r="B57" s="6">
        <f>'Master data'!B57</f>
        <v>165</v>
      </c>
      <c r="C57" s="23">
        <f>'Master data'!FC57/'Master data'!AP57</f>
        <v>4.3636464767406354E-3</v>
      </c>
      <c r="D57" s="84">
        <f>'Debt details'!D57</f>
        <v>327703.15100000007</v>
      </c>
      <c r="E57" s="84">
        <f>'Debt details'!E57</f>
        <v>331412.09571667446</v>
      </c>
      <c r="F57" s="23">
        <f t="shared" si="0"/>
        <v>1.1191337807552999E-2</v>
      </c>
      <c r="G57" s="7">
        <f>'Debt fundamentals'!D57</f>
        <v>0.45116803934084532</v>
      </c>
      <c r="H57" s="7">
        <f>'Debt fundamentals'!F57</f>
        <v>0.45189137008229102</v>
      </c>
      <c r="I57" s="7">
        <f>'Debt fundamentals'!C57</f>
        <v>0.56375760485518955</v>
      </c>
      <c r="J57" s="23">
        <f>E57/(E57+'Master data'!BB57)</f>
        <v>0.56447579041836926</v>
      </c>
      <c r="K57" s="84">
        <f>'Master data'!DM57</f>
        <v>32947.706000000006</v>
      </c>
      <c r="L57" s="84">
        <f>'Master data'!AN57</f>
        <v>33047.061056665123</v>
      </c>
      <c r="M57" s="7">
        <f>'Return on capital'!F57</f>
        <v>6.2747192429240164E-2</v>
      </c>
      <c r="N57" s="7">
        <f>'Return on capital'!G57</f>
        <v>6.2432215019457331E-2</v>
      </c>
      <c r="O57" s="23">
        <f>K57/'Master data'!AP57</f>
        <v>0.12395966754057607</v>
      </c>
      <c r="P57" s="23">
        <f>L57/'Master data'!AP57</f>
        <v>0.1243334726180125</v>
      </c>
      <c r="Q57" s="127">
        <f>'Debt details'!C57</f>
        <v>3708.9447166743921</v>
      </c>
      <c r="R57" s="127">
        <f>'Debt details'!I57</f>
        <v>2728.7330000000002</v>
      </c>
    </row>
    <row r="58" spans="1:18">
      <c r="A58" s="2" t="str">
        <f>'Master data'!A58</f>
        <v>Oilfield Svcs/Equip.</v>
      </c>
      <c r="B58" s="6">
        <f>'Master data'!B58</f>
        <v>457</v>
      </c>
      <c r="C58" s="23">
        <f>'Master data'!FC58/'Master data'!AP58</f>
        <v>8.5281483174017396E-3</v>
      </c>
      <c r="D58" s="84">
        <f>'Debt details'!D58</f>
        <v>416131.79600000009</v>
      </c>
      <c r="E58" s="84">
        <f>'Debt details'!E58</f>
        <v>430949.51855540462</v>
      </c>
      <c r="F58" s="23">
        <f t="shared" si="0"/>
        <v>3.4383893976898602E-2</v>
      </c>
      <c r="G58" s="7">
        <f>'Debt fundamentals'!D58</f>
        <v>0.34540440285842416</v>
      </c>
      <c r="H58" s="7">
        <f>'Debt fundamentals'!F58</f>
        <v>0.34863094715876269</v>
      </c>
      <c r="I58" s="7">
        <f>'Debt fundamentals'!C58</f>
        <v>0.42649391642463585</v>
      </c>
      <c r="J58" s="23">
        <f>E58/(E58+'Master data'!BB58)</f>
        <v>0.42998038123552096</v>
      </c>
      <c r="K58" s="84">
        <f>'Master data'!DM58</f>
        <v>61420.294999999976</v>
      </c>
      <c r="L58" s="84">
        <f>'Master data'!AN58</f>
        <v>62402.19548891898</v>
      </c>
      <c r="M58" s="7">
        <f>'Return on capital'!F58</f>
        <v>7.5142401074986029E-2</v>
      </c>
      <c r="N58" s="7">
        <f>'Return on capital'!G58</f>
        <v>7.4827059490624209E-2</v>
      </c>
      <c r="O58" s="23">
        <f>K58/'Master data'!AP58</f>
        <v>4.3772196109830977E-2</v>
      </c>
      <c r="P58" s="23">
        <f>L58/'Master data'!AP58</f>
        <v>4.4471963845581865E-2</v>
      </c>
      <c r="Q58" s="127">
        <f>'Debt details'!C58</f>
        <v>14817.722555404529</v>
      </c>
      <c r="R58" s="127">
        <f>'Debt details'!I58</f>
        <v>8724.6780000000053</v>
      </c>
    </row>
    <row r="59" spans="1:18">
      <c r="A59" s="2" t="str">
        <f>'Master data'!A59</f>
        <v>Packaging &amp; Container</v>
      </c>
      <c r="B59" s="6">
        <f>'Master data'!B59</f>
        <v>414</v>
      </c>
      <c r="C59" s="23">
        <f>'Master data'!FC59/'Master data'!AP59</f>
        <v>6.6207411150676484E-3</v>
      </c>
      <c r="D59" s="84">
        <f>'Debt details'!D59</f>
        <v>132498.97000000006</v>
      </c>
      <c r="E59" s="84">
        <f>'Debt details'!E59</f>
        <v>137169.68504848966</v>
      </c>
      <c r="F59" s="23">
        <f t="shared" si="0"/>
        <v>3.4050636238163658E-2</v>
      </c>
      <c r="G59" s="7">
        <f>'Debt fundamentals'!D59</f>
        <v>0.26461005212715255</v>
      </c>
      <c r="H59" s="7">
        <f>'Debt fundamentals'!F59</f>
        <v>0.26610220298790277</v>
      </c>
      <c r="I59" s="7">
        <f>'Debt fundamentals'!C59</f>
        <v>0.48499363192614731</v>
      </c>
      <c r="J59" s="23">
        <f>E59/(E59+'Master data'!BB59)</f>
        <v>0.48690570301631469</v>
      </c>
      <c r="K59" s="84">
        <f>'Master data'!DM59</f>
        <v>27016.020000000015</v>
      </c>
      <c r="L59" s="84">
        <f>'Master data'!AN59</f>
        <v>27271.473990302096</v>
      </c>
      <c r="M59" s="7">
        <f>'Return on capital'!F59</f>
        <v>0.126223892177247</v>
      </c>
      <c r="N59" s="7">
        <f>'Return on capital'!G59</f>
        <v>0.12412715568773421</v>
      </c>
      <c r="O59" s="23">
        <f>K59/'Master data'!AP59</f>
        <v>9.1523057736209085E-2</v>
      </c>
      <c r="P59" s="23">
        <f>L59/'Master data'!AP59</f>
        <v>9.2388467604256341E-2</v>
      </c>
      <c r="Q59" s="127">
        <f>'Debt details'!C59</f>
        <v>4670.7150484895974</v>
      </c>
      <c r="R59" s="127">
        <f>'Debt details'!I59</f>
        <v>3614.9900000000002</v>
      </c>
    </row>
    <row r="60" spans="1:18">
      <c r="A60" s="2" t="str">
        <f>'Master data'!A60</f>
        <v>Paper/Forest Products</v>
      </c>
      <c r="B60" s="6">
        <f>'Master data'!B60</f>
        <v>272</v>
      </c>
      <c r="C60" s="23">
        <f>'Master data'!FC60/'Master data'!AP60</f>
        <v>1.7175246255811793E-3</v>
      </c>
      <c r="D60" s="84">
        <f>'Debt details'!D60</f>
        <v>115345.62000000002</v>
      </c>
      <c r="E60" s="84">
        <f>'Debt details'!E60</f>
        <v>115949.35417582859</v>
      </c>
      <c r="F60" s="23">
        <f t="shared" si="0"/>
        <v>5.2068782971662264E-3</v>
      </c>
      <c r="G60" s="7">
        <f>'Debt fundamentals'!D60</f>
        <v>0.33595548907473777</v>
      </c>
      <c r="H60" s="7">
        <f>'Debt fundamentals'!F60</f>
        <v>0.33667454003593794</v>
      </c>
      <c r="I60" s="7">
        <f>'Debt fundamentals'!C60</f>
        <v>0.40719522589542906</v>
      </c>
      <c r="J60" s="23">
        <f>E60/(E60+'Master data'!BB60)</f>
        <v>0.40797307507702862</v>
      </c>
      <c r="K60" s="84">
        <f>'Master data'!DM60</f>
        <v>31489.800000000017</v>
      </c>
      <c r="L60" s="84">
        <f>'Master data'!AN60</f>
        <v>31522.347164834286</v>
      </c>
      <c r="M60" s="7">
        <f>'Return on capital'!F60</f>
        <v>0.12631799219991921</v>
      </c>
      <c r="N60" s="7">
        <f>'Return on capital'!G60</f>
        <v>0.12609303186062132</v>
      </c>
      <c r="O60" s="23">
        <f>K60/'Master data'!AP60</f>
        <v>0.14159804731050596</v>
      </c>
      <c r="P60" s="23">
        <f>L60/'Master data'!AP60</f>
        <v>0.14174439993853233</v>
      </c>
      <c r="Q60" s="127">
        <f>'Debt details'!C60</f>
        <v>603.734175828562</v>
      </c>
      <c r="R60" s="127">
        <f>'Debt details'!I60</f>
        <v>230.863</v>
      </c>
    </row>
    <row r="61" spans="1:18">
      <c r="A61" s="2" t="str">
        <f>'Master data'!A61</f>
        <v>Power</v>
      </c>
      <c r="B61" s="6">
        <f>'Master data'!B61</f>
        <v>541</v>
      </c>
      <c r="C61" s="23">
        <f>'Master data'!FC61/'Master data'!AP61</f>
        <v>4.4409786905382177E-3</v>
      </c>
      <c r="D61" s="84">
        <f>'Debt details'!D61</f>
        <v>2154596.5229999991</v>
      </c>
      <c r="E61" s="84">
        <f>'Debt details'!E61</f>
        <v>2172136.2540245</v>
      </c>
      <c r="F61" s="23">
        <f t="shared" si="0"/>
        <v>8.074876054392801E-3</v>
      </c>
      <c r="G61" s="7">
        <f>'Debt fundamentals'!D61</f>
        <v>0.47051405401166374</v>
      </c>
      <c r="H61" s="7">
        <f>'Debt fundamentals'!F61</f>
        <v>0.47125737580749977</v>
      </c>
      <c r="I61" s="7">
        <f>'Debt fundamentals'!C61</f>
        <v>0.54706177072077844</v>
      </c>
      <c r="J61" s="23">
        <f>E61/(E61+'Master data'!BB61)</f>
        <v>0.54780090951406601</v>
      </c>
      <c r="K61" s="84">
        <f>'Master data'!DM61</f>
        <v>218263.31300000002</v>
      </c>
      <c r="L61" s="84">
        <f>'Master data'!AN61</f>
        <v>218025.2337951001</v>
      </c>
      <c r="M61" s="7">
        <f>'Return on capital'!F61</f>
        <v>5.8129822300239574E-2</v>
      </c>
      <c r="N61" s="7">
        <f>'Return on capital'!G61</f>
        <v>5.7744171602031581E-2</v>
      </c>
      <c r="O61" s="23">
        <f>K61/'Master data'!AP61</f>
        <v>0.11273090662228229</v>
      </c>
      <c r="P61" s="23">
        <f>L61/'Master data'!AP61</f>
        <v>0.11260794099765493</v>
      </c>
      <c r="Q61" s="127">
        <f>'Debt details'!C61</f>
        <v>17539.731024500914</v>
      </c>
      <c r="R61" s="127">
        <f>'Debt details'!I61</f>
        <v>11068.827000000001</v>
      </c>
    </row>
    <row r="62" spans="1:18">
      <c r="A62" s="2" t="str">
        <f>'Master data'!A62</f>
        <v>Precious Metals</v>
      </c>
      <c r="B62" s="6">
        <f>'Master data'!B62</f>
        <v>947</v>
      </c>
      <c r="C62" s="23">
        <f>'Master data'!FC62/'Master data'!AP62</f>
        <v>6.4331511290130613E-3</v>
      </c>
      <c r="D62" s="84">
        <f>'Debt details'!D62</f>
        <v>80540.728999999905</v>
      </c>
      <c r="E62" s="84">
        <f>'Debt details'!E62</f>
        <v>81058.918172684062</v>
      </c>
      <c r="F62" s="23">
        <f t="shared" si="0"/>
        <v>6.3927472061770085E-3</v>
      </c>
      <c r="G62" s="7">
        <f>'Debt fundamentals'!D62</f>
        <v>0.12751277394262167</v>
      </c>
      <c r="H62" s="7">
        <f>'Debt fundamentals'!F62</f>
        <v>0.12800822175373266</v>
      </c>
      <c r="I62" s="7">
        <f>'Debt fundamentals'!C62</f>
        <v>0.22401204762849716</v>
      </c>
      <c r="J62" s="23">
        <f>E62/(E62+'Master data'!BB62)</f>
        <v>0.22478584081731337</v>
      </c>
      <c r="K62" s="84">
        <f>'Master data'!DM62</f>
        <v>57597.840999999964</v>
      </c>
      <c r="L62" s="84">
        <f>'Master data'!AN62</f>
        <v>57603.782165463119</v>
      </c>
      <c r="M62" s="7">
        <f>'Return on capital'!F62</f>
        <v>0.23035104148950553</v>
      </c>
      <c r="N62" s="7">
        <f>'Return on capital'!G62</f>
        <v>0.22987746855096416</v>
      </c>
      <c r="O62" s="23">
        <f>K62/'Master data'!AP62</f>
        <v>0.24978183492650152</v>
      </c>
      <c r="P62" s="23">
        <f>L62/'Master data'!AP62</f>
        <v>0.24980759969797947</v>
      </c>
      <c r="Q62" s="127">
        <f>'Debt details'!C62</f>
        <v>518.1891726841568</v>
      </c>
      <c r="R62" s="127">
        <f>'Debt details'!I62</f>
        <v>158.43099999999998</v>
      </c>
    </row>
    <row r="63" spans="1:18">
      <c r="A63" s="2" t="str">
        <f>'Master data'!A63</f>
        <v>Publishing &amp; Newspapers</v>
      </c>
      <c r="B63" s="6">
        <f>'Master data'!B63</f>
        <v>337</v>
      </c>
      <c r="C63" s="23">
        <f>'Master data'!FC63/'Master data'!AP63</f>
        <v>1.0028935968640428E-2</v>
      </c>
      <c r="D63" s="84">
        <f>'Debt details'!D63</f>
        <v>40006.897000000004</v>
      </c>
      <c r="E63" s="84">
        <f>'Debt details'!E63</f>
        <v>43239.292367899478</v>
      </c>
      <c r="F63" s="23">
        <f t="shared" si="0"/>
        <v>7.4755972886808367E-2</v>
      </c>
      <c r="G63" s="7">
        <f>'Debt fundamentals'!D63</f>
        <v>0.20316035451903788</v>
      </c>
      <c r="H63" s="7">
        <f>'Debt fundamentals'!F63</f>
        <v>0.20641169071155921</v>
      </c>
      <c r="I63" s="7">
        <f>'Debt fundamentals'!C63</f>
        <v>0.26777957591743412</v>
      </c>
      <c r="J63" s="23">
        <f>E63/(E63+'Master data'!BB63)</f>
        <v>0.27171243151998886</v>
      </c>
      <c r="K63" s="84">
        <f>'Master data'!DM63</f>
        <v>8530.8229999999985</v>
      </c>
      <c r="L63" s="84">
        <f>'Master data'!AN63</f>
        <v>8566.2229264201032</v>
      </c>
      <c r="M63" s="7">
        <f>'Return on capital'!F63</f>
        <v>9.0143900743748923E-2</v>
      </c>
      <c r="N63" s="7">
        <f>'Return on capital'!G63</f>
        <v>8.7081468126108438E-2</v>
      </c>
      <c r="O63" s="23">
        <f>K63/'Master data'!AP63</f>
        <v>6.5754492926377819E-2</v>
      </c>
      <c r="P63" s="23">
        <f>L63/'Master data'!AP63</f>
        <v>6.6027351032962034E-2</v>
      </c>
      <c r="Q63" s="127">
        <f>'Debt details'!C63</f>
        <v>3232.3953678994731</v>
      </c>
      <c r="R63" s="127">
        <f>'Debt details'!I63</f>
        <v>2377.7280000000001</v>
      </c>
    </row>
    <row r="64" spans="1:18">
      <c r="A64" s="2" t="str">
        <f>'Master data'!A64</f>
        <v>R.E.I.T.</v>
      </c>
      <c r="B64" s="6">
        <f>'Master data'!B64</f>
        <v>812</v>
      </c>
      <c r="C64" s="23">
        <f>'Master data'!FC64/'Master data'!AP64</f>
        <v>1.9360993309103944E-2</v>
      </c>
      <c r="D64" s="84">
        <f>'Debt details'!D64</f>
        <v>1356318.8850000019</v>
      </c>
      <c r="E64" s="84">
        <f>'Debt details'!E64</f>
        <v>1409681.7904687962</v>
      </c>
      <c r="F64" s="23">
        <f t="shared" si="0"/>
        <v>3.7854575287553517E-2</v>
      </c>
      <c r="G64" s="7">
        <f>'Debt fundamentals'!D64</f>
        <v>0.36078161082213467</v>
      </c>
      <c r="H64" s="7">
        <f>'Debt fundamentals'!F64</f>
        <v>0.36355830313820703</v>
      </c>
      <c r="I64" s="7">
        <f>'Debt fundamentals'!C64</f>
        <v>0.52227958453786638</v>
      </c>
      <c r="J64" s="23">
        <f>E64/(E64+'Master data'!BB64)</f>
        <v>0.52527783081850843</v>
      </c>
      <c r="K64" s="84">
        <f>'Master data'!DM64</f>
        <v>87822.709000000046</v>
      </c>
      <c r="L64" s="84">
        <f>'Master data'!AN64</f>
        <v>81264.846906240578</v>
      </c>
      <c r="M64" s="7">
        <f>'Return on capital'!F64</f>
        <v>3.7896528316748952E-2</v>
      </c>
      <c r="N64" s="7">
        <f>'Return on capital'!G64</f>
        <v>3.425608338864241E-2</v>
      </c>
      <c r="O64" s="23">
        <f>K64/'Master data'!AP64</f>
        <v>0.3125148541838112</v>
      </c>
      <c r="P64" s="23">
        <f>L64/'Master data'!AP64</f>
        <v>0.28917887036681483</v>
      </c>
      <c r="Q64" s="127">
        <f>'Debt details'!C64</f>
        <v>53362.905468794284</v>
      </c>
      <c r="R64" s="127">
        <f>'Debt details'!I64</f>
        <v>36519.977000000028</v>
      </c>
    </row>
    <row r="65" spans="1:18">
      <c r="A65" s="2" t="str">
        <f>'Master data'!A65</f>
        <v>Real Estate (Development)</v>
      </c>
      <c r="B65" s="6">
        <f>'Master data'!B65</f>
        <v>893</v>
      </c>
      <c r="C65" s="23">
        <f>'Master data'!FC65/'Master data'!AP65</f>
        <v>1.0424829832251844E-2</v>
      </c>
      <c r="D65" s="84">
        <f>'Debt details'!D65</f>
        <v>1491821.6479999977</v>
      </c>
      <c r="E65" s="84">
        <f>'Debt details'!E65</f>
        <v>1494043.1013721791</v>
      </c>
      <c r="F65" s="23">
        <f t="shared" si="0"/>
        <v>1.4868736853315251E-3</v>
      </c>
      <c r="G65" s="7">
        <f>'Debt fundamentals'!D65</f>
        <v>0.67200459471898399</v>
      </c>
      <c r="H65" s="7">
        <f>'Debt fundamentals'!F65</f>
        <v>0.67231315173264061</v>
      </c>
      <c r="I65" s="7">
        <f>'Debt fundamentals'!C65</f>
        <v>0.51461294901143684</v>
      </c>
      <c r="J65" s="23">
        <f>E65/(E65+'Master data'!BB65)</f>
        <v>0.514962700857728</v>
      </c>
      <c r="K65" s="84">
        <f>'Master data'!DM65</f>
        <v>166262.20800000013</v>
      </c>
      <c r="L65" s="84">
        <f>'Master data'!AN65</f>
        <v>166167.73332556401</v>
      </c>
      <c r="M65" s="7">
        <f>'Return on capital'!F65</f>
        <v>7.786201957340301E-2</v>
      </c>
      <c r="N65" s="7">
        <f>'Return on capital'!G65</f>
        <v>7.772022544670068E-2</v>
      </c>
      <c r="O65" s="23">
        <f>K65/'Master data'!AP65</f>
        <v>0.1402163824447808</v>
      </c>
      <c r="P65" s="23">
        <f>L65/'Master data'!AP65</f>
        <v>0.14013670771146991</v>
      </c>
      <c r="Q65" s="127">
        <f>'Debt details'!C65</f>
        <v>2221.4533721813932</v>
      </c>
      <c r="R65" s="127">
        <f>'Debt details'!I65</f>
        <v>130.96299999999997</v>
      </c>
    </row>
    <row r="66" spans="1:18">
      <c r="A66" s="2" t="str">
        <f>'Master data'!A66</f>
        <v>Real Estate (General/Diversified)</v>
      </c>
      <c r="B66" s="6">
        <f>'Master data'!B66</f>
        <v>344</v>
      </c>
      <c r="C66" s="23">
        <f>'Master data'!FC66/'Master data'!AP66</f>
        <v>3.0788060751338539E-3</v>
      </c>
      <c r="D66" s="84">
        <f>'Debt details'!D66</f>
        <v>412386.85499999975</v>
      </c>
      <c r="E66" s="84">
        <f>'Debt details'!E66</f>
        <v>450747.09949410945</v>
      </c>
      <c r="F66" s="23">
        <f t="shared" si="0"/>
        <v>8.5103696811721835E-2</v>
      </c>
      <c r="G66" s="7">
        <f>'Debt fundamentals'!D66</f>
        <v>0.51066602335397271</v>
      </c>
      <c r="H66" s="7">
        <f>'Debt fundamentals'!F66</f>
        <v>0.53276499850842007</v>
      </c>
      <c r="I66" s="7">
        <f>'Debt fundamentals'!C66</f>
        <v>0.42567811845112702</v>
      </c>
      <c r="J66" s="23">
        <f>E66/(E66+'Master data'!BB66)</f>
        <v>0.44746238662615173</v>
      </c>
      <c r="K66" s="84">
        <f>'Master data'!DM66</f>
        <v>36351.822000000022</v>
      </c>
      <c r="L66" s="84">
        <f>'Master data'!AN66</f>
        <v>36151.761101178061</v>
      </c>
      <c r="M66" s="7">
        <f>'Return on capital'!F66</f>
        <v>3.9974587804278865E-2</v>
      </c>
      <c r="N66" s="7">
        <f>'Return on capital'!G66</f>
        <v>3.7897780330414313E-2</v>
      </c>
      <c r="O66" s="23">
        <f>K66/'Master data'!AP66</f>
        <v>0.15291818839805732</v>
      </c>
      <c r="P66" s="23">
        <f>L66/'Master data'!AP66</f>
        <v>0.15207660884209612</v>
      </c>
      <c r="Q66" s="127">
        <f>'Debt details'!C66</f>
        <v>38360.244494109706</v>
      </c>
      <c r="R66" s="127">
        <f>'Debt details'!I66</f>
        <v>151.43099999999998</v>
      </c>
    </row>
    <row r="67" spans="1:18">
      <c r="A67" s="2" t="str">
        <f>'Master data'!A67</f>
        <v>Real Estate (Operations &amp; Services)</v>
      </c>
      <c r="B67" s="6">
        <f>'Master data'!B67</f>
        <v>739</v>
      </c>
      <c r="C67" s="23">
        <f>'Master data'!FC67/'Master data'!AP67</f>
        <v>2.29523297564883E-2</v>
      </c>
      <c r="D67" s="84">
        <f>'Debt details'!D67</f>
        <v>547969.6879999995</v>
      </c>
      <c r="E67" s="84">
        <f>'Debt details'!E67</f>
        <v>587529.33303135808</v>
      </c>
      <c r="F67" s="23">
        <f t="shared" ref="F67:F97" si="1">(E67-D67)/E67</f>
        <v>6.7332204210554997E-2</v>
      </c>
      <c r="G67" s="7">
        <f>'Debt fundamentals'!D67</f>
        <v>0.41583857264880897</v>
      </c>
      <c r="H67" s="7">
        <f>'Debt fundamentals'!F67</f>
        <v>0.42204572533912404</v>
      </c>
      <c r="I67" s="7">
        <f>'Debt fundamentals'!C67</f>
        <v>0.45537853273620277</v>
      </c>
      <c r="J67" s="23">
        <f>E67/(E67+'Master data'!BB67)</f>
        <v>0.46170940458879961</v>
      </c>
      <c r="K67" s="84">
        <f>'Master data'!DM67</f>
        <v>41772.851000000024</v>
      </c>
      <c r="L67" s="84">
        <f>'Master data'!AN67</f>
        <v>40824.556993728307</v>
      </c>
      <c r="M67" s="7">
        <f>'Return on capital'!F67</f>
        <v>3.88905273335452E-2</v>
      </c>
      <c r="N67" s="7">
        <f>'Return on capital'!G67</f>
        <v>3.6446906402178091E-2</v>
      </c>
      <c r="O67" s="23">
        <f>K67/'Master data'!AP67</f>
        <v>0.18256624628656898</v>
      </c>
      <c r="P67" s="23">
        <f>L67/'Master data'!AP67</f>
        <v>0.17842177271206772</v>
      </c>
      <c r="Q67" s="127">
        <f>'Debt details'!C67</f>
        <v>39559.645031358581</v>
      </c>
      <c r="R67" s="127">
        <f>'Debt details'!I67</f>
        <v>24767.632000000005</v>
      </c>
    </row>
    <row r="68" spans="1:18">
      <c r="A68" s="2" t="str">
        <f>'Master data'!A68</f>
        <v>Recreation</v>
      </c>
      <c r="B68" s="6">
        <f>'Master data'!B68</f>
        <v>324</v>
      </c>
      <c r="C68" s="23">
        <f>'Master data'!FC68/'Master data'!AP68</f>
        <v>8.8043598444554772E-3</v>
      </c>
      <c r="D68" s="84">
        <f>'Debt details'!D68</f>
        <v>82923.938999999984</v>
      </c>
      <c r="E68" s="84">
        <f>'Debt details'!E68</f>
        <v>92475.282213481798</v>
      </c>
      <c r="F68" s="23">
        <f t="shared" si="1"/>
        <v>0.10328536431424204</v>
      </c>
      <c r="G68" s="7">
        <f>'Debt fundamentals'!D68</f>
        <v>0.19176038059393147</v>
      </c>
      <c r="H68" s="7">
        <f>'Debt fundamentals'!F68</f>
        <v>0.19785653987639573</v>
      </c>
      <c r="I68" s="7">
        <f>'Debt fundamentals'!C68</f>
        <v>0.4444817330416328</v>
      </c>
      <c r="J68" s="23">
        <f>E68/(E68+'Master data'!BB68)</f>
        <v>0.45409816248230433</v>
      </c>
      <c r="K68" s="84">
        <f>'Master data'!DM68</f>
        <v>15512.995999999999</v>
      </c>
      <c r="L68" s="84">
        <f>'Master data'!AN68</f>
        <v>14919.469357303635</v>
      </c>
      <c r="M68" s="7">
        <f>'Return on capital'!F68</f>
        <v>0.12242512262801303</v>
      </c>
      <c r="N68" s="7">
        <f>'Return on capital'!G68</f>
        <v>0.10850900386745652</v>
      </c>
      <c r="O68" s="23">
        <f>K68/'Master data'!AP68</f>
        <v>0.10479327381702526</v>
      </c>
      <c r="P68" s="23">
        <f>L68/'Master data'!AP68</f>
        <v>0.1007838871075992</v>
      </c>
      <c r="Q68" s="127">
        <f>'Debt details'!C68</f>
        <v>9551.343213481814</v>
      </c>
      <c r="R68" s="127">
        <f>'Debt details'!I68</f>
        <v>6025.8009999999986</v>
      </c>
    </row>
    <row r="69" spans="1:18">
      <c r="A69" s="2" t="str">
        <f>'Master data'!A69</f>
        <v>Reinsurance</v>
      </c>
      <c r="B69" s="6">
        <f>'Master data'!B69</f>
        <v>38</v>
      </c>
      <c r="C69" s="23">
        <f>'Master data'!FC69/'Master data'!AP69</f>
        <v>8.1233077722404239E-4</v>
      </c>
      <c r="D69" s="84">
        <f>'Debt details'!D69</f>
        <v>48681.575000000004</v>
      </c>
      <c r="E69" s="84">
        <f>'Debt details'!E69</f>
        <v>49858.945306980415</v>
      </c>
      <c r="F69" s="23">
        <f t="shared" si="1"/>
        <v>2.3614023516369386E-2</v>
      </c>
      <c r="G69" s="7">
        <f>'Debt fundamentals'!D69</f>
        <v>0.23980865246847696</v>
      </c>
      <c r="H69" s="7">
        <f>'Debt fundamentals'!F69</f>
        <v>0.24410252987292733</v>
      </c>
      <c r="I69" s="7">
        <f>'Debt fundamentals'!C69</f>
        <v>0.22791796338405121</v>
      </c>
      <c r="J69" s="23">
        <f>E69/(E69+'Master data'!BB69)</f>
        <v>0.23206392735799214</v>
      </c>
      <c r="K69" s="84">
        <f>'Master data'!DM69</f>
        <v>15704.671999999997</v>
      </c>
      <c r="L69" s="84">
        <f>'Master data'!AN69</f>
        <v>15664.130938603914</v>
      </c>
      <c r="M69" s="7">
        <f>'Return on capital'!F69</f>
        <v>8.983365943407795E-2</v>
      </c>
      <c r="N69" s="7">
        <f>'Return on capital'!G69</f>
        <v>8.8926528335698168E-2</v>
      </c>
      <c r="O69" s="23">
        <f>K69/'Master data'!AP69</f>
        <v>6.0318336139349948E-2</v>
      </c>
      <c r="P69" s="23">
        <f>L69/'Master data'!AP69</f>
        <v>6.0162626464628E-2</v>
      </c>
      <c r="Q69" s="127">
        <f>'Debt details'!C69</f>
        <v>1177.3703069804105</v>
      </c>
      <c r="R69" s="127">
        <f>'Debt details'!I69</f>
        <v>23.688000000000002</v>
      </c>
    </row>
    <row r="70" spans="1:18">
      <c r="A70" s="2" t="str">
        <f>'Master data'!A70</f>
        <v>Restaurant/Dining</v>
      </c>
      <c r="B70" s="6">
        <f>'Master data'!B70</f>
        <v>385</v>
      </c>
      <c r="C70" s="23">
        <f>'Master data'!FC70/'Master data'!AP70</f>
        <v>4.1717123456597213E-2</v>
      </c>
      <c r="D70" s="84">
        <f>'Debt details'!D70</f>
        <v>188775.86499999985</v>
      </c>
      <c r="E70" s="84">
        <f>'Debt details'!E70</f>
        <v>253196.41362393534</v>
      </c>
      <c r="F70" s="23">
        <f t="shared" si="1"/>
        <v>0.25442915127390908</v>
      </c>
      <c r="G70" s="7">
        <f>'Debt fundamentals'!D70</f>
        <v>0.23248014451057239</v>
      </c>
      <c r="H70" s="7">
        <f>'Debt fundamentals'!F70</f>
        <v>0.24117773192847775</v>
      </c>
      <c r="I70" s="7">
        <f>'Debt fundamentals'!C70</f>
        <v>0.80351945857210982</v>
      </c>
      <c r="J70" s="23">
        <f>E70/(E70+'Master data'!BB70)</f>
        <v>0.81100659781445428</v>
      </c>
      <c r="K70" s="84">
        <f>'Master data'!DM70</f>
        <v>28297.593000000008</v>
      </c>
      <c r="L70" s="84">
        <f>'Master data'!AN70</f>
        <v>22721.827275212931</v>
      </c>
      <c r="M70" s="7">
        <f>'Return on capital'!F70</f>
        <v>0.17766161796066107</v>
      </c>
      <c r="N70" s="7">
        <f>'Return on capital'!G70</f>
        <v>9.8209433817978586E-2</v>
      </c>
      <c r="O70" s="23">
        <f>K70/'Master data'!AP70</f>
        <v>9.6960069642850991E-2</v>
      </c>
      <c r="P70" s="23">
        <f>L70/'Master data'!AP70</f>
        <v>7.7855030108655396E-2</v>
      </c>
      <c r="Q70" s="127">
        <f>'Debt details'!C70</f>
        <v>64420.548623935494</v>
      </c>
      <c r="R70" s="127">
        <f>'Debt details'!I70</f>
        <v>52462.736000000004</v>
      </c>
    </row>
    <row r="71" spans="1:18">
      <c r="A71" s="2" t="str">
        <f>'Master data'!A71</f>
        <v>Retail (Automotive)</v>
      </c>
      <c r="B71" s="6">
        <f>'Master data'!B71</f>
        <v>196</v>
      </c>
      <c r="C71" s="23">
        <f>'Master data'!FC71/'Master data'!AP71</f>
        <v>7.5361485139160099E-3</v>
      </c>
      <c r="D71" s="84">
        <f>'Debt details'!D71</f>
        <v>115251.80499999998</v>
      </c>
      <c r="E71" s="84">
        <f>'Debt details'!E71</f>
        <v>136896.54287323233</v>
      </c>
      <c r="F71" s="23">
        <f t="shared" si="1"/>
        <v>0.15811018612263728</v>
      </c>
      <c r="G71" s="7">
        <f>'Debt fundamentals'!D71</f>
        <v>0.28734762881737252</v>
      </c>
      <c r="H71" s="7">
        <f>'Debt fundamentals'!F71</f>
        <v>0.29472215166337895</v>
      </c>
      <c r="I71" s="7">
        <f>'Debt fundamentals'!C71</f>
        <v>0.59444362969128828</v>
      </c>
      <c r="J71" s="23">
        <f>E71/(E71+'Master data'!BB71)</f>
        <v>0.60303048022369787</v>
      </c>
      <c r="K71" s="84">
        <f>'Master data'!DM71</f>
        <v>27234.999000000003</v>
      </c>
      <c r="L71" s="84">
        <f>'Master data'!AN71</f>
        <v>25493.025425353517</v>
      </c>
      <c r="M71" s="7">
        <f>'Return on capital'!F71</f>
        <v>0.154471087297614</v>
      </c>
      <c r="N71" s="7">
        <f>'Return on capital'!G71</f>
        <v>0.12550277246727429</v>
      </c>
      <c r="O71" s="23">
        <f>K71/'Master data'!AP71</f>
        <v>5.3566930474810662E-2</v>
      </c>
      <c r="P71" s="23">
        <f>L71/'Master data'!AP71</f>
        <v>5.0140744288350886E-2</v>
      </c>
      <c r="Q71" s="127">
        <f>'Debt details'!C71</f>
        <v>21644.737873232356</v>
      </c>
      <c r="R71" s="127">
        <f>'Debt details'!I71</f>
        <v>16838.381000000005</v>
      </c>
    </row>
    <row r="72" spans="1:18">
      <c r="A72" s="2" t="str">
        <f>'Master data'!A72</f>
        <v>Retail (Building Supply)</v>
      </c>
      <c r="B72" s="6">
        <f>'Master data'!B72</f>
        <v>98</v>
      </c>
      <c r="C72" s="23">
        <f>'Master data'!FC72/'Master data'!AP72</f>
        <v>1.6260822952096646E-2</v>
      </c>
      <c r="D72" s="84">
        <f>'Debt details'!D72</f>
        <v>96228.346000000005</v>
      </c>
      <c r="E72" s="84">
        <f>'Debt details'!E72</f>
        <v>118195.73148968446</v>
      </c>
      <c r="F72" s="23">
        <f t="shared" si="1"/>
        <v>0.18585599676754538</v>
      </c>
      <c r="G72" s="7">
        <f>'Debt fundamentals'!D72</f>
        <v>0.1339570870864521</v>
      </c>
      <c r="H72" s="7">
        <f>'Debt fundamentals'!F72</f>
        <v>0.13867834864294046</v>
      </c>
      <c r="I72" s="7">
        <f>'Debt fundamentals'!C72</f>
        <v>0.70631806905238081</v>
      </c>
      <c r="J72" s="23">
        <f>E72/(E72+'Master data'!BB72)</f>
        <v>0.71456762457173773</v>
      </c>
      <c r="K72" s="84">
        <f>'Master data'!DM72</f>
        <v>47614.655000000013</v>
      </c>
      <c r="L72" s="84">
        <f>'Master data'!AN72</f>
        <v>46812.257902063095</v>
      </c>
      <c r="M72" s="7">
        <f>'Return on capital'!F72</f>
        <v>0.43227766547927027</v>
      </c>
      <c r="N72" s="7">
        <f>'Return on capital'!G72</f>
        <v>0.34023082704731966</v>
      </c>
      <c r="O72" s="23">
        <f>K72/'Master data'!AP72</f>
        <v>0.12869917670798264</v>
      </c>
      <c r="P72" s="23">
        <f>L72/'Master data'!AP72</f>
        <v>0.12653035188089201</v>
      </c>
      <c r="Q72" s="127">
        <f>'Debt details'!C72</f>
        <v>21967.385489684457</v>
      </c>
      <c r="R72" s="127">
        <f>'Debt details'!I72</f>
        <v>17321.136999999999</v>
      </c>
    </row>
    <row r="73" spans="1:18">
      <c r="A73" s="2" t="str">
        <f>'Master data'!A73</f>
        <v>Retail (Distributors)</v>
      </c>
      <c r="B73" s="6">
        <f>'Master data'!B73</f>
        <v>1002</v>
      </c>
      <c r="C73" s="23">
        <f>'Master data'!FC73/'Master data'!AP73</f>
        <v>2.6878891770538808E-3</v>
      </c>
      <c r="D73" s="84">
        <f>'Debt details'!D73</f>
        <v>579247.07299999974</v>
      </c>
      <c r="E73" s="84">
        <f>'Debt details'!E73</f>
        <v>589195.49536449369</v>
      </c>
      <c r="F73" s="23">
        <f t="shared" si="1"/>
        <v>1.6884756320717561E-2</v>
      </c>
      <c r="G73" s="7">
        <f>'Debt fundamentals'!D73</f>
        <v>0.39098395475435155</v>
      </c>
      <c r="H73" s="7">
        <f>'Debt fundamentals'!F73</f>
        <v>0.39198495581480319</v>
      </c>
      <c r="I73" s="7">
        <f>'Debt fundamentals'!C73</f>
        <v>0.5243049440544153</v>
      </c>
      <c r="J73" s="23">
        <f>E73/(E73+'Master data'!BB73)</f>
        <v>0.525352835081078</v>
      </c>
      <c r="K73" s="84">
        <f>'Master data'!DM73</f>
        <v>72652.041000000012</v>
      </c>
      <c r="L73" s="84">
        <f>'Master data'!AN73</f>
        <v>73066.243527101338</v>
      </c>
      <c r="M73" s="7">
        <f>'Return on capital'!F73</f>
        <v>7.4067883175362573E-2</v>
      </c>
      <c r="N73" s="7">
        <f>'Return on capital'!G73</f>
        <v>7.3597562782189513E-2</v>
      </c>
      <c r="O73" s="23">
        <f>K73/'Master data'!AP73</f>
        <v>4.2944738669705905E-2</v>
      </c>
      <c r="P73" s="23">
        <f>L73/'Master data'!AP73</f>
        <v>4.3189574451851349E-2</v>
      </c>
      <c r="Q73" s="127">
        <f>'Debt details'!C73</f>
        <v>9948.4223644939484</v>
      </c>
      <c r="R73" s="127">
        <f>'Debt details'!I73</f>
        <v>7477.4929999999995</v>
      </c>
    </row>
    <row r="74" spans="1:18">
      <c r="A74" s="2" t="str">
        <f>'Master data'!A74</f>
        <v>Retail (General)</v>
      </c>
      <c r="B74" s="6">
        <f>'Master data'!B74</f>
        <v>204</v>
      </c>
      <c r="C74" s="23">
        <f>'Master data'!FC74/'Master data'!AP74</f>
        <v>1.1704875000399444E-2</v>
      </c>
      <c r="D74" s="84">
        <f>'Debt details'!D74</f>
        <v>360337.62799999974</v>
      </c>
      <c r="E74" s="84">
        <f>'Debt details'!E74</f>
        <v>448193.21305734041</v>
      </c>
      <c r="F74" s="23">
        <f t="shared" si="1"/>
        <v>0.1960216765846044</v>
      </c>
      <c r="G74" s="7">
        <f>'Debt fundamentals'!D74</f>
        <v>0.23422812178942121</v>
      </c>
      <c r="H74" s="7">
        <f>'Debt fundamentals'!F74</f>
        <v>0.25060880033563432</v>
      </c>
      <c r="I74" s="7">
        <f>'Debt fundamentals'!C74</f>
        <v>0.51620822125424426</v>
      </c>
      <c r="J74" s="23">
        <f>E74/(E74+'Master data'!BB74)</f>
        <v>0.53844308351290604</v>
      </c>
      <c r="K74" s="84">
        <f>'Master data'!DM74</f>
        <v>91966.915000000008</v>
      </c>
      <c r="L74" s="84">
        <f>'Master data'!AN74</f>
        <v>86109.609988531854</v>
      </c>
      <c r="M74" s="7">
        <f>'Return on capital'!F74</f>
        <v>0.15118012126851066</v>
      </c>
      <c r="N74" s="7">
        <f>'Return on capital'!G74</f>
        <v>0.12010622615348075</v>
      </c>
      <c r="O74" s="23">
        <f>K74/'Master data'!AP74</f>
        <v>5.3628754509030915E-2</v>
      </c>
      <c r="P74" s="23">
        <f>L74/'Master data'!AP74</f>
        <v>5.0213178673475897E-2</v>
      </c>
      <c r="Q74" s="127">
        <f>'Debt details'!C74</f>
        <v>87855.585057340679</v>
      </c>
      <c r="R74" s="127">
        <f>'Debt details'!I74</f>
        <v>49599.299999999996</v>
      </c>
    </row>
    <row r="75" spans="1:18">
      <c r="A75" s="2" t="str">
        <f>'Master data'!A75</f>
        <v>Retail (Grocery and Food)</v>
      </c>
      <c r="B75" s="6">
        <f>'Master data'!B75</f>
        <v>184</v>
      </c>
      <c r="C75" s="23">
        <f>'Master data'!FC75/'Master data'!AP75</f>
        <v>1.0232533284815916E-2</v>
      </c>
      <c r="D75" s="84">
        <f>'Debt details'!D75</f>
        <v>293343.92299999972</v>
      </c>
      <c r="E75" s="84">
        <f>'Debt details'!E75</f>
        <v>320746.02861607756</v>
      </c>
      <c r="F75" s="23">
        <f t="shared" si="1"/>
        <v>8.5432408109025276E-2</v>
      </c>
      <c r="G75" s="7">
        <f>'Debt fundamentals'!D75</f>
        <v>0.34058667157621214</v>
      </c>
      <c r="H75" s="7">
        <f>'Debt fundamentals'!F75</f>
        <v>0.34859286084122793</v>
      </c>
      <c r="I75" s="7">
        <f>'Debt fundamentals'!C75</f>
        <v>0.57304842658134736</v>
      </c>
      <c r="J75" s="23">
        <f>E75/(E75+'Master data'!BB75)</f>
        <v>0.58169862963128427</v>
      </c>
      <c r="K75" s="84">
        <f>'Master data'!DM75</f>
        <v>50535.080999999998</v>
      </c>
      <c r="L75" s="84">
        <f>'Master data'!AN75</f>
        <v>48667.571876784452</v>
      </c>
      <c r="M75" s="7">
        <f>'Return on capital'!F75</f>
        <v>0.12217366692718495</v>
      </c>
      <c r="N75" s="7">
        <f>'Return on capital'!G75</f>
        <v>0.10863604247525119</v>
      </c>
      <c r="O75" s="23">
        <f>K75/'Master data'!AP75</f>
        <v>4.3134456086045748E-2</v>
      </c>
      <c r="P75" s="23">
        <f>L75/'Master data'!AP75</f>
        <v>4.1540434889846795E-2</v>
      </c>
      <c r="Q75" s="127">
        <f>'Debt details'!C75</f>
        <v>27402.105616077839</v>
      </c>
      <c r="R75" s="127">
        <f>'Debt details'!I75</f>
        <v>16230.710000000001</v>
      </c>
    </row>
    <row r="76" spans="1:18">
      <c r="A76" s="2" t="str">
        <f>'Master data'!A76</f>
        <v>Retail (Online)</v>
      </c>
      <c r="B76" s="6">
        <f>'Master data'!B76</f>
        <v>353</v>
      </c>
      <c r="C76" s="23">
        <f>'Master data'!FC76/'Master data'!AP76</f>
        <v>1.0686121040241959E-2</v>
      </c>
      <c r="D76" s="84">
        <f>'Debt details'!D76</f>
        <v>213694.24300000002</v>
      </c>
      <c r="E76" s="84">
        <f>'Debt details'!E76</f>
        <v>261603.20541910699</v>
      </c>
      <c r="F76" s="23">
        <f t="shared" si="1"/>
        <v>0.18313599155772345</v>
      </c>
      <c r="G76" s="7">
        <f>'Debt fundamentals'!D76</f>
        <v>8.8352488267929102E-2</v>
      </c>
      <c r="H76" s="7">
        <f>'Debt fundamentals'!F76</f>
        <v>8.5126389408453337E-2</v>
      </c>
      <c r="I76" s="7">
        <f>'Debt fundamentals'!C76</f>
        <v>0.42694150462531039</v>
      </c>
      <c r="J76" s="23">
        <f>E76/(E76+'Master data'!BB76)</f>
        <v>0.41700738894936984</v>
      </c>
      <c r="K76" s="84">
        <f>'Master data'!DM76</f>
        <v>23190.857</v>
      </c>
      <c r="L76" s="84">
        <f>'Master data'!AN76</f>
        <v>20521.039516178593</v>
      </c>
      <c r="M76" s="7">
        <f>'Return on capital'!F76</f>
        <v>9.3202424910723766E-2</v>
      </c>
      <c r="N76" s="7">
        <f>'Return on capital'!G76</f>
        <v>6.7844172335819075E-2</v>
      </c>
      <c r="O76" s="23">
        <f>K76/'Master data'!AP76</f>
        <v>3.1345578305595673E-2</v>
      </c>
      <c r="P76" s="23">
        <f>L76/'Master data'!AP76</f>
        <v>2.7736959055312153E-2</v>
      </c>
      <c r="Q76" s="127">
        <f>'Debt details'!C76</f>
        <v>47908.962419106974</v>
      </c>
      <c r="R76" s="127">
        <f>'Debt details'!I76</f>
        <v>58753.262999999999</v>
      </c>
    </row>
    <row r="77" spans="1:18">
      <c r="A77" s="2" t="str">
        <f>'Master data'!A77</f>
        <v>Retail (Special Lines)</v>
      </c>
      <c r="B77" s="6">
        <f>'Master data'!B77</f>
        <v>479</v>
      </c>
      <c r="C77" s="23">
        <f>'Master data'!FC77/'Master data'!AP77</f>
        <v>3.9348313752170051E-2</v>
      </c>
      <c r="D77" s="84">
        <f>'Debt details'!D77</f>
        <v>183999.67099999991</v>
      </c>
      <c r="E77" s="84">
        <f>'Debt details'!E77</f>
        <v>294571.88260751963</v>
      </c>
      <c r="F77" s="23">
        <f t="shared" si="1"/>
        <v>0.37536580419266768</v>
      </c>
      <c r="G77" s="7">
        <f>'Debt fundamentals'!D77</f>
        <v>0.21313295686093464</v>
      </c>
      <c r="H77" s="7">
        <f>'Debt fundamentals'!F77</f>
        <v>0.22794139189461252</v>
      </c>
      <c r="I77" s="7">
        <f>'Debt fundamentals'!C77</f>
        <v>0.503574113853407</v>
      </c>
      <c r="J77" s="23">
        <f>E77/(E77+'Master data'!BB77)</f>
        <v>0.52509586630660476</v>
      </c>
      <c r="K77" s="84">
        <f>'Master data'!DM77</f>
        <v>60158.319999999985</v>
      </c>
      <c r="L77" s="84">
        <f>'Master data'!AN77</f>
        <v>60288.077678496054</v>
      </c>
      <c r="M77" s="7">
        <f>'Return on capital'!F77</f>
        <v>0.18957116106338479</v>
      </c>
      <c r="N77" s="7">
        <f>'Return on capital'!G77</f>
        <v>0.13391189585058005</v>
      </c>
      <c r="O77" s="23">
        <f>K77/'Master data'!AP77</f>
        <v>6.1269092560628673E-2</v>
      </c>
      <c r="P77" s="23">
        <f>L77/'Master data'!AP77</f>
        <v>6.1401246105046596E-2</v>
      </c>
      <c r="Q77" s="127">
        <f>'Debt details'!C77</f>
        <v>110572.21160751971</v>
      </c>
      <c r="R77" s="127">
        <f>'Debt details'!I77</f>
        <v>86250.720999999961</v>
      </c>
    </row>
    <row r="78" spans="1:18">
      <c r="A78" s="2" t="str">
        <f>'Master data'!A78</f>
        <v>Rubber&amp; Tires</v>
      </c>
      <c r="B78" s="6">
        <f>'Master data'!B78</f>
        <v>90</v>
      </c>
      <c r="C78" s="23">
        <f>'Master data'!FC78/'Master data'!AP78</f>
        <v>3.4506487191040187E-3</v>
      </c>
      <c r="D78" s="84">
        <f>'Debt details'!D78</f>
        <v>58483.291999999994</v>
      </c>
      <c r="E78" s="84">
        <f>'Debt details'!E78</f>
        <v>59517.057458865806</v>
      </c>
      <c r="F78" s="23">
        <f t="shared" si="1"/>
        <v>1.7369229982182516E-2</v>
      </c>
      <c r="G78" s="7">
        <f>'Debt fundamentals'!D78</f>
        <v>0.28120106287181068</v>
      </c>
      <c r="H78" s="7">
        <f>'Debt fundamentals'!F78</f>
        <v>0.28118528694520339</v>
      </c>
      <c r="I78" s="7">
        <f>'Debt fundamentals'!C78</f>
        <v>0.36294167715465131</v>
      </c>
      <c r="J78" s="23">
        <f>E78/(E78+'Master data'!BB78)</f>
        <v>0.36292363080783308</v>
      </c>
      <c r="K78" s="84">
        <f>'Master data'!DM78</f>
        <v>15849.545</v>
      </c>
      <c r="L78" s="84">
        <f>'Master data'!AN78</f>
        <v>15911.482908226835</v>
      </c>
      <c r="M78" s="7">
        <f>'Return on capital'!F78</f>
        <v>0.10966636305486833</v>
      </c>
      <c r="N78" s="7">
        <f>'Return on capital'!G78</f>
        <v>0.10916079769998417</v>
      </c>
      <c r="O78" s="23">
        <f>K78/'Master data'!AP78</f>
        <v>0.10238272234404534</v>
      </c>
      <c r="P78" s="23">
        <f>L78/'Master data'!AP78</f>
        <v>0.10278282036960752</v>
      </c>
      <c r="Q78" s="127">
        <f>'Debt details'!C78</f>
        <v>1033.7654588658115</v>
      </c>
      <c r="R78" s="127">
        <f>'Debt details'!I78</f>
        <v>1038.4110000000001</v>
      </c>
    </row>
    <row r="79" spans="1:18">
      <c r="A79" s="2" t="str">
        <f>'Master data'!A79</f>
        <v>Semiconductor</v>
      </c>
      <c r="B79" s="6">
        <f>'Master data'!B79</f>
        <v>581</v>
      </c>
      <c r="C79" s="23">
        <f>'Master data'!FC79/'Master data'!AP79</f>
        <v>3.5877926014261366E-3</v>
      </c>
      <c r="D79" s="84">
        <f>'Debt details'!D79</f>
        <v>297030.68099999992</v>
      </c>
      <c r="E79" s="84">
        <f>'Debt details'!E79</f>
        <v>303876.69521742972</v>
      </c>
      <c r="F79" s="23">
        <f t="shared" si="1"/>
        <v>2.2528921517101987E-2</v>
      </c>
      <c r="G79" s="7">
        <f>'Debt fundamentals'!D79</f>
        <v>6.6205563118355529E-2</v>
      </c>
      <c r="H79" s="7">
        <f>'Debt fundamentals'!F79</f>
        <v>6.6598638330346419E-2</v>
      </c>
      <c r="I79" s="7">
        <f>'Debt fundamentals'!C79</f>
        <v>0.29806980086835116</v>
      </c>
      <c r="J79" s="23">
        <f>E79/(E79+'Master data'!BB79)</f>
        <v>0.29939811875255784</v>
      </c>
      <c r="K79" s="84">
        <f>'Master data'!DM79</f>
        <v>146204.95499999993</v>
      </c>
      <c r="L79" s="84">
        <f>'Master data'!AN79</f>
        <v>146313.204156514</v>
      </c>
      <c r="M79" s="7">
        <f>'Return on capital'!F79</f>
        <v>0.25858667821081271</v>
      </c>
      <c r="N79" s="7">
        <f>'Return on capital'!G79</f>
        <v>0.25533937502136167</v>
      </c>
      <c r="O79" s="23">
        <f>K79/'Master data'!AP79</f>
        <v>0.22016122643247338</v>
      </c>
      <c r="P79" s="23">
        <f>L79/'Master data'!AP79</f>
        <v>0.22032423231047812</v>
      </c>
      <c r="Q79" s="127">
        <f>'Debt details'!C79</f>
        <v>6846.0142174297944</v>
      </c>
      <c r="R79" s="127">
        <f>'Debt details'!I79</f>
        <v>4923.6219999999985</v>
      </c>
    </row>
    <row r="80" spans="1:18">
      <c r="A80" s="2" t="str">
        <f>'Master data'!A80</f>
        <v>Semiconductor Equip</v>
      </c>
      <c r="B80" s="6">
        <f>'Master data'!B80</f>
        <v>324</v>
      </c>
      <c r="C80" s="23">
        <f>'Master data'!FC80/'Master data'!AP80</f>
        <v>3.8851319778452249E-3</v>
      </c>
      <c r="D80" s="84">
        <f>'Debt details'!D80</f>
        <v>52585.217000000004</v>
      </c>
      <c r="E80" s="84">
        <f>'Debt details'!E80</f>
        <v>54440.631461938996</v>
      </c>
      <c r="F80" s="23">
        <f t="shared" si="1"/>
        <v>3.4081428009081143E-2</v>
      </c>
      <c r="G80" s="7">
        <f>'Debt fundamentals'!D80</f>
        <v>3.8922786669120309E-2</v>
      </c>
      <c r="H80" s="7">
        <f>'Debt fundamentals'!F80</f>
        <v>3.9271042827220777E-2</v>
      </c>
      <c r="I80" s="7">
        <f>'Debt fundamentals'!C80</f>
        <v>0.25783165772126543</v>
      </c>
      <c r="J80" s="23">
        <f>E80/(E80+'Master data'!BB80)</f>
        <v>0.2596094912053713</v>
      </c>
      <c r="K80" s="84">
        <f>'Master data'!DM80</f>
        <v>45497.813999999962</v>
      </c>
      <c r="L80" s="84">
        <f>'Master data'!AN80</f>
        <v>45621.594107612189</v>
      </c>
      <c r="M80" s="7">
        <f>'Return on capital'!F80</f>
        <v>0.34120512252881458</v>
      </c>
      <c r="N80" s="7">
        <f>'Return on capital'!G80</f>
        <v>0.33673815567967541</v>
      </c>
      <c r="O80" s="23">
        <f>K80/'Master data'!AP80</f>
        <v>0.23266942567906598</v>
      </c>
      <c r="P80" s="23">
        <f>L80/'Master data'!AP80</f>
        <v>0.23330241975101479</v>
      </c>
      <c r="Q80" s="127">
        <f>'Debt details'!C80</f>
        <v>1855.4144619389917</v>
      </c>
      <c r="R80" s="127">
        <f>'Debt details'!I80</f>
        <v>1353.0420000000001</v>
      </c>
    </row>
    <row r="81" spans="1:18">
      <c r="A81" s="2" t="str">
        <f>'Master data'!A81</f>
        <v>Shipbuilding &amp; Marine</v>
      </c>
      <c r="B81" s="6">
        <f>'Master data'!B81</f>
        <v>348</v>
      </c>
      <c r="C81" s="23">
        <f>'Master data'!FC81/'Master data'!AP81</f>
        <v>1.7964643290194305E-2</v>
      </c>
      <c r="D81" s="84">
        <f>'Debt details'!D81</f>
        <v>232190.00900000011</v>
      </c>
      <c r="E81" s="84">
        <f>'Debt details'!E81</f>
        <v>239882.71938006277</v>
      </c>
      <c r="F81" s="23">
        <f t="shared" si="1"/>
        <v>3.20686308707155E-2</v>
      </c>
      <c r="G81" s="7">
        <f>'Debt fundamentals'!D81</f>
        <v>0.28584997377218435</v>
      </c>
      <c r="H81" s="7">
        <f>'Debt fundamentals'!F81</f>
        <v>0.29122993438649519</v>
      </c>
      <c r="I81" s="7">
        <f>'Debt fundamentals'!C81</f>
        <v>0.38018311532898491</v>
      </c>
      <c r="J81" s="23">
        <f>E81/(E81+'Master data'!BB81)</f>
        <v>0.3863779448376044</v>
      </c>
      <c r="K81" s="84">
        <f>'Master data'!DM81</f>
        <v>91351.19400000009</v>
      </c>
      <c r="L81" s="84">
        <f>'Master data'!AN81</f>
        <v>92064.039923987555</v>
      </c>
      <c r="M81" s="7">
        <f>'Return on capital'!F81</f>
        <v>0.20223134181331756</v>
      </c>
      <c r="N81" s="7">
        <f>'Return on capital'!G81</f>
        <v>0.19995970335154384</v>
      </c>
      <c r="O81" s="23">
        <f>K81/'Master data'!AP81</f>
        <v>0.23518480959238755</v>
      </c>
      <c r="P81" s="23">
        <f>L81/'Master data'!AP81</f>
        <v>0.23702004048057607</v>
      </c>
      <c r="Q81" s="127">
        <f>'Debt details'!C81</f>
        <v>7692.7103800626646</v>
      </c>
      <c r="R81" s="127">
        <f>'Debt details'!I81</f>
        <v>1479.72</v>
      </c>
    </row>
    <row r="82" spans="1:18">
      <c r="A82" s="2" t="str">
        <f>'Master data'!A82</f>
        <v>Shoe</v>
      </c>
      <c r="B82" s="6">
        <f>'Master data'!B82</f>
        <v>84</v>
      </c>
      <c r="C82" s="23">
        <f>'Master data'!FC82/'Master data'!AP82</f>
        <v>2.1167459301491293E-2</v>
      </c>
      <c r="D82" s="84">
        <f>'Debt details'!D82</f>
        <v>30392.644</v>
      </c>
      <c r="E82" s="84">
        <f>'Debt details'!E82</f>
        <v>36186.321358567773</v>
      </c>
      <c r="F82" s="23">
        <f t="shared" si="1"/>
        <v>0.16010683432445708</v>
      </c>
      <c r="G82" s="7">
        <f>'Debt fundamentals'!D82</f>
        <v>7.5005457072703993E-2</v>
      </c>
      <c r="H82" s="7">
        <f>'Debt fundamentals'!F82</f>
        <v>7.6069436057585413E-2</v>
      </c>
      <c r="I82" s="7">
        <f>'Debt fundamentals'!C82</f>
        <v>0.38051495822183867</v>
      </c>
      <c r="J82" s="23">
        <f>E82/(E82+'Master data'!BB82)</f>
        <v>0.38411306114456706</v>
      </c>
      <c r="K82" s="84">
        <f>'Master data'!DM82</f>
        <v>14190.679000000004</v>
      </c>
      <c r="L82" s="84">
        <f>'Master data'!AN82</f>
        <v>14101.983528286444</v>
      </c>
      <c r="M82" s="7">
        <f>'Return on capital'!F82</f>
        <v>0.23614186946366841</v>
      </c>
      <c r="N82" s="7">
        <f>'Return on capital'!G82</f>
        <v>0.2110611551907727</v>
      </c>
      <c r="O82" s="23">
        <f>K82/'Master data'!AP82</f>
        <v>0.11852920398125474</v>
      </c>
      <c r="P82" s="23">
        <f>L82/'Master data'!AP82</f>
        <v>0.11778836531814707</v>
      </c>
      <c r="Q82" s="127">
        <f>'Debt details'!C82</f>
        <v>5793.6773585677729</v>
      </c>
      <c r="R82" s="127">
        <f>'Debt details'!I82</f>
        <v>5246.579999999999</v>
      </c>
    </row>
    <row r="83" spans="1:18">
      <c r="A83" s="2" t="str">
        <f>'Master data'!A83</f>
        <v>Software (Entertainment)</v>
      </c>
      <c r="B83" s="6">
        <f>'Master data'!B83</f>
        <v>317</v>
      </c>
      <c r="C83" s="23">
        <f>'Master data'!FC83/'Master data'!AP83</f>
        <v>1.1968877616991263E-2</v>
      </c>
      <c r="D83" s="84">
        <f>'Debt details'!D83</f>
        <v>116613.72100000001</v>
      </c>
      <c r="E83" s="84">
        <f>'Debt details'!E83</f>
        <v>146138.3423491728</v>
      </c>
      <c r="F83" s="23">
        <f t="shared" si="1"/>
        <v>0.20203199841030575</v>
      </c>
      <c r="G83" s="7">
        <f>'Debt fundamentals'!D83</f>
        <v>3.5247398525227285E-2</v>
      </c>
      <c r="H83" s="7">
        <f>'Debt fundamentals'!F83</f>
        <v>3.517976424472375E-2</v>
      </c>
      <c r="I83" s="7">
        <f>'Debt fundamentals'!C83</f>
        <v>0.18060828390444947</v>
      </c>
      <c r="J83" s="23">
        <f>E83/(E83+'Master data'!BB83)</f>
        <v>0.18031385620766807</v>
      </c>
      <c r="K83" s="84">
        <f>'Master data'!DM83</f>
        <v>141765.4580000001</v>
      </c>
      <c r="L83" s="84">
        <f>'Master data'!AN83</f>
        <v>140218.70073016561</v>
      </c>
      <c r="M83" s="7">
        <f>'Return on capital'!F83</f>
        <v>0.30227550127890174</v>
      </c>
      <c r="N83" s="7">
        <f>'Return on capital'!G83</f>
        <v>0.27953096426170398</v>
      </c>
      <c r="O83" s="23">
        <f>K83/'Master data'!AP83</f>
        <v>0.26896366478542111</v>
      </c>
      <c r="P83" s="23">
        <f>L83/'Master data'!AP83</f>
        <v>0.26602908883372367</v>
      </c>
      <c r="Q83" s="127">
        <f>'Debt details'!C83</f>
        <v>29524.621349172798</v>
      </c>
      <c r="R83" s="127">
        <f>'Debt details'!I83</f>
        <v>29815.936999999994</v>
      </c>
    </row>
    <row r="84" spans="1:18">
      <c r="A84" s="2" t="str">
        <f>'Master data'!A84</f>
        <v>Software (Internet)</v>
      </c>
      <c r="B84" s="6">
        <f>'Master data'!B84</f>
        <v>151</v>
      </c>
      <c r="C84" s="23">
        <f>'Master data'!FC84/'Master data'!AP84</f>
        <v>1.676084211531198E-2</v>
      </c>
      <c r="D84" s="84">
        <f>'Debt details'!D84</f>
        <v>36481.313999999998</v>
      </c>
      <c r="E84" s="84">
        <f>'Debt details'!E84</f>
        <v>40464.551900006278</v>
      </c>
      <c r="F84" s="23">
        <f t="shared" si="1"/>
        <v>9.8437711848371204E-2</v>
      </c>
      <c r="G84" s="7">
        <f>'Debt fundamentals'!D84</f>
        <v>6.1420432769089289E-2</v>
      </c>
      <c r="H84" s="7">
        <f>'Debt fundamentals'!F84</f>
        <v>6.3411030290334278E-2</v>
      </c>
      <c r="I84" s="7">
        <f>'Debt fundamentals'!C84</f>
        <v>0.39519562717887302</v>
      </c>
      <c r="J84" s="23">
        <f>E84/(E84+'Master data'!BB84)</f>
        <v>0.40335486852862312</v>
      </c>
      <c r="K84" s="84">
        <f>'Master data'!DM84</f>
        <v>701.47899999999981</v>
      </c>
      <c r="L84" s="84">
        <f>'Master data'!AN84</f>
        <v>640.75941999874635</v>
      </c>
      <c r="M84" s="7">
        <f>'Return on capital'!F84</f>
        <v>2.0927687157780737E-2</v>
      </c>
      <c r="N84" s="7">
        <f>'Return on capital'!G84</f>
        <v>1.6883907008526444E-2</v>
      </c>
      <c r="O84" s="23">
        <f>K84/'Master data'!AP84</f>
        <v>1.2061583975656978E-2</v>
      </c>
      <c r="P84" s="23">
        <f>L84/'Master data'!AP84</f>
        <v>1.1017540870800323E-2</v>
      </c>
      <c r="Q84" s="127">
        <f>'Debt details'!C84</f>
        <v>3983.2379000062792</v>
      </c>
      <c r="R84" s="127">
        <f>'Debt details'!I84</f>
        <v>2630.0279999999989</v>
      </c>
    </row>
    <row r="85" spans="1:18">
      <c r="A85" s="2" t="str">
        <f>'Master data'!A85</f>
        <v>Software (System &amp; Application)</v>
      </c>
      <c r="B85" s="6">
        <f>'Master data'!B85</f>
        <v>1603</v>
      </c>
      <c r="C85" s="23">
        <f>'Master data'!FC85/'Master data'!AP85</f>
        <v>1.3427177324651835E-2</v>
      </c>
      <c r="D85" s="84">
        <f>'Debt details'!D85</f>
        <v>344848.86700000032</v>
      </c>
      <c r="E85" s="84">
        <f>'Debt details'!E85</f>
        <v>380106.36809301883</v>
      </c>
      <c r="F85" s="23">
        <f t="shared" si="1"/>
        <v>9.2756933460242288E-2</v>
      </c>
      <c r="G85" s="7">
        <f>'Debt fundamentals'!D85</f>
        <v>5.3698927403957208E-2</v>
      </c>
      <c r="H85" s="7">
        <f>'Debt fundamentals'!F85</f>
        <v>5.4353741967815263E-2</v>
      </c>
      <c r="I85" s="7">
        <f>'Debt fundamentals'!C85</f>
        <v>0.39555152038839425</v>
      </c>
      <c r="J85" s="23">
        <f>E85/(E85+'Master data'!BB85)</f>
        <v>0.39861896547422093</v>
      </c>
      <c r="K85" s="84">
        <f>'Master data'!DM85</f>
        <v>124226.71099999995</v>
      </c>
      <c r="L85" s="84">
        <f>'Master data'!AN85</f>
        <v>124376.00178139626</v>
      </c>
      <c r="M85" s="7">
        <f>'Return on capital'!F85</f>
        <v>0.40885044461104336</v>
      </c>
      <c r="N85" s="7">
        <f>'Return on capital'!G85</f>
        <v>0.36338347807586169</v>
      </c>
      <c r="O85" s="23">
        <f>K85/'Master data'!AP85</f>
        <v>0.20319437339736357</v>
      </c>
      <c r="P85" s="23">
        <f>L85/'Master data'!AP85</f>
        <v>0.20343856441341507</v>
      </c>
      <c r="Q85" s="127">
        <f>'Debt details'!C85</f>
        <v>35257.501093018509</v>
      </c>
      <c r="R85" s="127">
        <f>'Debt details'!I85</f>
        <v>30419.236999999983</v>
      </c>
    </row>
    <row r="86" spans="1:18">
      <c r="A86" s="2" t="str">
        <f>'Master data'!A86</f>
        <v>Steel</v>
      </c>
      <c r="B86" s="6">
        <f>'Master data'!B86</f>
        <v>709</v>
      </c>
      <c r="C86" s="23">
        <f>'Master data'!FC86/'Master data'!AP86</f>
        <v>1.9915144105388098E-3</v>
      </c>
      <c r="D86" s="84">
        <f>'Debt details'!D86</f>
        <v>371869.18199999945</v>
      </c>
      <c r="E86" s="84">
        <f>'Debt details'!E86</f>
        <v>375154.03976994299</v>
      </c>
      <c r="F86" s="23">
        <f t="shared" si="1"/>
        <v>8.7560239840624547E-3</v>
      </c>
      <c r="G86" s="7">
        <f>'Debt fundamentals'!D86</f>
        <v>0.30699507501133377</v>
      </c>
      <c r="H86" s="7">
        <f>'Debt fundamentals'!F86</f>
        <v>0.30823016607963638</v>
      </c>
      <c r="I86" s="7">
        <f>'Debt fundamentals'!C86</f>
        <v>0.34502219555948471</v>
      </c>
      <c r="J86" s="23">
        <f>E86/(E86+'Master data'!BB86)</f>
        <v>0.34633381850037082</v>
      </c>
      <c r="K86" s="84">
        <f>'Master data'!DM86</f>
        <v>201973.63999999972</v>
      </c>
      <c r="L86" s="84">
        <f>'Master data'!AN86</f>
        <v>202154.5234460111</v>
      </c>
      <c r="M86" s="7">
        <f>'Return on capital'!F86</f>
        <v>0.21585518479380547</v>
      </c>
      <c r="N86" s="7">
        <f>'Return on capital'!G86</f>
        <v>0.21515514048549561</v>
      </c>
      <c r="O86" s="23">
        <f>K86/'Master data'!AP86</f>
        <v>0.14980531567636302</v>
      </c>
      <c r="P86" s="23">
        <f>L86/'Master data'!AP86</f>
        <v>0.14993947824198475</v>
      </c>
      <c r="Q86" s="127">
        <f>'Debt details'!C86</f>
        <v>3284.8577699435409</v>
      </c>
      <c r="R86" s="127">
        <f>'Debt details'!I86</f>
        <v>1115.674</v>
      </c>
    </row>
    <row r="87" spans="1:18">
      <c r="A87" s="2" t="str">
        <f>'Master data'!A87</f>
        <v>Telecom (Wireless)</v>
      </c>
      <c r="B87" s="6">
        <f>'Master data'!B87</f>
        <v>101</v>
      </c>
      <c r="C87" s="23">
        <f>'Master data'!FC87/'Master data'!AP87</f>
        <v>1.4078469357715782E-2</v>
      </c>
      <c r="D87" s="84">
        <f>'Debt details'!D87</f>
        <v>668641.31799999997</v>
      </c>
      <c r="E87" s="84">
        <f>'Debt details'!E87</f>
        <v>703470.04250304401</v>
      </c>
      <c r="F87" s="23">
        <f t="shared" si="1"/>
        <v>4.9509890114323281E-2</v>
      </c>
      <c r="G87" s="7">
        <f>'Debt fundamentals'!D87</f>
        <v>0.42706252676736539</v>
      </c>
      <c r="H87" s="7">
        <f>'Debt fundamentals'!F87</f>
        <v>0.42624417123529412</v>
      </c>
      <c r="I87" s="7">
        <f>'Debt fundamentals'!C87</f>
        <v>0.50138903135383428</v>
      </c>
      <c r="J87" s="23">
        <f>E87/(E87+'Master data'!BB87)</f>
        <v>0.50055268154619159</v>
      </c>
      <c r="K87" s="84">
        <f>'Master data'!DM87</f>
        <v>99192.262999999963</v>
      </c>
      <c r="L87" s="84">
        <f>'Master data'!AN87</f>
        <v>97508.276099391151</v>
      </c>
      <c r="M87" s="7">
        <f>'Return on capital'!F87</f>
        <v>9.1573293508094483E-2</v>
      </c>
      <c r="N87" s="7">
        <f>'Return on capital'!G87</f>
        <v>8.6729907694015534E-2</v>
      </c>
      <c r="O87" s="23">
        <f>K87/'Master data'!AP87</f>
        <v>0.14046320740854051</v>
      </c>
      <c r="P87" s="23">
        <f>L87/'Master data'!AP87</f>
        <v>0.13807856374642868</v>
      </c>
      <c r="Q87" s="127">
        <f>'Debt details'!C87</f>
        <v>34828.724503044039</v>
      </c>
      <c r="R87" s="127">
        <f>'Debt details'!I87</f>
        <v>37185.985000000001</v>
      </c>
    </row>
    <row r="88" spans="1:18">
      <c r="A88" s="2" t="str">
        <f>'Master data'!A88</f>
        <v>Telecom. Equipment</v>
      </c>
      <c r="B88" s="6">
        <f>'Master data'!B88</f>
        <v>465</v>
      </c>
      <c r="C88" s="23">
        <f>'Master data'!FC88/'Master data'!AP88</f>
        <v>7.1168849351197572E-3</v>
      </c>
      <c r="D88" s="84">
        <f>'Debt details'!D88</f>
        <v>76641.276000000056</v>
      </c>
      <c r="E88" s="84">
        <f>'Debt details'!E88</f>
        <v>80708.874793803436</v>
      </c>
      <c r="F88" s="23">
        <f t="shared" si="1"/>
        <v>5.0398407909853261E-2</v>
      </c>
      <c r="G88" s="7">
        <f>'Debt fundamentals'!D88</f>
        <v>9.5270686153028278E-2</v>
      </c>
      <c r="H88" s="7">
        <f>'Debt fundamentals'!F88</f>
        <v>9.5674298758699525E-2</v>
      </c>
      <c r="I88" s="7">
        <f>'Debt fundamentals'!C88</f>
        <v>0.30809691146512652</v>
      </c>
      <c r="J88" s="23">
        <f>E88/(E88+'Master data'!BB88)</f>
        <v>0.30909412183763801</v>
      </c>
      <c r="K88" s="84">
        <f>'Master data'!DM88</f>
        <v>30121.647999999986</v>
      </c>
      <c r="L88" s="84">
        <f>'Master data'!AN88</f>
        <v>30396.612241239305</v>
      </c>
      <c r="M88" s="7">
        <f>'Return on capital'!F88</f>
        <v>0.25239853482447044</v>
      </c>
      <c r="N88" s="7">
        <f>'Return on capital'!G88</f>
        <v>0.24555284075622133</v>
      </c>
      <c r="O88" s="23">
        <f>K88/'Master data'!AP88</f>
        <v>0.11209882645611607</v>
      </c>
      <c r="P88" s="23">
        <f>L88/'Master data'!AP88</f>
        <v>0.11312211604373505</v>
      </c>
      <c r="Q88" s="127">
        <f>'Debt details'!C88</f>
        <v>4067.5987938033795</v>
      </c>
      <c r="R88" s="127">
        <f>'Debt details'!I88</f>
        <v>3691.1260000000007</v>
      </c>
    </row>
    <row r="89" spans="1:18">
      <c r="A89" s="2" t="str">
        <f>'Master data'!A89</f>
        <v>Telecom. Services</v>
      </c>
      <c r="B89" s="6">
        <f>'Master data'!B89</f>
        <v>296</v>
      </c>
      <c r="C89" s="23">
        <f>'Master data'!FC89/'Master data'!AP89</f>
        <v>1.509094249231639E-2</v>
      </c>
      <c r="D89" s="84">
        <f>'Debt details'!D89</f>
        <v>1172271.1070000012</v>
      </c>
      <c r="E89" s="84">
        <f>'Debt details'!E89</f>
        <v>1227370.7408786227</v>
      </c>
      <c r="F89" s="23">
        <f t="shared" si="1"/>
        <v>4.4892412735191983E-2</v>
      </c>
      <c r="G89" s="7">
        <f>'Debt fundamentals'!D89</f>
        <v>0.43577860899213616</v>
      </c>
      <c r="H89" s="7">
        <f>'Debt fundamentals'!F89</f>
        <v>0.43580939640883859</v>
      </c>
      <c r="I89" s="7">
        <f>'Debt fundamentals'!C89</f>
        <v>0.53261075302355898</v>
      </c>
      <c r="J89" s="23">
        <f>E89/(E89+'Master data'!BB89)</f>
        <v>0.53264192333742333</v>
      </c>
      <c r="K89" s="84">
        <f>'Master data'!DM89</f>
        <v>192854.05499999999</v>
      </c>
      <c r="L89" s="84">
        <f>'Master data'!AN89</f>
        <v>192152.76522427573</v>
      </c>
      <c r="M89" s="7">
        <f>'Return on capital'!F89</f>
        <v>0.11208493284264977</v>
      </c>
      <c r="N89" s="7">
        <f>'Return on capital'!G89</f>
        <v>0.10767154378482044</v>
      </c>
      <c r="O89" s="23">
        <f>K89/'Master data'!AP89</f>
        <v>0.15782952506853631</v>
      </c>
      <c r="P89" s="23">
        <f>L89/'Master data'!AP89</f>
        <v>0.1572555976380865</v>
      </c>
      <c r="Q89" s="127">
        <f>'Debt details'!C89</f>
        <v>55099.633878621506</v>
      </c>
      <c r="R89" s="127">
        <f>'Debt details'!I89</f>
        <v>54907.650999999998</v>
      </c>
    </row>
    <row r="90" spans="1:18">
      <c r="A90" s="2" t="str">
        <f>'Master data'!A90</f>
        <v>Tobacco</v>
      </c>
      <c r="B90" s="6">
        <f>'Master data'!B90</f>
        <v>55</v>
      </c>
      <c r="C90" s="23">
        <f>'Master data'!FC90/'Master data'!AP90</f>
        <v>3.4503062404708726E-3</v>
      </c>
      <c r="D90" s="84">
        <f>'Debt details'!D90</f>
        <v>148469.07999999999</v>
      </c>
      <c r="E90" s="84">
        <f>'Debt details'!E90</f>
        <v>149758.85375663248</v>
      </c>
      <c r="F90" s="23">
        <f t="shared" si="1"/>
        <v>8.6123372627334421E-3</v>
      </c>
      <c r="G90" s="7">
        <f>'Debt fundamentals'!D90</f>
        <v>0.2295388630687642</v>
      </c>
      <c r="H90" s="7">
        <f>'Debt fundamentals'!F90</f>
        <v>0.23076224490538635</v>
      </c>
      <c r="I90" s="7">
        <f>'Debt fundamentals'!C90</f>
        <v>0.512424714122939</v>
      </c>
      <c r="J90" s="23">
        <f>E90/(E90+'Master data'!BB90)</f>
        <v>0.51414966916574123</v>
      </c>
      <c r="K90" s="84">
        <f>'Master data'!DM90</f>
        <v>58457.935999999987</v>
      </c>
      <c r="L90" s="84">
        <f>'Master data'!AN90</f>
        <v>58532.017248673495</v>
      </c>
      <c r="M90" s="7">
        <f>'Return on capital'!F90</f>
        <v>0.231927454417683</v>
      </c>
      <c r="N90" s="7">
        <f>'Return on capital'!G90</f>
        <v>0.23081478541334363</v>
      </c>
      <c r="O90" s="23">
        <f>K90/'Master data'!AP90</f>
        <v>0.34452987704033594</v>
      </c>
      <c r="P90" s="23">
        <f>L90/'Master data'!AP90</f>
        <v>0.34496648505702132</v>
      </c>
      <c r="Q90" s="127">
        <f>'Debt details'!C90</f>
        <v>1289.773756632494</v>
      </c>
      <c r="R90" s="127">
        <f>'Debt details'!I90</f>
        <v>259.40100000000001</v>
      </c>
    </row>
    <row r="91" spans="1:18">
      <c r="A91" s="2" t="str">
        <f>'Master data'!A91</f>
        <v>Transportation</v>
      </c>
      <c r="B91" s="6">
        <f>'Master data'!B91</f>
        <v>295</v>
      </c>
      <c r="C91" s="23">
        <f>'Master data'!FC91/'Master data'!AP91</f>
        <v>1.4890381005469296E-2</v>
      </c>
      <c r="D91" s="84">
        <f>'Debt details'!D91</f>
        <v>293959.55599999998</v>
      </c>
      <c r="E91" s="84">
        <f>'Debt details'!E91</f>
        <v>321737.13242637756</v>
      </c>
      <c r="F91" s="23">
        <f t="shared" si="1"/>
        <v>8.6336246664764013E-2</v>
      </c>
      <c r="G91" s="7">
        <f>'Debt fundamentals'!D91</f>
        <v>0.28256602505682799</v>
      </c>
      <c r="H91" s="7">
        <f>'Debt fundamentals'!F91</f>
        <v>0.28564055207233141</v>
      </c>
      <c r="I91" s="7">
        <f>'Debt fundamentals'!C91</f>
        <v>0.4973906830329769</v>
      </c>
      <c r="J91" s="23">
        <f>E91/(E91+'Master data'!BB91)</f>
        <v>0.50116981406632</v>
      </c>
      <c r="K91" s="84">
        <f>'Master data'!DM91</f>
        <v>55904.884000000049</v>
      </c>
      <c r="L91" s="84">
        <f>'Master data'!AN91</f>
        <v>56242.407714724497</v>
      </c>
      <c r="M91" s="7">
        <f>'Return on capital'!F91</f>
        <v>0.12049403470183154</v>
      </c>
      <c r="N91" s="7">
        <f>'Return on capital'!G91</f>
        <v>0.11303817632470284</v>
      </c>
      <c r="O91" s="23">
        <f>K91/'Master data'!AP91</f>
        <v>7.2457923131433941E-2</v>
      </c>
      <c r="P91" s="23">
        <f>L91/'Master data'!AP91</f>
        <v>7.2895385221088585E-2</v>
      </c>
      <c r="Q91" s="127">
        <f>'Debt details'!C91</f>
        <v>27777.576426377578</v>
      </c>
      <c r="R91" s="127">
        <f>'Debt details'!I91</f>
        <v>22950.090999999997</v>
      </c>
    </row>
    <row r="92" spans="1:18">
      <c r="A92" s="2" t="str">
        <f>'Master data'!A92</f>
        <v>Transportation (Railroads)</v>
      </c>
      <c r="B92" s="6">
        <f>'Master data'!B92</f>
        <v>51</v>
      </c>
      <c r="C92" s="23">
        <f>'Master data'!FC92/'Master data'!AP92</f>
        <v>1.0260913401002193E-2</v>
      </c>
      <c r="D92" s="84">
        <f>'Debt details'!D92</f>
        <v>305805.70999999996</v>
      </c>
      <c r="E92" s="84">
        <f>'Debt details'!E92</f>
        <v>315144.44308972277</v>
      </c>
      <c r="F92" s="23">
        <f t="shared" si="1"/>
        <v>2.9633183432220756E-2</v>
      </c>
      <c r="G92" s="7">
        <f>'Debt fundamentals'!D92</f>
        <v>0.27691869729940843</v>
      </c>
      <c r="H92" s="7">
        <f>'Debt fundamentals'!F92</f>
        <v>0.28103472382481087</v>
      </c>
      <c r="I92" s="7">
        <f>'Debt fundamentals'!C92</f>
        <v>0.50399774452262491</v>
      </c>
      <c r="J92" s="23">
        <f>E92/(E92+'Master data'!BB92)</f>
        <v>0.50911254265208361</v>
      </c>
      <c r="K92" s="84">
        <f>'Master data'!DM92</f>
        <v>31509.355</v>
      </c>
      <c r="L92" s="84">
        <f>'Master data'!AN92</f>
        <v>32160.230382055426</v>
      </c>
      <c r="M92" s="7">
        <f>'Return on capital'!F92</f>
        <v>4.5620746900824981E-2</v>
      </c>
      <c r="N92" s="7">
        <f>'Return on capital'!G92</f>
        <v>4.5792236598120359E-2</v>
      </c>
      <c r="O92" s="23">
        <f>K92/'Master data'!AP92</f>
        <v>0.15403635576839833</v>
      </c>
      <c r="P92" s="23">
        <f>L92/'Master data'!AP92</f>
        <v>0.15721821943749539</v>
      </c>
      <c r="Q92" s="127">
        <f>'Debt details'!C92</f>
        <v>9338.7330897228094</v>
      </c>
      <c r="R92" s="127">
        <f>'Debt details'!I92</f>
        <v>2955.73</v>
      </c>
    </row>
    <row r="93" spans="1:18">
      <c r="A93" s="2" t="str">
        <f>'Master data'!A93</f>
        <v>Trucking</v>
      </c>
      <c r="B93" s="6">
        <f>'Master data'!B93</f>
        <v>232</v>
      </c>
      <c r="C93" s="23">
        <f>'Master data'!FC93/'Master data'!AP93</f>
        <v>3.6900865334026582E-2</v>
      </c>
      <c r="D93" s="84">
        <f>'Debt details'!D93</f>
        <v>143832.09099999999</v>
      </c>
      <c r="E93" s="84">
        <f>'Debt details'!E93</f>
        <v>161481.00054865671</v>
      </c>
      <c r="F93" s="23">
        <f t="shared" si="1"/>
        <v>0.10929403142593755</v>
      </c>
      <c r="G93" s="7">
        <f>'Debt fundamentals'!D93</f>
        <v>0.29041271557495713</v>
      </c>
      <c r="H93" s="7">
        <f>'Debt fundamentals'!F93</f>
        <v>0.30300807087509513</v>
      </c>
      <c r="I93" s="7">
        <f>'Debt fundamentals'!C93</f>
        <v>0.54349433070853981</v>
      </c>
      <c r="J93" s="23">
        <f>E93/(E93+'Master data'!BB93)</f>
        <v>0.55842790226820949</v>
      </c>
      <c r="K93" s="84">
        <f>'Master data'!DM93</f>
        <v>14952.991000000004</v>
      </c>
      <c r="L93" s="84">
        <f>'Master data'!AN93</f>
        <v>15613.89909026866</v>
      </c>
      <c r="M93" s="7">
        <f>'Return on capital'!F93</f>
        <v>6.36425459327363E-2</v>
      </c>
      <c r="N93" s="7">
        <f>'Return on capital'!G93</f>
        <v>6.0976656821596059E-2</v>
      </c>
      <c r="O93" s="23">
        <f>K93/'Master data'!AP93</f>
        <v>5.5792389472469388E-2</v>
      </c>
      <c r="P93" s="23">
        <f>L93/'Master data'!AP93</f>
        <v>5.8258360432913006E-2</v>
      </c>
      <c r="Q93" s="127">
        <f>'Debt details'!C93</f>
        <v>17648.909548656724</v>
      </c>
      <c r="R93" s="127">
        <f>'Debt details'!I93</f>
        <v>8189.7299999999987</v>
      </c>
    </row>
    <row r="94" spans="1:18">
      <c r="A94" s="2" t="str">
        <f>'Master data'!A94</f>
        <v>Utility (General)</v>
      </c>
      <c r="B94" s="6">
        <f>'Master data'!B94</f>
        <v>54</v>
      </c>
      <c r="C94" s="23">
        <f>'Master data'!FC94/'Master data'!AP94</f>
        <v>3.3443546156238981E-3</v>
      </c>
      <c r="D94" s="84">
        <f>'Debt details'!D94</f>
        <v>532827.61900000006</v>
      </c>
      <c r="E94" s="84">
        <f>'Debt details'!E94</f>
        <v>536310.50575278536</v>
      </c>
      <c r="F94" s="23">
        <f t="shared" si="1"/>
        <v>6.4941609672489829E-3</v>
      </c>
      <c r="G94" s="7">
        <f>'Debt fundamentals'!D94</f>
        <v>0.45241686659988362</v>
      </c>
      <c r="H94" s="7">
        <f>'Debt fundamentals'!F94</f>
        <v>0.45339836098770919</v>
      </c>
      <c r="I94" s="7">
        <f>'Debt fundamentals'!C94</f>
        <v>0.58528142569303121</v>
      </c>
      <c r="J94" s="23">
        <f>E94/(E94+'Master data'!BB94)</f>
        <v>0.58624257011695791</v>
      </c>
      <c r="K94" s="84">
        <f>'Master data'!DM94</f>
        <v>57454.136000000006</v>
      </c>
      <c r="L94" s="84">
        <f>'Master data'!AN94</f>
        <v>57150.823649442922</v>
      </c>
      <c r="M94" s="7">
        <f>'Return on capital'!F94</f>
        <v>7.1119330740224904E-2</v>
      </c>
      <c r="N94" s="7">
        <f>'Return on capital'!G94</f>
        <v>7.0379581273037881E-2</v>
      </c>
      <c r="O94" s="23">
        <f>K94/'Master data'!AP94</f>
        <v>0.12368349207955212</v>
      </c>
      <c r="P94" s="23">
        <f>L94/'Master data'!AP94</f>
        <v>0.12303054116392514</v>
      </c>
      <c r="Q94" s="127">
        <f>'Debt details'!C94</f>
        <v>3482.8867527852999</v>
      </c>
      <c r="R94" s="127">
        <f>'Debt details'!I94</f>
        <v>1362.6</v>
      </c>
    </row>
    <row r="95" spans="1:18">
      <c r="A95" s="2" t="str">
        <f>'Master data'!A95</f>
        <v>Utility (Water)</v>
      </c>
      <c r="B95" s="6">
        <f>'Master data'!B95</f>
        <v>104</v>
      </c>
      <c r="C95" s="23">
        <f>'Master data'!FC95/'Master data'!AP95</f>
        <v>4.096745906446448E-3</v>
      </c>
      <c r="D95" s="84">
        <f>'Debt details'!D95</f>
        <v>105067.92899999995</v>
      </c>
      <c r="E95" s="84">
        <f>'Debt details'!E95</f>
        <v>105553.05762273179</v>
      </c>
      <c r="F95" s="23">
        <f t="shared" si="1"/>
        <v>4.5960641373914302E-3</v>
      </c>
      <c r="G95" s="7">
        <f>'Debt fundamentals'!D95</f>
        <v>0.40461862985501346</v>
      </c>
      <c r="H95" s="7">
        <f>'Debt fundamentals'!F95</f>
        <v>0.40535398995697081</v>
      </c>
      <c r="I95" s="7">
        <f>'Debt fundamentals'!C95</f>
        <v>0.5431730719048129</v>
      </c>
      <c r="J95" s="23">
        <f>E95/(E95+'Master data'!BB95)</f>
        <v>0.54393019279975685</v>
      </c>
      <c r="K95" s="84">
        <f>'Master data'!DM95</f>
        <v>12445.656000000001</v>
      </c>
      <c r="L95" s="84">
        <f>'Master data'!AN95</f>
        <v>12411.381275453636</v>
      </c>
      <c r="M95" s="7">
        <f>'Return on capital'!F96</f>
        <v>7.4615953634561208E-2</v>
      </c>
      <c r="N95" s="7">
        <f>'Return on capital'!G96</f>
        <v>7.2897713052005375E-2</v>
      </c>
      <c r="O95" s="23">
        <f>K95/'Master data'!AP95</f>
        <v>0.25066832972493358</v>
      </c>
      <c r="P95" s="23">
        <f>L95/'Master data'!AP95</f>
        <v>0.2499780014727451</v>
      </c>
      <c r="Q95" s="127">
        <f>'Debt details'!C95</f>
        <v>485.12862273184874</v>
      </c>
      <c r="R95" s="127">
        <f>'Debt details'!I95</f>
        <v>163.70100000000002</v>
      </c>
    </row>
    <row r="96" spans="1:18">
      <c r="A96" s="2" t="str">
        <f>'Master data'!A96</f>
        <v>Total Market</v>
      </c>
      <c r="B96" s="6">
        <f>'Master data'!B96</f>
        <v>47606</v>
      </c>
      <c r="C96" s="23">
        <f>'Master data'!FC96/'Master data'!AP96</f>
        <v>8.0933407045206563E-3</v>
      </c>
      <c r="D96" s="84">
        <f>'Debt details'!D96</f>
        <v>66411897.612999551</v>
      </c>
      <c r="E96" s="84">
        <f>'Debt details'!E96</f>
        <v>67896005.883302361</v>
      </c>
      <c r="F96" s="23">
        <f t="shared" si="1"/>
        <v>2.1858550455142397E-2</v>
      </c>
      <c r="G96" s="7">
        <f>'Debt fundamentals'!D96</f>
        <v>0.35668412135845767</v>
      </c>
      <c r="H96" s="7">
        <f>'Debt fundamentals'!F96</f>
        <v>0.35831879348733864</v>
      </c>
      <c r="I96" s="7">
        <f>'Debt fundamentals'!C96</f>
        <v>0.56130654426763449</v>
      </c>
      <c r="J96" s="23">
        <f>E96/(E96+'Master data'!BB96)</f>
        <v>0.56305821006883694</v>
      </c>
      <c r="K96" s="84">
        <f>'Master data'!DM96</f>
        <v>6521402.108000055</v>
      </c>
      <c r="L96" s="84">
        <f>'Master data'!AN96</f>
        <v>6494638.3459394639</v>
      </c>
      <c r="M96" s="7">
        <f>'Return on capital'!F96</f>
        <v>7.4615953634561208E-2</v>
      </c>
      <c r="N96" s="7">
        <f>'Return on capital'!G96</f>
        <v>7.2897713052005375E-2</v>
      </c>
      <c r="O96" s="23">
        <f>K96/'Master data'!AP96</f>
        <v>0.10215360553497528</v>
      </c>
      <c r="P96" s="23">
        <f>L96/'Master data'!AP96</f>
        <v>0.1017343682686801</v>
      </c>
      <c r="Q96" s="127">
        <f>'Debt details'!C96</f>
        <v>1484108.2703028098</v>
      </c>
      <c r="R96" s="127">
        <f>'Debt details'!I96</f>
        <v>1000884.7669999991</v>
      </c>
    </row>
    <row r="97" spans="1:18">
      <c r="A97" s="2" t="str">
        <f>'Master data'!A97</f>
        <v>Total Market (without financials)</v>
      </c>
      <c r="B97" s="6">
        <f>'Master data'!B97</f>
        <v>42185</v>
      </c>
      <c r="C97" s="23">
        <f>'Master data'!FC97/'Master data'!AP97</f>
        <v>8.3224020401066294E-3</v>
      </c>
      <c r="D97" s="84">
        <f>'Debt details'!D97</f>
        <v>28591544.517999545</v>
      </c>
      <c r="E97" s="84">
        <f>'Debt details'!E97</f>
        <v>29942057.578139763</v>
      </c>
      <c r="F97" s="23">
        <f t="shared" si="1"/>
        <v>4.5104216923495845E-2</v>
      </c>
      <c r="G97" s="7">
        <f>'Debt fundamentals'!D97</f>
        <v>0.21853231385743915</v>
      </c>
      <c r="H97" s="7">
        <f>'Debt fundamentals'!F97</f>
        <v>0.2209363240986357</v>
      </c>
      <c r="I97" s="7">
        <f>'Debt fundamentals'!C97</f>
        <v>0.44129034800342537</v>
      </c>
      <c r="J97" s="23">
        <f>E97/(E97+'Master data'!BB97)</f>
        <v>0.44475022384489288</v>
      </c>
      <c r="K97" s="84">
        <f>'Master data'!DM97</f>
        <v>5955265.2040000539</v>
      </c>
      <c r="L97" s="84">
        <f>'Master data'!AN97</f>
        <v>5929570.5699719815</v>
      </c>
      <c r="M97" s="7">
        <f>'Return on capital'!F97</f>
        <v>0.12285781669787296</v>
      </c>
      <c r="N97" s="7">
        <f>'Return on capital'!G97</f>
        <v>0.11856465548821937</v>
      </c>
      <c r="O97" s="23">
        <f>K97/'Master data'!AP97</f>
        <v>0.10694368216651198</v>
      </c>
      <c r="P97" s="23">
        <f>L97/'Master data'!AP97</f>
        <v>0.10648226211538861</v>
      </c>
      <c r="Q97" s="127">
        <f>'Debt details'!C97</f>
        <v>1350513.0601402186</v>
      </c>
      <c r="R97" s="127">
        <f>'Debt details'!I97</f>
        <v>931871.5789999991</v>
      </c>
    </row>
  </sheetData>
  <pageMargins left="0.7" right="0.7" top="0.75" bottom="0.75" header="0.5" footer="0.5"/>
  <pageSetup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98"/>
  <sheetViews>
    <sheetView workbookViewId="0">
      <selection activeCell="A2" sqref="A2:S98"/>
    </sheetView>
  </sheetViews>
  <sheetFormatPr defaultColWidth="11.07421875" defaultRowHeight="13.5"/>
  <cols>
    <col min="1" max="1" width="29.84375" customWidth="1"/>
    <col min="2" max="2" width="17.69140625" style="5" customWidth="1"/>
    <col min="3" max="3" width="12.84375" style="5" customWidth="1"/>
    <col min="4" max="5" width="16.4609375" style="5" customWidth="1"/>
    <col min="6" max="6" width="14.84375" style="5" bestFit="1" customWidth="1"/>
    <col min="7" max="7" width="14.84375" style="5" customWidth="1"/>
    <col min="8" max="8" width="12.15234375" style="5" customWidth="1"/>
    <col min="9" max="10" width="13.84375" style="5" customWidth="1"/>
    <col min="11" max="11" width="11.84375" style="5" customWidth="1"/>
    <col min="12" max="12" width="12.3046875" style="5" bestFit="1" customWidth="1"/>
    <col min="13" max="13" width="10.84375" style="5"/>
    <col min="14" max="14" width="15.69140625" style="5" bestFit="1" customWidth="1"/>
    <col min="15" max="15" width="15.69140625" style="5" customWidth="1"/>
    <col min="16" max="18" width="10.84375" style="5"/>
    <col min="19" max="19" width="9.15234375" style="5" customWidth="1"/>
  </cols>
  <sheetData>
    <row r="1" spans="1:19" s="47" customFormat="1" ht="27">
      <c r="B1" s="48"/>
      <c r="C1" s="93" t="s">
        <v>498</v>
      </c>
      <c r="D1" s="49" t="s">
        <v>406</v>
      </c>
      <c r="E1" s="143" t="s">
        <v>404</v>
      </c>
      <c r="F1" s="144"/>
      <c r="G1" s="144"/>
      <c r="H1" s="144"/>
      <c r="I1" s="144"/>
      <c r="J1" s="144"/>
      <c r="K1" s="145"/>
      <c r="L1" s="142" t="s">
        <v>405</v>
      </c>
      <c r="M1" s="142"/>
      <c r="N1" s="142"/>
      <c r="O1" s="142" t="s">
        <v>501</v>
      </c>
      <c r="P1" s="142"/>
      <c r="Q1" s="142"/>
      <c r="R1" s="142"/>
      <c r="S1" s="142"/>
    </row>
    <row r="2" spans="1:19" s="1" customFormat="1" ht="40.5">
      <c r="A2" s="8" t="str">
        <f>'Master data'!A1</f>
        <v>Industry Name</v>
      </c>
      <c r="B2" s="9" t="s">
        <v>9</v>
      </c>
      <c r="C2" s="9" t="s">
        <v>499</v>
      </c>
      <c r="D2" s="9" t="s">
        <v>79</v>
      </c>
      <c r="E2" s="30" t="s">
        <v>492</v>
      </c>
      <c r="F2" s="30" t="s">
        <v>265</v>
      </c>
      <c r="G2" s="30" t="s">
        <v>403</v>
      </c>
      <c r="H2" s="30" t="s">
        <v>266</v>
      </c>
      <c r="I2" s="30" t="s">
        <v>271</v>
      </c>
      <c r="J2" s="30" t="s">
        <v>397</v>
      </c>
      <c r="K2" s="30" t="s">
        <v>402</v>
      </c>
      <c r="L2" s="9" t="s">
        <v>267</v>
      </c>
      <c r="M2" s="30" t="s">
        <v>268</v>
      </c>
      <c r="N2" s="30" t="s">
        <v>269</v>
      </c>
      <c r="O2" s="30" t="s">
        <v>500</v>
      </c>
      <c r="P2" s="30" t="s">
        <v>493</v>
      </c>
      <c r="Q2" s="30" t="s">
        <v>494</v>
      </c>
      <c r="R2" s="30" t="s">
        <v>495</v>
      </c>
      <c r="S2" s="30" t="s">
        <v>496</v>
      </c>
    </row>
    <row r="3" spans="1:19">
      <c r="A3" s="2" t="str">
        <f>'Master data'!A2</f>
        <v>Advertising</v>
      </c>
      <c r="B3" s="6">
        <f>'Master data'!B2</f>
        <v>348</v>
      </c>
      <c r="C3" s="23">
        <f>'Master data'!CP2/'Master data'!AP2</f>
        <v>0.31756789330259561</v>
      </c>
      <c r="D3" s="7">
        <f>'Master data'!AM2/'Master data'!AP2</f>
        <v>2.5488485648184515E-2</v>
      </c>
      <c r="E3" s="7">
        <f>('Master data'!DM2+'Master data'!EQ2)/'Master data'!AP2</f>
        <v>9.0538824514607791E-2</v>
      </c>
      <c r="F3" s="7">
        <f>'Master data'!DM2/'Master data'!AP2</f>
        <v>8.4543099547611134E-2</v>
      </c>
      <c r="G3" s="7">
        <f>IF('Master data'!AP2&gt;0,'Master data'!DM2*(1-Beta!E5)/'Master data'!AP2,"NA")</f>
        <v>7.2785306291150972E-2</v>
      </c>
      <c r="H3" s="23">
        <f>IF('Master data'!AP2&gt;0,'Master data'!AN2/'Master data'!AP2,"NA")</f>
        <v>8.7365748718478464E-2</v>
      </c>
      <c r="I3" s="23">
        <f>IF('Master data'!AP2&gt;0,'Master data'!AN2*(1-'Debt fundamentals'!H2)/'Master data'!AP2,"NA")</f>
        <v>7.5215396807744125E-2</v>
      </c>
      <c r="J3" s="23">
        <f>'Master data'!EF2/'Master data'!AP2</f>
        <v>8.8187898752127583E-2</v>
      </c>
      <c r="K3" s="23">
        <f>IF('Master data'!AP2&gt;0,('Master data'!AN2*(1-'Debt fundamentals'!H2)+('Master data'!EF2-'Master data'!AN2))/'Master data'!AP2,"NA")</f>
        <v>7.6037546841393244E-2</v>
      </c>
      <c r="L3" s="23">
        <f>IF('Master data'!AP2&gt;0,'Master data'!AQ2/'Master data'!AP2,"NA")</f>
        <v>7.4013581621591842E-2</v>
      </c>
      <c r="M3" s="23">
        <f>IF('Master data'!AP2&gt;0,('Master data'!AQ2+'Master data'!BT2)/'Master data'!AP2,"NA")</f>
        <v>0.24424523705151263</v>
      </c>
      <c r="N3" s="23">
        <f>IF('Master data'!AP2&gt;0,('Master data'!AQ2+'Master data'!BW2)/'Master data'!AP2,"NA")</f>
        <v>7.9931946988481994E-2</v>
      </c>
      <c r="O3" s="23">
        <f>1-C3</f>
        <v>0.68243210669740439</v>
      </c>
      <c r="P3" s="23">
        <f>'Master data'!BW2/'Master data'!AP2</f>
        <v>5.9183653668901451E-3</v>
      </c>
      <c r="Q3" s="23">
        <f>'Master data'!BT2/'Master data'!AP2</f>
        <v>0.17023165542992078</v>
      </c>
      <c r="R3" s="23">
        <f>'Master data'!EQ2/'Master data'!AP2</f>
        <v>5.9957249669966451E-3</v>
      </c>
      <c r="S3" s="7">
        <f>'Lease effect'!C2</f>
        <v>1.1957605502706364E-2</v>
      </c>
    </row>
    <row r="4" spans="1:19">
      <c r="A4" s="2" t="str">
        <f>'Master data'!A3</f>
        <v>Aerospace/Defense</v>
      </c>
      <c r="B4" s="6">
        <f>'Master data'!B3</f>
        <v>272</v>
      </c>
      <c r="C4" s="23">
        <f>'Master data'!CP3/'Master data'!AP3</f>
        <v>0.21082408992045468</v>
      </c>
      <c r="D4" s="7">
        <f>'Master data'!AM3/'Master data'!AP3</f>
        <v>4.9147905346527236E-2</v>
      </c>
      <c r="E4" s="7">
        <f>('Master data'!DM3+'Master data'!EQ3)/'Master data'!AP3</f>
        <v>8.259341625315253E-2</v>
      </c>
      <c r="F4" s="7">
        <f>'Master data'!DM3/'Master data'!AP3</f>
        <v>7.4999464290287893E-2</v>
      </c>
      <c r="G4" s="7">
        <f>IF('Master data'!AP3&gt;0,'Master data'!DM3*(1-Beta!E6)/'Master data'!AP3,"NA")</f>
        <v>6.7925005072418346E-2</v>
      </c>
      <c r="H4" s="23">
        <f>IF('Master data'!AP3&gt;0,'Master data'!AN3/'Master data'!AP3,"NA")</f>
        <v>7.5286333304508443E-2</v>
      </c>
      <c r="I4" s="23">
        <f>IF('Master data'!AP3&gt;0,'Master data'!AN3*(1-'Debt fundamentals'!H3)/'Master data'!AP3,"NA")</f>
        <v>6.8184814651465864E-2</v>
      </c>
      <c r="J4" s="23">
        <f>'Master data'!EF3/'Master data'!AP3</f>
        <v>7.6020079162414239E-2</v>
      </c>
      <c r="K4" s="23">
        <f>IF('Master data'!AP3&gt;0,('Master data'!AN3*(1-'Debt fundamentals'!H3)+('Master data'!EF3-'Master data'!AN3))/'Master data'!AP3,"NA")</f>
        <v>6.8918560509371674E-2</v>
      </c>
      <c r="L4" s="23">
        <f>IF('Master data'!AP3&gt;0,'Master data'!AQ3/'Master data'!AP3,"NA")</f>
        <v>8.7625037132838424E-2</v>
      </c>
      <c r="M4" s="23">
        <f>IF('Master data'!AP3&gt;0,('Master data'!AQ3+'Master data'!BT3)/'Master data'!AP3,"NA")</f>
        <v>0.18441600225726909</v>
      </c>
      <c r="N4" s="23">
        <f>IF('Master data'!AP3&gt;0,('Master data'!AQ3+'Master data'!BW3)/'Master data'!AP3,"NA")</f>
        <v>0.14104089658269225</v>
      </c>
      <c r="O4" s="23">
        <f t="shared" ref="O4:O67" si="0">1-C4</f>
        <v>0.78917591007954535</v>
      </c>
      <c r="P4" s="23">
        <f>'Master data'!BW3/'Master data'!AP3</f>
        <v>5.3415859449853824E-2</v>
      </c>
      <c r="Q4" s="23">
        <f>'Master data'!BT3/'Master data'!AP3</f>
        <v>9.6790965124430667E-2</v>
      </c>
      <c r="R4" s="23">
        <f>'Master data'!EQ3/'Master data'!AP3</f>
        <v>7.5939519628646411E-3</v>
      </c>
      <c r="S4" s="7">
        <f>'Lease effect'!C3</f>
        <v>4.9756533123947108E-3</v>
      </c>
    </row>
    <row r="5" spans="1:19">
      <c r="A5" s="2" t="str">
        <f>'Master data'!A4</f>
        <v>Air Transport</v>
      </c>
      <c r="B5" s="6">
        <f>'Master data'!B4</f>
        <v>151</v>
      </c>
      <c r="C5" s="23">
        <f>'Master data'!CP4/'Master data'!AP4</f>
        <v>4.4854456206127762E-2</v>
      </c>
      <c r="D5" s="7">
        <f>'Master data'!AM4/'Master data'!AP4</f>
        <v>-0.23064789785533313</v>
      </c>
      <c r="E5" s="7">
        <f>('Master data'!DM4+'Master data'!EQ4)/'Master data'!AP4</f>
        <v>-0.21179515286565403</v>
      </c>
      <c r="F5" s="7">
        <f>'Master data'!DM4/'Master data'!AP4</f>
        <v>-0.21449240751555679</v>
      </c>
      <c r="G5" s="7">
        <f>IF('Master data'!AP4&gt;0,'Master data'!DM4*(1-Beta!E7)/'Master data'!AP4,"NA")</f>
        <v>-0.20496104592479988</v>
      </c>
      <c r="H5" s="23">
        <f>IF('Master data'!AP4&gt;0,'Master data'!AN4/'Master data'!AP4,"NA")</f>
        <v>-0.21820360398560834</v>
      </c>
      <c r="I5" s="23">
        <f>IF('Master data'!AP4&gt;0,'Master data'!AN4*(1-'Debt fundamentals'!H4)/'Master data'!AP4,"NA")</f>
        <v>-0.20850732860652615</v>
      </c>
      <c r="J5" s="23">
        <f>'Master data'!EF4/'Master data'!AP4</f>
        <v>-0.21794243408520517</v>
      </c>
      <c r="K5" s="23">
        <f>IF('Master data'!AP4&gt;0,('Master data'!AN4*(1-'Debt fundamentals'!H4)+('Master data'!EF4-'Master data'!AN4))/'Master data'!AP4,"NA")</f>
        <v>-0.20824615870612298</v>
      </c>
      <c r="L5" s="23">
        <f>IF('Master data'!AP4&gt;0,'Master data'!AQ4/'Master data'!AP4,"NA")</f>
        <v>-0.18715717806757012</v>
      </c>
      <c r="M5" s="23">
        <f>IF('Master data'!AP4&gt;0,('Master data'!AQ4+'Master data'!BT4)/'Master data'!AP4,"NA")</f>
        <v>-0.11840148522323547</v>
      </c>
      <c r="N5" s="23">
        <f>IF('Master data'!AP4&gt;0,('Master data'!AQ4+'Master data'!BW4)/'Master data'!AP4,"NA")</f>
        <v>-0.18466419383112348</v>
      </c>
      <c r="O5" s="23">
        <f t="shared" si="0"/>
        <v>0.95514554379387229</v>
      </c>
      <c r="P5" s="23">
        <f>'Master data'!BW4/'Master data'!AP4</f>
        <v>2.492984236446661E-3</v>
      </c>
      <c r="Q5" s="23">
        <f>'Master data'!BT4/'Master data'!AP4</f>
        <v>6.8755692844334651E-2</v>
      </c>
      <c r="R5" s="23">
        <f>'Master data'!EQ4/'Master data'!AP4</f>
        <v>2.6972546499027649E-3</v>
      </c>
      <c r="S5" s="7">
        <f>'Lease effect'!C4</f>
        <v>7.11677576941942E-2</v>
      </c>
    </row>
    <row r="6" spans="1:19">
      <c r="A6" s="2" t="str">
        <f>'Master data'!A5</f>
        <v>Apparel</v>
      </c>
      <c r="B6" s="6">
        <f>'Master data'!B5</f>
        <v>1170</v>
      </c>
      <c r="C6" s="23">
        <f>'Master data'!CP5/'Master data'!AP5</f>
        <v>0.46674832771911218</v>
      </c>
      <c r="D6" s="7">
        <f>'Master data'!AM5/'Master data'!AP5</f>
        <v>8.8811686429720399E-2</v>
      </c>
      <c r="E6" s="7">
        <f>('Master data'!DM5+'Master data'!EQ5)/'Master data'!AP5</f>
        <v>0.14282100981526979</v>
      </c>
      <c r="F6" s="7">
        <f>'Master data'!DM5/'Master data'!AP5</f>
        <v>0.13987576720981593</v>
      </c>
      <c r="G6" s="7">
        <f>IF('Master data'!AP5&gt;0,'Master data'!DM5*(1-Beta!E8)/'Master data'!AP5,"NA")</f>
        <v>0.12052977251090741</v>
      </c>
      <c r="H6" s="23">
        <f>IF('Master data'!AP5&gt;0,'Master data'!AN5/'Master data'!AP5,"NA")</f>
        <v>0.14137512707872954</v>
      </c>
      <c r="I6" s="23">
        <f>IF('Master data'!AP5&gt;0,'Master data'!AN5*(1-'Debt fundamentals'!H5)/'Master data'!AP5,"NA")</f>
        <v>0.12182175830313588</v>
      </c>
      <c r="J6" s="23">
        <f>'Master data'!EF5/'Master data'!AP5</f>
        <v>0.14196742020145089</v>
      </c>
      <c r="K6" s="23">
        <f>IF('Master data'!AP5&gt;0,('Master data'!AN5*(1-'Debt fundamentals'!H5)+('Master data'!EF5-'Master data'!AN5))/'Master data'!AP5,"NA")</f>
        <v>0.12241405142585725</v>
      </c>
      <c r="L6" s="23">
        <f>IF('Master data'!AP5&gt;0,'Master data'!AQ5/'Master data'!AP5,"NA")</f>
        <v>0.11238335739576036</v>
      </c>
      <c r="M6" s="23">
        <f>IF('Master data'!AP5&gt;0,('Master data'!AQ5+'Master data'!BT5)/'Master data'!AP5,"NA")</f>
        <v>0.40623136020594997</v>
      </c>
      <c r="N6" s="23">
        <f>IF('Master data'!AP5&gt;0,('Master data'!AQ5+'Master data'!BW5)/'Master data'!AP5,"NA")</f>
        <v>0.11921219599420554</v>
      </c>
      <c r="O6" s="23">
        <f t="shared" si="0"/>
        <v>0.53325167228088777</v>
      </c>
      <c r="P6" s="23">
        <f>'Master data'!BW5/'Master data'!AP5</f>
        <v>6.828838598445173E-3</v>
      </c>
      <c r="Q6" s="23">
        <f>'Master data'!BT5/'Master data'!AP5</f>
        <v>0.29384800281018963</v>
      </c>
      <c r="R6" s="23">
        <f>'Master data'!EQ5/'Master data'!AP5</f>
        <v>2.9452426054538735E-3</v>
      </c>
      <c r="S6" s="7">
        <f>'Lease effect'!C5</f>
        <v>2.420929611475979E-2</v>
      </c>
    </row>
    <row r="7" spans="1:19">
      <c r="A7" s="2" t="str">
        <f>'Master data'!A6</f>
        <v>Auto &amp; Truck</v>
      </c>
      <c r="B7" s="6">
        <f>'Master data'!B6</f>
        <v>152</v>
      </c>
      <c r="C7" s="23">
        <f>'Master data'!CP6/'Master data'!AP6</f>
        <v>0.18540336715541572</v>
      </c>
      <c r="D7" s="7">
        <f>'Master data'!AM6/'Master data'!AP6</f>
        <v>5.5118592478905132E-2</v>
      </c>
      <c r="E7" s="7">
        <f>('Master data'!DM6+'Master data'!EQ6)/'Master data'!AP6</f>
        <v>6.8374834969176942E-2</v>
      </c>
      <c r="F7" s="7">
        <f>'Master data'!DM6/'Master data'!AP6</f>
        <v>6.6427463400085623E-2</v>
      </c>
      <c r="G7" s="7">
        <f>IF('Master data'!AP6&gt;0,'Master data'!DM6*(1-Beta!E9)/'Master data'!AP6,"NA")</f>
        <v>5.9107744993381998E-2</v>
      </c>
      <c r="H7" s="23">
        <f>IF('Master data'!AP6&gt;0,'Master data'!AN6/'Master data'!AP6,"NA")</f>
        <v>6.6574566281337871E-2</v>
      </c>
      <c r="I7" s="23">
        <f>IF('Master data'!AP6&gt;0,'Master data'!AN6*(1-'Debt fundamentals'!H6)/'Master data'!AP6,"NA")</f>
        <v>5.9238638439372562E-2</v>
      </c>
      <c r="J7" s="23">
        <f>'Master data'!EF6/'Master data'!AP6</f>
        <v>6.8471847303878355E-2</v>
      </c>
      <c r="K7" s="23">
        <f>IF('Master data'!AP6&gt;0,('Master data'!AN6*(1-'Debt fundamentals'!H6)+('Master data'!EF6-'Master data'!AN6))/'Master data'!AP6,"NA")</f>
        <v>6.113591946191306E-2</v>
      </c>
      <c r="L7" s="23">
        <f>IF('Master data'!AP6&gt;0,'Master data'!AQ6/'Master data'!AP6,"NA")</f>
        <v>7.4361565559167064E-2</v>
      </c>
      <c r="M7" s="23">
        <f>IF('Master data'!AP6&gt;0,('Master data'!AQ6+'Master data'!BT6)/'Master data'!AP6,"NA")</f>
        <v>0.16368971298818266</v>
      </c>
      <c r="N7" s="23">
        <f>IF('Master data'!AP6&gt;0,('Master data'!AQ6+'Master data'!BW6)/'Master data'!AP6,"NA")</f>
        <v>0.11645035535316131</v>
      </c>
      <c r="O7" s="23">
        <f t="shared" si="0"/>
        <v>0.81459663284458428</v>
      </c>
      <c r="P7" s="23">
        <f>'Master data'!BW6/'Master data'!AP6</f>
        <v>4.2088789793994247E-2</v>
      </c>
      <c r="Q7" s="23">
        <f>'Master data'!BT6/'Master data'!AP6</f>
        <v>8.9328147429015611E-2</v>
      </c>
      <c r="R7" s="23">
        <f>'Master data'!EQ6/'Master data'!AP6</f>
        <v>1.9473715690913206E-3</v>
      </c>
      <c r="S7" s="7">
        <f>'Lease effect'!C6</f>
        <v>1.6489486374020245E-3</v>
      </c>
    </row>
    <row r="8" spans="1:19">
      <c r="A8" s="2" t="str">
        <f>'Master data'!A7</f>
        <v>Auto Parts</v>
      </c>
      <c r="B8" s="6">
        <f>'Master data'!B7</f>
        <v>728</v>
      </c>
      <c r="C8" s="23">
        <f>'Master data'!CP7/'Master data'!AP7</f>
        <v>0.17767533832542867</v>
      </c>
      <c r="D8" s="7">
        <f>'Master data'!AM7/'Master data'!AP7</f>
        <v>3.6304465412049854E-2</v>
      </c>
      <c r="E8" s="7">
        <f>('Master data'!DM7+'Master data'!EQ7)/'Master data'!AP7</f>
        <v>5.8519438739014641E-2</v>
      </c>
      <c r="F8" s="7">
        <f>'Master data'!DM7/'Master data'!AP7</f>
        <v>5.687112926828853E-2</v>
      </c>
      <c r="G8" s="7">
        <f>IF('Master data'!AP7&gt;0,'Master data'!DM7*(1-Beta!E10)/'Master data'!AP7,"NA")</f>
        <v>4.7319232210793739E-2</v>
      </c>
      <c r="H8" s="23">
        <f>IF('Master data'!AP7&gt;0,'Master data'!AN7/'Master data'!AP7,"NA")</f>
        <v>5.705266216042966E-2</v>
      </c>
      <c r="I8" s="23">
        <f>IF('Master data'!AP7&gt;0,'Master data'!AN7*(1-'Debt fundamentals'!H7)/'Master data'!AP7,"NA")</f>
        <v>4.7470275405955206E-2</v>
      </c>
      <c r="J8" s="23">
        <f>'Master data'!EF7/'Master data'!AP7</f>
        <v>5.797613668665412E-2</v>
      </c>
      <c r="K8" s="23">
        <f>IF('Master data'!AP7&gt;0,('Master data'!AN7*(1-'Debt fundamentals'!H7)+('Master data'!EF7-'Master data'!AN7))/'Master data'!AP7,"NA")</f>
        <v>4.8393749932179667E-2</v>
      </c>
      <c r="L8" s="23">
        <f>IF('Master data'!AP7&gt;0,'Master data'!AQ7/'Master data'!AP7,"NA")</f>
        <v>7.9381192657141705E-2</v>
      </c>
      <c r="M8" s="23">
        <f>IF('Master data'!AP7&gt;0,('Master data'!AQ7+'Master data'!BT7)/'Master data'!AP7,"NA")</f>
        <v>0.16174933774850672</v>
      </c>
      <c r="N8" s="23">
        <f>IF('Master data'!AP7&gt;0,('Master data'!AQ7+'Master data'!BW7)/'Master data'!AP7,"NA")</f>
        <v>0.12096166004167679</v>
      </c>
      <c r="O8" s="23">
        <f t="shared" si="0"/>
        <v>0.8223246616745713</v>
      </c>
      <c r="P8" s="23">
        <f>'Master data'!BW7/'Master data'!AP7</f>
        <v>4.1580467384535066E-2</v>
      </c>
      <c r="Q8" s="23">
        <f>'Master data'!BT7/'Master data'!AP7</f>
        <v>8.2368145091365044E-2</v>
      </c>
      <c r="R8" s="23">
        <f>'Master data'!EQ7/'Master data'!AP7</f>
        <v>1.6483094707261169E-3</v>
      </c>
      <c r="S8" s="7">
        <f>'Lease effect'!C7</f>
        <v>3.6692628061882637E-3</v>
      </c>
    </row>
    <row r="9" spans="1:19">
      <c r="A9" s="2" t="str">
        <f>'Master data'!A8</f>
        <v>Bank (Money Center)</v>
      </c>
      <c r="B9" s="6">
        <f>'Master data'!B8</f>
        <v>610</v>
      </c>
      <c r="C9" s="23">
        <f>'Master data'!CP8/'Master data'!AP8</f>
        <v>0.99552544279334643</v>
      </c>
      <c r="D9" s="7">
        <f>'Master data'!AM8/'Master data'!AP8</f>
        <v>0.33033485272979785</v>
      </c>
      <c r="E9" s="7">
        <f>('Master data'!DM8+'Master data'!EQ8)/'Master data'!AP8</f>
        <v>9.6164437997939538E-3</v>
      </c>
      <c r="F9" s="7">
        <f>'Master data'!DM8/'Master data'!AP8</f>
        <v>1.5071133131963795E-3</v>
      </c>
      <c r="G9" s="7">
        <f>IF('Master data'!AP8&gt;0,'Master data'!DM8*(1-Beta!E11)/'Master data'!AP8,"NA")</f>
        <v>1.1983035188368406E-3</v>
      </c>
      <c r="H9" s="23">
        <f>IF('Master data'!AP8&gt;0,'Master data'!AN8/'Master data'!AP8,"NA")</f>
        <v>1.6736924278596722E-3</v>
      </c>
      <c r="I9" s="23">
        <f>IF('Master data'!AP8&gt;0,'Master data'!AN8*(1-'Debt fundamentals'!H8)/'Master data'!AP8,"NA")</f>
        <v>1.3307503212888732E-3</v>
      </c>
      <c r="J9" s="23">
        <f>'Master data'!EF8/'Master data'!AP8</f>
        <v>1.6736924278596722E-3</v>
      </c>
      <c r="K9" s="23">
        <f>IF('Master data'!AP8&gt;0,('Master data'!AN8*(1-'Debt fundamentals'!H8)+('Master data'!EF8-'Master data'!AN8))/'Master data'!AP8,"NA")</f>
        <v>1.3307503212888732E-3</v>
      </c>
      <c r="L9" s="23">
        <f>IF('Master data'!AP8&gt;0,'Master data'!AQ8/'Master data'!AP8,"NA")</f>
        <v>1.5761490735068462E-3</v>
      </c>
      <c r="M9" s="23">
        <f>IF('Master data'!AP8&gt;0,('Master data'!AQ8+'Master data'!BT8)/'Master data'!AP8,"NA")</f>
        <v>0.44137905901087088</v>
      </c>
      <c r="N9" s="23">
        <f>IF('Master data'!AP8&gt;0,('Master data'!AQ8+'Master data'!BW8)/'Master data'!AP8,"NA")</f>
        <v>1.5761490735068462E-3</v>
      </c>
      <c r="O9" s="23">
        <f t="shared" si="0"/>
        <v>4.4745572066535733E-3</v>
      </c>
      <c r="P9" s="23">
        <f>'Master data'!BW8/'Master data'!AP8</f>
        <v>0</v>
      </c>
      <c r="Q9" s="23">
        <f>'Master data'!BT8/'Master data'!AP8</f>
        <v>0.43980290993736404</v>
      </c>
      <c r="R9" s="23">
        <f>'Master data'!EQ8/'Master data'!AP8</f>
        <v>8.1093304865975744E-3</v>
      </c>
      <c r="S9" s="7">
        <f>'Lease effect'!C8</f>
        <v>1.0961774579455326E-2</v>
      </c>
    </row>
    <row r="10" spans="1:19">
      <c r="A10" s="2" t="str">
        <f>'Master data'!A9</f>
        <v>Banks (Regional)</v>
      </c>
      <c r="B10" s="6">
        <f>'Master data'!B9</f>
        <v>816</v>
      </c>
      <c r="C10" s="23">
        <f>'Master data'!CP9/'Master data'!AP9</f>
        <v>0.99860649684358227</v>
      </c>
      <c r="D10" s="7">
        <f>'Master data'!AM9/'Master data'!AP9</f>
        <v>0.30203189734208352</v>
      </c>
      <c r="E10" s="7">
        <f>('Master data'!DM9+'Master data'!EQ9)/'Master data'!AP9</f>
        <v>7.9439889495395918E-3</v>
      </c>
      <c r="F10" s="7">
        <f>'Master data'!DM9/'Master data'!AP9</f>
        <v>1.0328958134624571E-4</v>
      </c>
      <c r="G10" s="7">
        <f>IF('Master data'!AP9&gt;0,'Master data'!DM9*(1-Beta!E12)/'Master data'!AP9,"NA")</f>
        <v>8.2748926076068317E-5</v>
      </c>
      <c r="H10" s="23">
        <f>IF('Master data'!AP9&gt;0,'Master data'!AN9/'Master data'!AP9,"NA")</f>
        <v>-1.0817144530146413E-3</v>
      </c>
      <c r="I10" s="23">
        <f>IF('Master data'!AP9&gt;0,'Master data'!AN9*(1-'Debt fundamentals'!H9)/'Master data'!AP9,"NA")</f>
        <v>-8.6659959447281355E-4</v>
      </c>
      <c r="J10" s="23">
        <f>'Master data'!EF9/'Master data'!AP9</f>
        <v>-1.0817144530146413E-3</v>
      </c>
      <c r="K10" s="23">
        <f>IF('Master data'!AP9&gt;0,('Master data'!AN9*(1-'Debt fundamentals'!H9)+('Master data'!EF9-'Master data'!AN9))/'Master data'!AP9,"NA")</f>
        <v>-8.6659959447281355E-4</v>
      </c>
      <c r="L10" s="23">
        <f>IF('Master data'!AP9&gt;0,'Master data'!AQ9/'Master data'!AP9,"NA")</f>
        <v>-1.3274081343223198E-4</v>
      </c>
      <c r="M10" s="23">
        <f>IF('Master data'!AP9&gt;0,('Master data'!AQ9+'Master data'!BT9)/'Master data'!AP9,"NA")</f>
        <v>0.46396284025587664</v>
      </c>
      <c r="N10" s="23">
        <f>IF('Master data'!AP9&gt;0,('Master data'!AQ9+'Master data'!BW9)/'Master data'!AP9,"NA")</f>
        <v>-1.3274081343223198E-4</v>
      </c>
      <c r="O10" s="23">
        <f t="shared" si="0"/>
        <v>1.3935031564177303E-3</v>
      </c>
      <c r="P10" s="23">
        <f>'Master data'!BW9/'Master data'!AP9</f>
        <v>0</v>
      </c>
      <c r="Q10" s="23">
        <f>'Master data'!BT9/'Master data'!AP9</f>
        <v>0.46409558106930882</v>
      </c>
      <c r="R10" s="23">
        <f>'Master data'!EQ9/'Master data'!AP9</f>
        <v>7.8406993681933452E-3</v>
      </c>
      <c r="S10" s="7">
        <f>'Lease effect'!C9</f>
        <v>1.5361998700010969E-2</v>
      </c>
    </row>
    <row r="11" spans="1:19">
      <c r="A11" s="2" t="str">
        <f>'Master data'!A10</f>
        <v>Beverage (Alcoholic)</v>
      </c>
      <c r="B11" s="6">
        <f>'Master data'!B10</f>
        <v>219</v>
      </c>
      <c r="C11" s="23">
        <f>'Master data'!CP10/'Master data'!AP10</f>
        <v>0.51274935979847591</v>
      </c>
      <c r="D11" s="7">
        <f>'Master data'!AM10/'Master data'!AP10</f>
        <v>0.12424388128877584</v>
      </c>
      <c r="E11" s="7">
        <f>('Master data'!DM10+'Master data'!EQ10)/'Master data'!AP10</f>
        <v>0.21978956028791255</v>
      </c>
      <c r="F11" s="7">
        <f>'Master data'!DM10/'Master data'!AP10</f>
        <v>0.21794915189633945</v>
      </c>
      <c r="G11" s="7">
        <f>IF('Master data'!AP10&gt;0,'Master data'!DM10*(1-Beta!E13)/'Master data'!AP10,"NA")</f>
        <v>0.17978007733570478</v>
      </c>
      <c r="H11" s="23">
        <f>IF('Master data'!AP10&gt;0,'Master data'!AN10/'Master data'!AP10,"NA")</f>
        <v>0.21808195768834604</v>
      </c>
      <c r="I11" s="23">
        <f>IF('Master data'!AP10&gt;0,'Master data'!AN10*(1-'Debt fundamentals'!H10)/'Master data'!AP10,"NA")</f>
        <v>0.17988962506897116</v>
      </c>
      <c r="J11" s="23">
        <f>'Master data'!EF10/'Master data'!AP10</f>
        <v>0.21828449276979628</v>
      </c>
      <c r="K11" s="23">
        <f>IF('Master data'!AP10&gt;0,('Master data'!AN10*(1-'Debt fundamentals'!H10)+('Master data'!EF10-'Master data'!AN10))/'Master data'!AP10,"NA")</f>
        <v>0.18009216015042137</v>
      </c>
      <c r="L11" s="23">
        <f>IF('Master data'!AP10&gt;0,'Master data'!AQ10/'Master data'!AP10,"NA")</f>
        <v>0.23956043473607788</v>
      </c>
      <c r="M11" s="23">
        <f>IF('Master data'!AP10&gt;0,('Master data'!AQ10+'Master data'!BT10)/'Master data'!AP10,"NA")</f>
        <v>0.4849446877919481</v>
      </c>
      <c r="N11" s="23">
        <f>IF('Master data'!AP10&gt;0,('Master data'!AQ10+'Master data'!BW10)/'Master data'!AP10,"NA")</f>
        <v>0.24424960944210877</v>
      </c>
      <c r="O11" s="23">
        <f t="shared" si="0"/>
        <v>0.48725064020152409</v>
      </c>
      <c r="P11" s="23">
        <f>'Master data'!BW10/'Master data'!AP10</f>
        <v>4.689174706030922E-3</v>
      </c>
      <c r="Q11" s="23">
        <f>'Master data'!BT10/'Master data'!AP10</f>
        <v>0.24538425305587031</v>
      </c>
      <c r="R11" s="23">
        <f>'Master data'!EQ10/'Master data'!AP10</f>
        <v>1.840408391573096E-3</v>
      </c>
      <c r="S11" s="7">
        <f>'Lease effect'!C10</f>
        <v>3.8780923836406705E-3</v>
      </c>
    </row>
    <row r="12" spans="1:19">
      <c r="A12" s="2" t="str">
        <f>'Master data'!A11</f>
        <v>Beverage (Soft)</v>
      </c>
      <c r="B12" s="6">
        <f>'Master data'!B11</f>
        <v>100</v>
      </c>
      <c r="C12" s="23">
        <f>'Master data'!CP11/'Master data'!AP11</f>
        <v>0.50467776209249016</v>
      </c>
      <c r="D12" s="7">
        <f>'Master data'!AM11/'Master data'!AP11</f>
        <v>0.11717679065299312</v>
      </c>
      <c r="E12" s="7">
        <f>('Master data'!DM11+'Master data'!EQ11)/'Master data'!AP11</f>
        <v>0.17622657517387677</v>
      </c>
      <c r="F12" s="7">
        <f>'Master data'!DM11/'Master data'!AP11</f>
        <v>0.17190985297251421</v>
      </c>
      <c r="G12" s="7">
        <f>IF('Master data'!AP11&gt;0,'Master data'!DM11*(1-Beta!E14)/'Master data'!AP11,"NA")</f>
        <v>0.15218697539520237</v>
      </c>
      <c r="H12" s="23">
        <f>IF('Master data'!AP11&gt;0,'Master data'!AN11/'Master data'!AP11,"NA")</f>
        <v>0.17241369862704781</v>
      </c>
      <c r="I12" s="23">
        <f>IF('Master data'!AP11&gt;0,'Master data'!AN11*(1-'Debt fundamentals'!H11)/'Master data'!AP11,"NA")</f>
        <v>0.15263301583386032</v>
      </c>
      <c r="J12" s="23">
        <f>'Master data'!EF11/'Master data'!AP11</f>
        <v>0.17241253195656203</v>
      </c>
      <c r="K12" s="23">
        <f>IF('Master data'!AP11&gt;0,('Master data'!AN11*(1-'Debt fundamentals'!H11)+('Master data'!EF11-'Master data'!AN11))/'Master data'!AP11,"NA")</f>
        <v>0.15263184916337455</v>
      </c>
      <c r="L12" s="23">
        <f>IF('Master data'!AP11&gt;0,'Master data'!AQ11/'Master data'!AP11,"NA")</f>
        <v>0.18996348988442635</v>
      </c>
      <c r="M12" s="23">
        <f>IF('Master data'!AP11&gt;0,('Master data'!AQ11+'Master data'!BT11)/'Master data'!AP11,"NA")</f>
        <v>0.51347337185256647</v>
      </c>
      <c r="N12" s="23">
        <f>IF('Master data'!AP11&gt;0,('Master data'!AQ11+'Master data'!BW11)/'Master data'!AP11,"NA")</f>
        <v>0.19449188733181574</v>
      </c>
      <c r="O12" s="23">
        <f t="shared" si="0"/>
        <v>0.49532223790750984</v>
      </c>
      <c r="P12" s="23">
        <f>'Master data'!BW11/'Master data'!AP11</f>
        <v>4.5283974473893833E-3</v>
      </c>
      <c r="Q12" s="23">
        <f>'Master data'!BT11/'Master data'!AP11</f>
        <v>0.32350988196814007</v>
      </c>
      <c r="R12" s="23">
        <f>'Master data'!EQ11/'Master data'!AP11</f>
        <v>4.3167222013625692E-3</v>
      </c>
      <c r="S12" s="7">
        <f>'Lease effect'!C11</f>
        <v>6.6869218635369357E-3</v>
      </c>
    </row>
    <row r="13" spans="1:19">
      <c r="A13" s="2" t="str">
        <f>'Master data'!A12</f>
        <v>Broadcasting</v>
      </c>
      <c r="B13" s="6">
        <f>'Master data'!B12</f>
        <v>139</v>
      </c>
      <c r="C13" s="23">
        <f>'Master data'!CP12/'Master data'!AP12</f>
        <v>0.4256198639082574</v>
      </c>
      <c r="D13" s="7">
        <f>'Master data'!AM12/'Master data'!AP12</f>
        <v>9.8279416981584627E-2</v>
      </c>
      <c r="E13" s="7">
        <f>('Master data'!DM12+'Master data'!EQ12)/'Master data'!AP12</f>
        <v>0.16324586408023509</v>
      </c>
      <c r="F13" s="7">
        <f>'Master data'!DM12/'Master data'!AP12</f>
        <v>0.15739832815923319</v>
      </c>
      <c r="G13" s="7">
        <f>IF('Master data'!AP12&gt;0,'Master data'!DM12*(1-Beta!E15)/'Master data'!AP12,"NA")</f>
        <v>0.13093318790917619</v>
      </c>
      <c r="H13" s="23">
        <f>IF('Master data'!AP12&gt;0,'Master data'!AN12/'Master data'!AP12,"NA")</f>
        <v>0.15665325655730467</v>
      </c>
      <c r="I13" s="23">
        <f>IF('Master data'!AP12&gt;0,'Master data'!AN12*(1-'Debt fundamentals'!H12)/'Master data'!AP12,"NA")</f>
        <v>0.13031339352379742</v>
      </c>
      <c r="J13" s="23">
        <f>'Master data'!EF12/'Master data'!AP12</f>
        <v>0.15662202949102244</v>
      </c>
      <c r="K13" s="23">
        <f>IF('Master data'!AP12&gt;0,('Master data'!AN12*(1-'Debt fundamentals'!H12)+('Master data'!EF12-'Master data'!AN12))/'Master data'!AP12,"NA")</f>
        <v>0.1302821664575152</v>
      </c>
      <c r="L13" s="23">
        <f>IF('Master data'!AP12&gt;0,'Master data'!AQ12/'Master data'!AP12,"NA")</f>
        <v>0.19482264035079655</v>
      </c>
      <c r="M13" s="23">
        <f>IF('Master data'!AP12&gt;0,('Master data'!AQ12+'Master data'!BT12)/'Master data'!AP12,"NA")</f>
        <v>0.39812224000337099</v>
      </c>
      <c r="N13" s="23">
        <f>IF('Master data'!AP12&gt;0,('Master data'!AQ12+'Master data'!BW12)/'Master data'!AP12,"NA")</f>
        <v>0.1960866422999693</v>
      </c>
      <c r="O13" s="23">
        <f t="shared" si="0"/>
        <v>0.57438013609174265</v>
      </c>
      <c r="P13" s="23">
        <f>'Master data'!BW12/'Master data'!AP12</f>
        <v>1.2640019491727621E-3</v>
      </c>
      <c r="Q13" s="23">
        <f>'Master data'!BT12/'Master data'!AP12</f>
        <v>0.20329959965257444</v>
      </c>
      <c r="R13" s="23">
        <f>'Master data'!EQ12/'Master data'!AP12</f>
        <v>5.8475359210018851E-3</v>
      </c>
      <c r="S13" s="7">
        <f>'Lease effect'!C12</f>
        <v>9.4896610206196483E-3</v>
      </c>
    </row>
    <row r="14" spans="1:19">
      <c r="A14" s="2" t="str">
        <f>'Master data'!A13</f>
        <v>Brokerage &amp; Investment Banking</v>
      </c>
      <c r="B14" s="6">
        <f>'Master data'!B13</f>
        <v>599</v>
      </c>
      <c r="C14" s="23">
        <f>'Master data'!CP13/'Master data'!AP13</f>
        <v>0.69324211867761243</v>
      </c>
      <c r="D14" s="7">
        <f>'Master data'!AM13/'Master data'!AP13</f>
        <v>0.18729338398725698</v>
      </c>
      <c r="E14" s="7">
        <f>('Master data'!DM13+'Master data'!EQ13)/'Master data'!AP13</f>
        <v>3.6347811618924628E-2</v>
      </c>
      <c r="F14" s="7">
        <f>'Master data'!DM13/'Master data'!AP13</f>
        <v>1.8452197655494426E-2</v>
      </c>
      <c r="G14" s="7">
        <f>IF('Master data'!AP13&gt;0,'Master data'!DM13*(1-Beta!E16)/'Master data'!AP13,"NA")</f>
        <v>1.563691930260323E-2</v>
      </c>
      <c r="H14" s="23">
        <f>IF('Master data'!AP13&gt;0,'Master data'!AN13/'Master data'!AP13,"NA")</f>
        <v>1.7549968198236329E-2</v>
      </c>
      <c r="I14" s="23">
        <f>IF('Master data'!AP13&gt;0,'Master data'!AN13*(1-'Debt fundamentals'!H13)/'Master data'!AP13,"NA")</f>
        <v>1.4872344292136902E-2</v>
      </c>
      <c r="J14" s="23">
        <f>'Master data'!EF13/'Master data'!AP13</f>
        <v>1.9354410552105617E-2</v>
      </c>
      <c r="K14" s="23">
        <f>IF('Master data'!AP13&gt;0,('Master data'!AN13*(1-'Debt fundamentals'!H13)+('Master data'!EF13-'Master data'!AN13))/'Master data'!AP13,"NA")</f>
        <v>1.6676786646006192E-2</v>
      </c>
      <c r="L14" s="23">
        <f>IF('Master data'!AP13&gt;0,'Master data'!AQ13/'Master data'!AP13,"NA")</f>
        <v>1.6274123850185177E-2</v>
      </c>
      <c r="M14" s="23">
        <f>IF('Master data'!AP13&gt;0,('Master data'!AQ13+'Master data'!BT13)/'Master data'!AP13,"NA")</f>
        <v>0.26144007247877488</v>
      </c>
      <c r="N14" s="23">
        <f>IF('Master data'!AP13&gt;0,('Master data'!AQ13+'Master data'!BW13)/'Master data'!AP13,"NA")</f>
        <v>2.014894017583797E-2</v>
      </c>
      <c r="O14" s="23">
        <f t="shared" si="0"/>
        <v>0.30675788132238757</v>
      </c>
      <c r="P14" s="23">
        <f>'Master data'!BW13/'Master data'!AP13</f>
        <v>3.8748163256527909E-3</v>
      </c>
      <c r="Q14" s="23">
        <f>'Master data'!BT13/'Master data'!AP13</f>
        <v>0.2451659486285897</v>
      </c>
      <c r="R14" s="23">
        <f>'Master data'!EQ13/'Master data'!AP13</f>
        <v>1.7895613963430194E-2</v>
      </c>
      <c r="S14" s="7">
        <f>'Lease effect'!C13</f>
        <v>1.406443719761632E-2</v>
      </c>
    </row>
    <row r="15" spans="1:19">
      <c r="A15" s="2" t="str">
        <f>'Master data'!A14</f>
        <v>Building Materials</v>
      </c>
      <c r="B15" s="6">
        <f>'Master data'!B14</f>
        <v>449</v>
      </c>
      <c r="C15" s="23">
        <f>'Master data'!CP14/'Master data'!AP14</f>
        <v>0.31102455276396795</v>
      </c>
      <c r="D15" s="7">
        <f>'Master data'!AM14/'Master data'!AP14</f>
        <v>7.7101268222883726E-2</v>
      </c>
      <c r="E15" s="7">
        <f>('Master data'!DM14+'Master data'!EQ14)/'Master data'!AP14</f>
        <v>0.11614585972524208</v>
      </c>
      <c r="F15" s="7">
        <f>'Master data'!DM14/'Master data'!AP14</f>
        <v>0.11322914933881555</v>
      </c>
      <c r="G15" s="7">
        <f>IF('Master data'!AP14&gt;0,'Master data'!DM14*(1-Beta!E17)/'Master data'!AP14,"NA")</f>
        <v>9.3469785789716056E-2</v>
      </c>
      <c r="H15" s="23">
        <f>IF('Master data'!AP14&gt;0,'Master data'!AN14/'Master data'!AP14,"NA")</f>
        <v>0.11403282775981807</v>
      </c>
      <c r="I15" s="23">
        <f>IF('Master data'!AP14&gt;0,'Master data'!AN14*(1-'Debt fundamentals'!H14)/'Master data'!AP14,"NA")</f>
        <v>9.4133216101553369E-2</v>
      </c>
      <c r="J15" s="23">
        <f>'Master data'!EF14/'Master data'!AP14</f>
        <v>0.11469694869580641</v>
      </c>
      <c r="K15" s="23">
        <f>IF('Master data'!AP14&gt;0,('Master data'!AN14*(1-'Debt fundamentals'!H14)+('Master data'!EF14-'Master data'!AN14))/'Master data'!AP14,"NA")</f>
        <v>9.4797337037541701E-2</v>
      </c>
      <c r="L15" s="23">
        <f>IF('Master data'!AP14&gt;0,'Master data'!AQ14/'Master data'!AP14,"NA")</f>
        <v>0.12120995611386365</v>
      </c>
      <c r="M15" s="23">
        <f>IF('Master data'!AP14&gt;0,('Master data'!AQ14+'Master data'!BT14)/'Master data'!AP14,"NA")</f>
        <v>0.29757713767008298</v>
      </c>
      <c r="N15" s="23">
        <f>IF('Master data'!AP14&gt;0,('Master data'!AQ14+'Master data'!BW14)/'Master data'!AP14,"NA")</f>
        <v>0.13645324709196635</v>
      </c>
      <c r="O15" s="23">
        <f t="shared" si="0"/>
        <v>0.6889754472360321</v>
      </c>
      <c r="P15" s="23">
        <f>'Master data'!BW14/'Master data'!AP14</f>
        <v>1.5243290978102706E-2</v>
      </c>
      <c r="Q15" s="23">
        <f>'Master data'!BT14/'Master data'!AP14</f>
        <v>0.17636718155621933</v>
      </c>
      <c r="R15" s="23">
        <f>'Master data'!EQ14/'Master data'!AP14</f>
        <v>2.9167103864265317E-3</v>
      </c>
      <c r="S15" s="7">
        <f>'Lease effect'!C14</f>
        <v>7.5052446740359446E-3</v>
      </c>
    </row>
    <row r="16" spans="1:19">
      <c r="A16" s="2" t="str">
        <f>'Master data'!A15</f>
        <v>Business &amp; Consumer Services</v>
      </c>
      <c r="B16" s="6">
        <f>'Master data'!B15</f>
        <v>948</v>
      </c>
      <c r="C16" s="23">
        <f>'Master data'!CP15/'Master data'!AP15</f>
        <v>0.31137830769939878</v>
      </c>
      <c r="D16" s="7">
        <f>'Master data'!AM15/'Master data'!AP15</f>
        <v>5.7990894294404946E-2</v>
      </c>
      <c r="E16" s="7">
        <f>('Master data'!DM15+'Master data'!EQ15)/'Master data'!AP15</f>
        <v>9.0300828463872884E-2</v>
      </c>
      <c r="F16" s="7">
        <f>'Master data'!DM15/'Master data'!AP15</f>
        <v>8.4161259092761648E-2</v>
      </c>
      <c r="G16" s="7">
        <f>IF('Master data'!AP15&gt;0,'Master data'!DM15*(1-Beta!E18)/'Master data'!AP15,"NA")</f>
        <v>7.0104926008026702E-2</v>
      </c>
      <c r="H16" s="23">
        <f>IF('Master data'!AP15&gt;0,'Master data'!AN15/'Master data'!AP15,"NA")</f>
        <v>8.4711712685613269E-2</v>
      </c>
      <c r="I16" s="23">
        <f>IF('Master data'!AP15&gt;0,'Master data'!AN15*(1-'Debt fundamentals'!H15)/'Master data'!AP15,"NA")</f>
        <v>7.0563444675804513E-2</v>
      </c>
      <c r="J16" s="23">
        <f>'Master data'!EF15/'Master data'!AP15</f>
        <v>8.6005375303710885E-2</v>
      </c>
      <c r="K16" s="23">
        <f>IF('Master data'!AP15&gt;0,('Master data'!AN15*(1-'Debt fundamentals'!H15)+('Master data'!EF15-'Master data'!AN15))/'Master data'!AP15,"NA")</f>
        <v>7.1857107293902128E-2</v>
      </c>
      <c r="L16" s="23">
        <f>IF('Master data'!AP15&gt;0,'Master data'!AQ15/'Master data'!AP15,"NA")</f>
        <v>0.10652217952737235</v>
      </c>
      <c r="M16" s="23">
        <f>IF('Master data'!AP15&gt;0,('Master data'!AQ15+'Master data'!BT15)/'Master data'!AP15,"NA")</f>
        <v>0.28291569200229205</v>
      </c>
      <c r="N16" s="23">
        <f>IF('Master data'!AP15&gt;0,('Master data'!AQ15+'Master data'!BW15)/'Master data'!AP15,"NA")</f>
        <v>0.11360392915843763</v>
      </c>
      <c r="O16" s="23">
        <f t="shared" si="0"/>
        <v>0.68862169230060122</v>
      </c>
      <c r="P16" s="23">
        <f>'Master data'!BW15/'Master data'!AP15</f>
        <v>7.0817496310652747E-3</v>
      </c>
      <c r="Q16" s="23">
        <f>'Master data'!BT15/'Master data'!AP15</f>
        <v>0.17639351247491966</v>
      </c>
      <c r="R16" s="23">
        <f>'Master data'!EQ15/'Master data'!AP15</f>
        <v>6.1395693711112382E-3</v>
      </c>
      <c r="S16" s="7">
        <f>'Lease effect'!C15</f>
        <v>1.0229341732143618E-2</v>
      </c>
    </row>
    <row r="17" spans="1:19">
      <c r="A17" s="2" t="str">
        <f>'Master data'!A16</f>
        <v>Cable TV</v>
      </c>
      <c r="B17" s="6">
        <f>'Master data'!B16</f>
        <v>54</v>
      </c>
      <c r="C17" s="23">
        <f>'Master data'!CP16/'Master data'!AP16</f>
        <v>0.55764296026751647</v>
      </c>
      <c r="D17" s="7">
        <f>'Master data'!AM16/'Master data'!AP16</f>
        <v>0.10977986637892674</v>
      </c>
      <c r="E17" s="7">
        <f>('Master data'!DM16+'Master data'!EQ16)/'Master data'!AP16</f>
        <v>0.1998476345374299</v>
      </c>
      <c r="F17" s="7">
        <f>'Master data'!DM16/'Master data'!AP16</f>
        <v>0.19022318847102621</v>
      </c>
      <c r="G17" s="7">
        <f>IF('Master data'!AP16&gt;0,'Master data'!DM16*(1-Beta!E19)/'Master data'!AP16,"NA")</f>
        <v>0.16159498319012336</v>
      </c>
      <c r="H17" s="23">
        <f>IF('Master data'!AP16&gt;0,'Master data'!AN16/'Master data'!AP16,"NA")</f>
        <v>0.1901019880212097</v>
      </c>
      <c r="I17" s="23">
        <f>IF('Master data'!AP16&gt;0,'Master data'!AN16*(1-'Debt fundamentals'!H16)/'Master data'!AP16,"NA")</f>
        <v>0.16149202316296704</v>
      </c>
      <c r="J17" s="23">
        <f>'Master data'!EF16/'Master data'!AP16</f>
        <v>0.19022629467515539</v>
      </c>
      <c r="K17" s="23">
        <f>IF('Master data'!AP16&gt;0,('Master data'!AN16*(1-'Debt fundamentals'!H16)+('Master data'!EF16-'Master data'!AN16))/'Master data'!AP16,"NA")</f>
        <v>0.16161632981691273</v>
      </c>
      <c r="L17" s="23">
        <f>IF('Master data'!AP16&gt;0,'Master data'!AQ16/'Master data'!AP16,"NA")</f>
        <v>0.30346153698718414</v>
      </c>
      <c r="M17" s="23">
        <f>IF('Master data'!AP16&gt;0,('Master data'!AQ16+'Master data'!BT16)/'Master data'!AP16,"NA")</f>
        <v>0.5311662034133513</v>
      </c>
      <c r="N17" s="23">
        <f>IF('Master data'!AP16&gt;0,('Master data'!AQ16+'Master data'!BW16)/'Master data'!AP16,"NA")</f>
        <v>0.30534573632325135</v>
      </c>
      <c r="O17" s="23">
        <f t="shared" si="0"/>
        <v>0.44235703973248353</v>
      </c>
      <c r="P17" s="23">
        <f>'Master data'!BW16/'Master data'!AP16</f>
        <v>1.8841993360672077E-3</v>
      </c>
      <c r="Q17" s="23">
        <f>'Master data'!BT16/'Master data'!AP16</f>
        <v>0.22770466642616716</v>
      </c>
      <c r="R17" s="23">
        <f>'Master data'!EQ16/'Master data'!AP16</f>
        <v>9.6244460664036864E-3</v>
      </c>
      <c r="S17" s="7">
        <f>'Lease effect'!C16</f>
        <v>9.1015912981815914E-3</v>
      </c>
    </row>
    <row r="18" spans="1:19">
      <c r="A18" s="2" t="str">
        <f>'Master data'!A17</f>
        <v>Chemical (Basic)</v>
      </c>
      <c r="B18" s="6">
        <f>'Master data'!B17</f>
        <v>854</v>
      </c>
      <c r="C18" s="23">
        <f>'Master data'!CP17/'Master data'!AP17</f>
        <v>0.22842787077437335</v>
      </c>
      <c r="D18" s="7">
        <f>'Master data'!AM17/'Master data'!AP17</f>
        <v>9.5454595867556308E-2</v>
      </c>
      <c r="E18" s="7">
        <f>('Master data'!DM17+'Master data'!EQ17)/'Master data'!AP17</f>
        <v>0.12643098166731451</v>
      </c>
      <c r="F18" s="7">
        <f>'Master data'!DM17/'Master data'!AP17</f>
        <v>0.1254853150733761</v>
      </c>
      <c r="G18" s="7">
        <f>IF('Master data'!AP17&gt;0,'Master data'!DM17*(1-Beta!E20)/'Master data'!AP17,"NA")</f>
        <v>0.10540485484091963</v>
      </c>
      <c r="H18" s="23">
        <f>IF('Master data'!AP17&gt;0,'Master data'!AN17/'Master data'!AP17,"NA")</f>
        <v>0.125721558249313</v>
      </c>
      <c r="I18" s="23">
        <f>IF('Master data'!AP17&gt;0,'Master data'!AN17*(1-'Debt fundamentals'!H17)/'Master data'!AP17,"NA")</f>
        <v>0.1056032938188369</v>
      </c>
      <c r="J18" s="23">
        <f>'Master data'!EF17/'Master data'!AP17</f>
        <v>0.12735849459508572</v>
      </c>
      <c r="K18" s="23">
        <f>IF('Master data'!AP17&gt;0,('Master data'!AN17*(1-'Debt fundamentals'!H17)+('Master data'!EF17-'Master data'!AN17))/'Master data'!AP17,"NA")</f>
        <v>0.10724023016460962</v>
      </c>
      <c r="L18" s="23">
        <f>IF('Master data'!AP17&gt;0,'Master data'!AQ17/'Master data'!AP17,"NA")</f>
        <v>0.10775025035796591</v>
      </c>
      <c r="M18" s="23">
        <f>IF('Master data'!AP17&gt;0,('Master data'!AQ17+'Master data'!BT17)/'Master data'!AP17,"NA")</f>
        <v>0.18483196522736545</v>
      </c>
      <c r="N18" s="23">
        <f>IF('Master data'!AP17&gt;0,('Master data'!AQ17+'Master data'!BW17)/'Master data'!AP17,"NA")</f>
        <v>0.12282679081209506</v>
      </c>
      <c r="O18" s="23">
        <f t="shared" si="0"/>
        <v>0.77157212922562668</v>
      </c>
      <c r="P18" s="23">
        <f>'Master data'!BW17/'Master data'!AP17</f>
        <v>1.5076540454129138E-2</v>
      </c>
      <c r="Q18" s="23">
        <f>'Master data'!BT17/'Master data'!AP17</f>
        <v>7.7081714869399548E-2</v>
      </c>
      <c r="R18" s="23">
        <f>'Master data'!EQ17/'Master data'!AP17</f>
        <v>9.4566659393838508E-4</v>
      </c>
      <c r="S18" s="7">
        <f>'Lease effect'!C17</f>
        <v>3.8493835458436633E-3</v>
      </c>
    </row>
    <row r="19" spans="1:19">
      <c r="A19" s="2" t="str">
        <f>'Master data'!A18</f>
        <v>Chemical (Diversified)</v>
      </c>
      <c r="B19" s="6">
        <f>'Master data'!B18</f>
        <v>71</v>
      </c>
      <c r="C19" s="23">
        <f>'Master data'!CP18/'Master data'!AP18</f>
        <v>0.2803373317472484</v>
      </c>
      <c r="D19" s="7">
        <f>'Master data'!AM18/'Master data'!AP18</f>
        <v>6.9020623573337062E-2</v>
      </c>
      <c r="E19" s="7">
        <f>('Master data'!DM18+'Master data'!EQ18)/'Master data'!AP18</f>
        <v>0.11623814574779531</v>
      </c>
      <c r="F19" s="7">
        <f>'Master data'!DM18/'Master data'!AP18</f>
        <v>0.1150904544943412</v>
      </c>
      <c r="G19" s="7">
        <f>IF('Master data'!AP18&gt;0,'Master data'!DM18*(1-Beta!E21)/'Master data'!AP18,"NA")</f>
        <v>9.2340787540797595E-2</v>
      </c>
      <c r="H19" s="23">
        <f>IF('Master data'!AP18&gt;0,'Master data'!AN18/'Master data'!AP18,"NA")</f>
        <v>0.11507666231583508</v>
      </c>
      <c r="I19" s="23">
        <f>IF('Master data'!AP18&gt;0,'Master data'!AN18*(1-'Debt fundamentals'!H18)/'Master data'!AP18,"NA")</f>
        <v>9.2329721630677125E-2</v>
      </c>
      <c r="J19" s="23">
        <f>'Master data'!EF18/'Master data'!AP18</f>
        <v>0.11497133470922671</v>
      </c>
      <c r="K19" s="23">
        <f>IF('Master data'!AP18&gt;0,('Master data'!AN18*(1-'Debt fundamentals'!H18)+('Master data'!EF18-'Master data'!AN18))/'Master data'!AP18,"NA")</f>
        <v>9.2224394024068762E-2</v>
      </c>
      <c r="L19" s="23">
        <f>IF('Master data'!AP18&gt;0,'Master data'!AQ18/'Master data'!AP18,"NA")</f>
        <v>0.11903863612882669</v>
      </c>
      <c r="M19" s="23">
        <f>IF('Master data'!AP18&gt;0,('Master data'!AQ18+'Master data'!BT18)/'Master data'!AP18,"NA")</f>
        <v>0.26239011948720886</v>
      </c>
      <c r="N19" s="23">
        <f>IF('Master data'!AP18&gt;0,('Master data'!AQ18+'Master data'!BW18)/'Master data'!AP18,"NA")</f>
        <v>0.1475554582645271</v>
      </c>
      <c r="O19" s="23">
        <f t="shared" si="0"/>
        <v>0.7196626682527516</v>
      </c>
      <c r="P19" s="23">
        <f>'Master data'!BW18/'Master data'!AP18</f>
        <v>2.851682213570042E-2</v>
      </c>
      <c r="Q19" s="23">
        <f>'Master data'!BT18/'Master data'!AP18</f>
        <v>0.14335148335838216</v>
      </c>
      <c r="R19" s="23">
        <f>'Master data'!EQ18/'Master data'!AP18</f>
        <v>1.1476912534541001E-3</v>
      </c>
      <c r="S19" s="7">
        <f>'Lease effect'!C18</f>
        <v>2.0697243226365835E-3</v>
      </c>
    </row>
    <row r="20" spans="1:19">
      <c r="A20" s="2" t="str">
        <f>'Master data'!A19</f>
        <v>Chemical (Specialty)</v>
      </c>
      <c r="B20" s="6">
        <f>'Master data'!B19</f>
        <v>898</v>
      </c>
      <c r="C20" s="23">
        <f>'Master data'!CP19/'Master data'!AP19</f>
        <v>0.3183503161907309</v>
      </c>
      <c r="D20" s="7">
        <f>'Master data'!AM19/'Master data'!AP19</f>
        <v>0.10080153379028127</v>
      </c>
      <c r="E20" s="7">
        <f>('Master data'!DM19+'Master data'!EQ19)/'Master data'!AP19</f>
        <v>0.13872896005573401</v>
      </c>
      <c r="F20" s="7">
        <f>'Master data'!DM19/'Master data'!AP19</f>
        <v>0.13599534057610846</v>
      </c>
      <c r="G20" s="7">
        <f>IF('Master data'!AP19&gt;0,'Master data'!DM19*(1-Beta!E22)/'Master data'!AP19,"NA")</f>
        <v>0.11499618675634737</v>
      </c>
      <c r="H20" s="23">
        <f>IF('Master data'!AP19&gt;0,'Master data'!AN19/'Master data'!AP19,"NA")</f>
        <v>0.13665700597633626</v>
      </c>
      <c r="I20" s="23">
        <f>IF('Master data'!AP19&gt;0,'Master data'!AN19*(1-'Debt fundamentals'!H19)/'Master data'!AP19,"NA")</f>
        <v>0.11555568385097192</v>
      </c>
      <c r="J20" s="23">
        <f>'Master data'!EF19/'Master data'!AP19</f>
        <v>0.13854725526088174</v>
      </c>
      <c r="K20" s="23">
        <f>IF('Master data'!AP19&gt;0,('Master data'!AN19*(1-'Debt fundamentals'!H19)+('Master data'!EF19-'Master data'!AN19))/'Master data'!AP19,"NA")</f>
        <v>0.11744593313551741</v>
      </c>
      <c r="L20" s="23">
        <f>IF('Master data'!AP19&gt;0,'Master data'!AQ19/'Master data'!AP19,"NA")</f>
        <v>0.14941925198628683</v>
      </c>
      <c r="M20" s="23">
        <f>IF('Master data'!AP19&gt;0,('Master data'!AQ19+'Master data'!BT19)/'Master data'!AP19,"NA")</f>
        <v>0.2764816691565965</v>
      </c>
      <c r="N20" s="23">
        <f>IF('Master data'!AP19&gt;0,('Master data'!AQ19+'Master data'!BW19)/'Master data'!AP19,"NA")</f>
        <v>0.17096191834017829</v>
      </c>
      <c r="O20" s="23">
        <f t="shared" si="0"/>
        <v>0.68164968380926916</v>
      </c>
      <c r="P20" s="23">
        <f>'Master data'!BW19/'Master data'!AP19</f>
        <v>2.154266635389146E-2</v>
      </c>
      <c r="Q20" s="23">
        <f>'Master data'!BT19/'Master data'!AP19</f>
        <v>0.12706241717030967</v>
      </c>
      <c r="R20" s="23">
        <f>'Master data'!EQ19/'Master data'!AP19</f>
        <v>2.7336194796255481E-3</v>
      </c>
      <c r="S20" s="7">
        <f>'Lease effect'!C19</f>
        <v>4.3845893369895981E-3</v>
      </c>
    </row>
    <row r="21" spans="1:19">
      <c r="A21" s="2" t="str">
        <f>'Master data'!A20</f>
        <v>Coal &amp; Related Energy</v>
      </c>
      <c r="B21" s="6">
        <f>'Master data'!B20</f>
        <v>206</v>
      </c>
      <c r="C21" s="23">
        <f>'Master data'!CP20/'Master data'!AP20</f>
        <v>0.3129731551314231</v>
      </c>
      <c r="D21" s="7">
        <f>'Master data'!AM20/'Master data'!AP20</f>
        <v>9.4411191246591961E-2</v>
      </c>
      <c r="E21" s="7">
        <f>('Master data'!DM20+'Master data'!EQ20)/'Master data'!AP20</f>
        <v>0.17263063608203566</v>
      </c>
      <c r="F21" s="7">
        <f>'Master data'!DM20/'Master data'!AP20</f>
        <v>0.17168028247758654</v>
      </c>
      <c r="G21" s="7">
        <f>IF('Master data'!AP20&gt;0,'Master data'!DM20*(1-Beta!E23)/'Master data'!AP20,"NA")</f>
        <v>0.15904598385804136</v>
      </c>
      <c r="H21" s="23">
        <f>IF('Master data'!AP20&gt;0,'Master data'!AN20/'Master data'!AP20,"NA")</f>
        <v>0.17174729426927801</v>
      </c>
      <c r="I21" s="23">
        <f>IF('Master data'!AP20&gt;0,'Master data'!AN20*(1-'Debt fundamentals'!H20)/'Master data'!AP20,"NA")</f>
        <v>0.15910806411668174</v>
      </c>
      <c r="J21" s="23">
        <f>'Master data'!EF20/'Master data'!AP20</f>
        <v>0.1730722645904654</v>
      </c>
      <c r="K21" s="23">
        <f>IF('Master data'!AP20&gt;0,('Master data'!AN20*(1-'Debt fundamentals'!H20)+('Master data'!EF20-'Master data'!AN20))/'Master data'!AP20,"NA")</f>
        <v>0.16043303443786913</v>
      </c>
      <c r="L21" s="23">
        <f>IF('Master data'!AP20&gt;0,'Master data'!AQ20/'Master data'!AP20,"NA")</f>
        <v>0.17321802144811235</v>
      </c>
      <c r="M21" s="23">
        <f>IF('Master data'!AP20&gt;0,('Master data'!AQ20+'Master data'!BT20)/'Master data'!AP20,"NA")</f>
        <v>0.26385346354041961</v>
      </c>
      <c r="N21" s="23">
        <f>IF('Master data'!AP20&gt;0,('Master data'!AQ20+'Master data'!BW20)/'Master data'!AP20,"NA")</f>
        <v>0.17847170208067192</v>
      </c>
      <c r="O21" s="23">
        <f t="shared" si="0"/>
        <v>0.6870268448685769</v>
      </c>
      <c r="P21" s="23">
        <f>'Master data'!BW20/'Master data'!AP20</f>
        <v>5.2536806325595656E-3</v>
      </c>
      <c r="Q21" s="23">
        <f>'Master data'!BT20/'Master data'!AP20</f>
        <v>9.0635442092307214E-2</v>
      </c>
      <c r="R21" s="23">
        <f>'Master data'!EQ20/'Master data'!AP20</f>
        <v>9.5035360444911199E-4</v>
      </c>
      <c r="S21" s="7">
        <f>'Lease effect'!C20</f>
        <v>9.763044789261318E-3</v>
      </c>
    </row>
    <row r="22" spans="1:19">
      <c r="A22" s="2" t="str">
        <f>'Master data'!A21</f>
        <v>Computer Services</v>
      </c>
      <c r="B22" s="6">
        <f>'Master data'!B21</f>
        <v>1040</v>
      </c>
      <c r="C22" s="23">
        <f>'Master data'!CP21/'Master data'!AP21</f>
        <v>0.21100341104638143</v>
      </c>
      <c r="D22" s="7">
        <f>'Master data'!AM21/'Master data'!AP21</f>
        <v>4.7035684394072443E-2</v>
      </c>
      <c r="E22" s="7">
        <f>('Master data'!DM21+'Master data'!EQ21)/'Master data'!AP21</f>
        <v>7.5348255762159561E-2</v>
      </c>
      <c r="F22" s="7">
        <f>'Master data'!DM21/'Master data'!AP21</f>
        <v>7.1005998561306238E-2</v>
      </c>
      <c r="G22" s="7">
        <f>IF('Master data'!AP21&gt;0,'Master data'!DM21*(1-Beta!E24)/'Master data'!AP21,"NA")</f>
        <v>5.9094424849362941E-2</v>
      </c>
      <c r="H22" s="23">
        <f>IF('Master data'!AP21&gt;0,'Master data'!AN21/'Master data'!AP21,"NA")</f>
        <v>7.332023768979648E-2</v>
      </c>
      <c r="I22" s="23">
        <f>IF('Master data'!AP21&gt;0,'Master data'!AN21*(1-'Debt fundamentals'!H21)/'Master data'!AP21,"NA")</f>
        <v>6.1020440017559532E-2</v>
      </c>
      <c r="J22" s="23">
        <f>'Master data'!EF21/'Master data'!AP21</f>
        <v>7.3892714992320904E-2</v>
      </c>
      <c r="K22" s="23">
        <f>IF('Master data'!AP21&gt;0,('Master data'!AN21*(1-'Debt fundamentals'!H21)+('Master data'!EF21-'Master data'!AN21))/'Master data'!AP21,"NA")</f>
        <v>6.1592917320083963E-2</v>
      </c>
      <c r="L22" s="23">
        <f>IF('Master data'!AP21&gt;0,'Master data'!AQ21/'Master data'!AP21,"NA")</f>
        <v>8.7449474128754312E-2</v>
      </c>
      <c r="M22" s="23">
        <f>IF('Master data'!AP21&gt;0,('Master data'!AQ21+'Master data'!BT21)/'Master data'!AP21,"NA")</f>
        <v>0.20293830135669536</v>
      </c>
      <c r="N22" s="23">
        <f>IF('Master data'!AP21&gt;0,('Master data'!AQ21+'Master data'!BW21)/'Master data'!AP21,"NA")</f>
        <v>0.10170168775563734</v>
      </c>
      <c r="O22" s="23">
        <f t="shared" si="0"/>
        <v>0.78899658895361857</v>
      </c>
      <c r="P22" s="23">
        <f>'Master data'!BW21/'Master data'!AP21</f>
        <v>1.4252213626883049E-2</v>
      </c>
      <c r="Q22" s="23">
        <f>'Master data'!BT21/'Master data'!AP21</f>
        <v>0.11548882722794107</v>
      </c>
      <c r="R22" s="23">
        <f>'Master data'!EQ21/'Master data'!AP21</f>
        <v>4.3422572008533205E-3</v>
      </c>
      <c r="S22" s="7">
        <f>'Lease effect'!C21</f>
        <v>7.2941602010720826E-3</v>
      </c>
    </row>
    <row r="23" spans="1:19">
      <c r="A23" s="2" t="str">
        <f>'Master data'!A22</f>
        <v>Computers/Peripherals</v>
      </c>
      <c r="B23" s="6">
        <f>'Master data'!B22</f>
        <v>336</v>
      </c>
      <c r="C23" s="23">
        <f>'Master data'!CP22/'Master data'!AP22</f>
        <v>0.29402742981036112</v>
      </c>
      <c r="D23" s="7">
        <f>'Master data'!AM22/'Master data'!AP22</f>
        <v>0.1164860952123585</v>
      </c>
      <c r="E23" s="7">
        <f>('Master data'!DM22+'Master data'!EQ22)/'Master data'!AP22</f>
        <v>0.14289560003999302</v>
      </c>
      <c r="F23" s="7">
        <f>'Master data'!DM22/'Master data'!AP22</f>
        <v>0.13420801258847981</v>
      </c>
      <c r="G23" s="7">
        <f>IF('Master data'!AP22&gt;0,'Master data'!DM22*(1-Beta!E25)/'Master data'!AP22,"NA")</f>
        <v>0.11797868920530469</v>
      </c>
      <c r="H23" s="23">
        <f>IF('Master data'!AP22&gt;0,'Master data'!AN22/'Master data'!AP22,"NA")</f>
        <v>0.13427472641552587</v>
      </c>
      <c r="I23" s="23">
        <f>IF('Master data'!AP22&gt;0,'Master data'!AN22*(1-'Debt fundamentals'!H22)/'Master data'!AP22,"NA")</f>
        <v>0.11803733555372277</v>
      </c>
      <c r="J23" s="23">
        <f>'Master data'!EF22/'Master data'!AP22</f>
        <v>0.13717532124286425</v>
      </c>
      <c r="K23" s="23">
        <f>IF('Master data'!AP22&gt;0,('Master data'!AN22*(1-'Debt fundamentals'!H22)+('Master data'!EF22-'Master data'!AN22))/'Master data'!AP22,"NA")</f>
        <v>0.12093793038106114</v>
      </c>
      <c r="L23" s="23">
        <f>IF('Master data'!AP22&gt;0,'Master data'!AQ22/'Master data'!AP22,"NA")</f>
        <v>0.16355581715345646</v>
      </c>
      <c r="M23" s="23">
        <f>IF('Master data'!AP22&gt;0,('Master data'!AQ22+'Master data'!BT22)/'Master data'!AP22,"NA")</f>
        <v>0.27263860996870426</v>
      </c>
      <c r="N23" s="23">
        <f>IF('Master data'!AP22&gt;0,('Master data'!AQ22+'Master data'!BW22)/'Master data'!AP22,"NA")</f>
        <v>0.2146976992503605</v>
      </c>
      <c r="O23" s="23">
        <f t="shared" si="0"/>
        <v>0.70597257018963888</v>
      </c>
      <c r="P23" s="23">
        <f>'Master data'!BW22/'Master data'!AP22</f>
        <v>5.1141882096904033E-2</v>
      </c>
      <c r="Q23" s="23">
        <f>'Master data'!BT22/'Master data'!AP22</f>
        <v>0.10908279281524777</v>
      </c>
      <c r="R23" s="23">
        <f>'Master data'!EQ22/'Master data'!AP22</f>
        <v>8.6875874515131984E-3</v>
      </c>
      <c r="S23" s="7">
        <f>'Lease effect'!C22</f>
        <v>1.1869128319995573E-2</v>
      </c>
    </row>
    <row r="24" spans="1:19">
      <c r="A24" s="2" t="str">
        <f>'Master data'!A23</f>
        <v>Construction Supplies</v>
      </c>
      <c r="B24" s="6">
        <f>'Master data'!B23</f>
        <v>784</v>
      </c>
      <c r="C24" s="23">
        <f>'Master data'!CP23/'Master data'!AP23</f>
        <v>0.2554634069812996</v>
      </c>
      <c r="D24" s="7">
        <f>'Master data'!AM23/'Master data'!AP23</f>
        <v>6.7122579191807225E-2</v>
      </c>
      <c r="E24" s="7">
        <f>('Master data'!DM23+'Master data'!EQ23)/'Master data'!AP23</f>
        <v>0.10401819704879207</v>
      </c>
      <c r="F24" s="7">
        <f>'Master data'!DM23/'Master data'!AP23</f>
        <v>9.9700015155526275E-2</v>
      </c>
      <c r="G24" s="7">
        <f>IF('Master data'!AP23&gt;0,'Master data'!DM23*(1-Beta!E26)/'Master data'!AP23,"NA")</f>
        <v>8.4547925692480333E-2</v>
      </c>
      <c r="H24" s="23">
        <f>IF('Master data'!AP23&gt;0,'Master data'!AN23/'Master data'!AP23,"NA")</f>
        <v>9.9679411091198072E-2</v>
      </c>
      <c r="I24" s="23">
        <f>IF('Master data'!AP23&gt;0,'Master data'!AN23*(1-'Debt fundamentals'!H23)/'Master data'!AP23,"NA")</f>
        <v>8.4530452967956984E-2</v>
      </c>
      <c r="J24" s="23">
        <f>'Master data'!EF23/'Master data'!AP23</f>
        <v>0.10196080141016332</v>
      </c>
      <c r="K24" s="23">
        <f>IF('Master data'!AP23&gt;0,('Master data'!AN23*(1-'Debt fundamentals'!H23)+('Master data'!EF23-'Master data'!AN23))/'Master data'!AP23,"NA")</f>
        <v>8.6811843286922236E-2</v>
      </c>
      <c r="L24" s="23">
        <f>IF('Master data'!AP23&gt;0,'Master data'!AQ23/'Master data'!AP23,"NA")</f>
        <v>0.13180610957568553</v>
      </c>
      <c r="M24" s="23">
        <f>IF('Master data'!AP23&gt;0,('Master data'!AQ23+'Master data'!BT23)/'Master data'!AP23,"NA")</f>
        <v>0.25181953213812591</v>
      </c>
      <c r="N24" s="23">
        <f>IF('Master data'!AP23&gt;0,('Master data'!AQ23+'Master data'!BW23)/'Master data'!AP23,"NA")</f>
        <v>0.15377288994265673</v>
      </c>
      <c r="O24" s="23">
        <f t="shared" si="0"/>
        <v>0.74453659301870045</v>
      </c>
      <c r="P24" s="23">
        <f>'Master data'!BW23/'Master data'!AP23</f>
        <v>2.1966780366971209E-2</v>
      </c>
      <c r="Q24" s="23">
        <f>'Master data'!BT23/'Master data'!AP23</f>
        <v>0.12001342256244037</v>
      </c>
      <c r="R24" s="23">
        <f>'Master data'!EQ23/'Master data'!AP23</f>
        <v>4.3181818932657963E-3</v>
      </c>
      <c r="S24" s="7">
        <f>'Lease effect'!C23</f>
        <v>3.5771639219859142E-3</v>
      </c>
    </row>
    <row r="25" spans="1:19">
      <c r="A25" s="2" t="str">
        <f>'Master data'!A24</f>
        <v>Diversified</v>
      </c>
      <c r="B25" s="6">
        <f>'Master data'!B24</f>
        <v>318</v>
      </c>
      <c r="C25" s="23">
        <f>'Master data'!CP24/'Master data'!AP24</f>
        <v>0.31370028211638273</v>
      </c>
      <c r="D25" s="7">
        <f>'Master data'!AM24/'Master data'!AP24</f>
        <v>0.11835494748002691</v>
      </c>
      <c r="E25" s="7">
        <f>('Master data'!DM24+'Master data'!EQ24)/'Master data'!AP24</f>
        <v>0.1721125333445577</v>
      </c>
      <c r="F25" s="7">
        <f>'Master data'!DM24/'Master data'!AP24</f>
        <v>0.17094793633714722</v>
      </c>
      <c r="G25" s="7">
        <f>IF('Master data'!AP24&gt;0,'Master data'!DM24*(1-Beta!E27)/'Master data'!AP24,"NA")</f>
        <v>0.14615581686625087</v>
      </c>
      <c r="H25" s="23">
        <f>IF('Master data'!AP24&gt;0,'Master data'!AN24/'Master data'!AP24,"NA")</f>
        <v>0.17135291321221763</v>
      </c>
      <c r="I25" s="23">
        <f>IF('Master data'!AP24&gt;0,'Master data'!AN24*(1-'Debt fundamentals'!H24)/'Master data'!AP24,"NA")</f>
        <v>0.14650206103424787</v>
      </c>
      <c r="J25" s="23">
        <f>'Master data'!EF24/'Master data'!AP24</f>
        <v>0.17135881524418048</v>
      </c>
      <c r="K25" s="23">
        <f>IF('Master data'!AP24&gt;0,('Master data'!AN24*(1-'Debt fundamentals'!H24)+('Master data'!EF24-'Master data'!AN24))/'Master data'!AP24,"NA")</f>
        <v>0.14650796306621072</v>
      </c>
      <c r="L25" s="23">
        <f>IF('Master data'!AP24&gt;0,'Master data'!AQ24/'Master data'!AP24,"NA")</f>
        <v>0.15565872968625627</v>
      </c>
      <c r="M25" s="23">
        <f>IF('Master data'!AP24&gt;0,('Master data'!AQ24+'Master data'!BT24)/'Master data'!AP24,"NA")</f>
        <v>0.26012294792764645</v>
      </c>
      <c r="N25" s="23">
        <f>IF('Master data'!AP24&gt;0,('Master data'!AQ24+'Master data'!BW24)/'Master data'!AP24,"NA")</f>
        <v>0.17179755606079092</v>
      </c>
      <c r="O25" s="23">
        <f t="shared" si="0"/>
        <v>0.68629971788361721</v>
      </c>
      <c r="P25" s="23">
        <f>'Master data'!BW24/'Master data'!AP24</f>
        <v>1.6138826374534659E-2</v>
      </c>
      <c r="Q25" s="23">
        <f>'Master data'!BT24/'Master data'!AP24</f>
        <v>0.10446421824139016</v>
      </c>
      <c r="R25" s="23">
        <f>'Master data'!EQ24/'Master data'!AP24</f>
        <v>1.1645970074104816E-3</v>
      </c>
      <c r="S25" s="7">
        <f>'Lease effect'!C24</f>
        <v>4.3619336457399625E-3</v>
      </c>
    </row>
    <row r="26" spans="1:19">
      <c r="A26" s="2" t="str">
        <f>'Master data'!A25</f>
        <v>Drugs (Biotechnology)</v>
      </c>
      <c r="B26" s="6">
        <f>'Master data'!B25</f>
        <v>1223</v>
      </c>
      <c r="C26" s="23">
        <f>'Master data'!CP25/'Master data'!AP25</f>
        <v>0.60865008387398112</v>
      </c>
      <c r="D26" s="7">
        <f>'Master data'!AM25/'Master data'!AP25</f>
        <v>-1.184150838584013E-2</v>
      </c>
      <c r="E26" s="7">
        <f>('Master data'!DM25+'Master data'!EQ25)/'Master data'!AP25</f>
        <v>0.16560895977348564</v>
      </c>
      <c r="F26" s="7">
        <f>'Master data'!DM25/'Master data'!AP25</f>
        <v>0.10866206804464593</v>
      </c>
      <c r="G26" s="7">
        <f>IF('Master data'!AP25&gt;0,'Master data'!DM25*(1-Beta!E28)/'Master data'!AP25,"NA")</f>
        <v>0.10640245694275527</v>
      </c>
      <c r="H26" s="23">
        <f>IF('Master data'!AP25&gt;0,'Master data'!AN25/'Master data'!AP25,"NA")</f>
        <v>0.10687109934029836</v>
      </c>
      <c r="I26" s="23">
        <f>IF('Master data'!AP25&gt;0,'Master data'!AN25*(1-'Debt fundamentals'!H25)/'Master data'!AP25,"NA")</f>
        <v>0.10464873115896227</v>
      </c>
      <c r="J26" s="23">
        <f>'Master data'!EF25/'Master data'!AP25</f>
        <v>0.14553082143009591</v>
      </c>
      <c r="K26" s="23">
        <f>IF('Master data'!AP25&gt;0,('Master data'!AN25*(1-'Debt fundamentals'!H25)+('Master data'!EF25-'Master data'!AN25))/'Master data'!AP25,"NA")</f>
        <v>0.14330845324875985</v>
      </c>
      <c r="L26" s="23">
        <f>IF('Master data'!AP25&gt;0,'Master data'!AQ25/'Master data'!AP25,"NA")</f>
        <v>0.14924662473045278</v>
      </c>
      <c r="M26" s="23">
        <f>IF('Master data'!AP25&gt;0,('Master data'!AQ25+'Master data'!BT25)/'Master data'!AP25,"NA")</f>
        <v>0.44045679152233852</v>
      </c>
      <c r="N26" s="23">
        <f>IF('Master data'!AP25&gt;0,('Master data'!AQ25+'Master data'!BW25)/'Master data'!AP25,"NA")</f>
        <v>0.5052120011345349</v>
      </c>
      <c r="O26" s="23">
        <f t="shared" si="0"/>
        <v>0.39134991612601888</v>
      </c>
      <c r="P26" s="23">
        <f>'Master data'!BW25/'Master data'!AP25</f>
        <v>0.3559653764040821</v>
      </c>
      <c r="Q26" s="23">
        <f>'Master data'!BT25/'Master data'!AP25</f>
        <v>0.29121016679188572</v>
      </c>
      <c r="R26" s="23">
        <f>'Master data'!EQ25/'Master data'!AP25</f>
        <v>5.6946891728839724E-2</v>
      </c>
      <c r="S26" s="7">
        <f>'Lease effect'!C25</f>
        <v>1.0220947318899136E-2</v>
      </c>
    </row>
    <row r="27" spans="1:19">
      <c r="A27" s="2" t="str">
        <f>'Master data'!A26</f>
        <v>Drugs (Pharmaceutical)</v>
      </c>
      <c r="B27" s="6">
        <f>'Master data'!B26</f>
        <v>1371</v>
      </c>
      <c r="C27" s="23">
        <f>'Master data'!CP26/'Master data'!AP26</f>
        <v>0.62829670002378857</v>
      </c>
      <c r="D27" s="7">
        <f>'Master data'!AM26/'Master data'!AP26</f>
        <v>0.10787579316283924</v>
      </c>
      <c r="E27" s="7">
        <f>('Master data'!DM26+'Master data'!EQ26)/'Master data'!AP26</f>
        <v>0.22478435432562602</v>
      </c>
      <c r="F27" s="7">
        <f>'Master data'!DM26/'Master data'!AP26</f>
        <v>0.21443651696312521</v>
      </c>
      <c r="G27" s="7">
        <f>IF('Master data'!AP26&gt;0,'Master data'!DM26*(1-Beta!E29)/'Master data'!AP26,"NA")</f>
        <v>0.19458618831855934</v>
      </c>
      <c r="H27" s="23">
        <f>IF('Master data'!AP26&gt;0,'Master data'!AN26/'Master data'!AP26,"NA")</f>
        <v>0.21443460260949135</v>
      </c>
      <c r="I27" s="23">
        <f>IF('Master data'!AP26&gt;0,'Master data'!AN26*(1-'Debt fundamentals'!H26)/'Master data'!AP26,"NA")</f>
        <v>0.19458445117610809</v>
      </c>
      <c r="J27" s="23">
        <f>'Master data'!EF26/'Master data'!AP26</f>
        <v>0.23448744322135934</v>
      </c>
      <c r="K27" s="23">
        <f>IF('Master data'!AP26&gt;0,('Master data'!AN26*(1-'Debt fundamentals'!H26)+('Master data'!EF26-'Master data'!AN26))/'Master data'!AP26,"NA")</f>
        <v>0.21463729178797608</v>
      </c>
      <c r="L27" s="23">
        <f>IF('Master data'!AP26&gt;0,'Master data'!AQ26/'Master data'!AP26,"NA")</f>
        <v>0.24512955285670432</v>
      </c>
      <c r="M27" s="23">
        <f>IF('Master data'!AP26&gt;0,('Master data'!AQ26+'Master data'!BT26)/'Master data'!AP26,"NA")</f>
        <v>0.51047955542250401</v>
      </c>
      <c r="N27" s="23">
        <f>IF('Master data'!AP26&gt;0,('Master data'!AQ26+'Master data'!BW26)/'Master data'!AP26,"NA")</f>
        <v>0.40936623544712825</v>
      </c>
      <c r="O27" s="23">
        <f t="shared" si="0"/>
        <v>0.37170329997621143</v>
      </c>
      <c r="P27" s="23">
        <f>'Master data'!BW26/'Master data'!AP26</f>
        <v>0.16423668259042395</v>
      </c>
      <c r="Q27" s="23">
        <f>'Master data'!BT26/'Master data'!AP26</f>
        <v>0.26535000256579977</v>
      </c>
      <c r="R27" s="23">
        <f>'Master data'!EQ26/'Master data'!AP26</f>
        <v>1.0347837362500802E-2</v>
      </c>
      <c r="S27" s="7">
        <f>'Lease effect'!C26</f>
        <v>3.8546394106194759E-3</v>
      </c>
    </row>
    <row r="28" spans="1:19">
      <c r="A28" s="2" t="str">
        <f>'Master data'!A27</f>
        <v>Education</v>
      </c>
      <c r="B28" s="6">
        <f>'Master data'!B27</f>
        <v>244</v>
      </c>
      <c r="C28" s="23">
        <f>'Master data'!CP27/'Master data'!AP27</f>
        <v>0.46123329288179987</v>
      </c>
      <c r="D28" s="7">
        <f>'Master data'!AM27/'Master data'!AP27</f>
        <v>3.3087493747623022E-2</v>
      </c>
      <c r="E28" s="7">
        <f>('Master data'!DM27+'Master data'!EQ27)/'Master data'!AP27</f>
        <v>0.11444027229520883</v>
      </c>
      <c r="F28" s="7">
        <f>'Master data'!DM27/'Master data'!AP27</f>
        <v>9.6140138413167694E-2</v>
      </c>
      <c r="G28" s="7">
        <f>IF('Master data'!AP27&gt;0,'Master data'!DM27*(1-Beta!E30)/'Master data'!AP27,"NA")</f>
        <v>8.332434632974399E-2</v>
      </c>
      <c r="H28" s="23">
        <f>IF('Master data'!AP27&gt;0,'Master data'!AN27/'Master data'!AP27,"NA")</f>
        <v>9.5436633838134846E-2</v>
      </c>
      <c r="I28" s="23">
        <f>IF('Master data'!AP27&gt;0,'Master data'!AN27*(1-'Debt fundamentals'!H27)/'Master data'!AP27,"NA")</f>
        <v>8.2714621194934237E-2</v>
      </c>
      <c r="J28" s="23">
        <f>'Master data'!EF27/'Master data'!AP27</f>
        <v>0.10149436847361079</v>
      </c>
      <c r="K28" s="23">
        <f>IF('Master data'!AP27&gt;0,('Master data'!AN27*(1-'Debt fundamentals'!H27)+('Master data'!EF27-'Master data'!AN27))/'Master data'!AP27,"NA")</f>
        <v>8.8772355830410182E-2</v>
      </c>
      <c r="L28" s="23">
        <f>IF('Master data'!AP27&gt;0,'Master data'!AQ27/'Master data'!AP27,"NA")</f>
        <v>0.14293601640714038</v>
      </c>
      <c r="M28" s="23">
        <f>IF('Master data'!AP27&gt;0,('Master data'!AQ27+'Master data'!BT27)/'Master data'!AP27,"NA")</f>
        <v>0.45809295568957958</v>
      </c>
      <c r="N28" s="23">
        <f>IF('Master data'!AP27&gt;0,('Master data'!AQ27+'Master data'!BW27)/'Master data'!AP27,"NA")</f>
        <v>0.17038963682307928</v>
      </c>
      <c r="O28" s="23">
        <f t="shared" si="0"/>
        <v>0.53876670711820007</v>
      </c>
      <c r="P28" s="23">
        <f>'Master data'!BW27/'Master data'!AP27</f>
        <v>2.7453620415938917E-2</v>
      </c>
      <c r="Q28" s="23">
        <f>'Master data'!BT27/'Master data'!AP27</f>
        <v>0.31515693928243926</v>
      </c>
      <c r="R28" s="23">
        <f>'Master data'!EQ27/'Master data'!AP27</f>
        <v>1.8300133882041131E-2</v>
      </c>
      <c r="S28" s="7">
        <f>'Lease effect'!C27</f>
        <v>2.1983931808935632E-2</v>
      </c>
    </row>
    <row r="29" spans="1:19">
      <c r="A29" s="2" t="str">
        <f>'Master data'!A28</f>
        <v>Electrical Equipment</v>
      </c>
      <c r="B29" s="6">
        <f>'Master data'!B28</f>
        <v>999</v>
      </c>
      <c r="C29" s="23">
        <f>'Master data'!CP28/'Master data'!AP28</f>
        <v>0.23865516880768267</v>
      </c>
      <c r="D29" s="7">
        <f>'Master data'!AM28/'Master data'!AP28</f>
        <v>4.9897609307880252E-2</v>
      </c>
      <c r="E29" s="7">
        <f>('Master data'!DM28+'Master data'!EQ28)/'Master data'!AP28</f>
        <v>7.4259699926992148E-2</v>
      </c>
      <c r="F29" s="7">
        <f>'Master data'!DM28/'Master data'!AP28</f>
        <v>7.098263724020451E-2</v>
      </c>
      <c r="G29" s="7">
        <f>IF('Master data'!AP28&gt;0,'Master data'!DM28*(1-Beta!E31)/'Master data'!AP28,"NA")</f>
        <v>6.2153672209280329E-2</v>
      </c>
      <c r="H29" s="23">
        <f>IF('Master data'!AP28&gt;0,'Master data'!AN28/'Master data'!AP28,"NA")</f>
        <v>7.1433634588217151E-2</v>
      </c>
      <c r="I29" s="23">
        <f>IF('Master data'!AP28&gt;0,'Master data'!AN28*(1-'Debt fundamentals'!H28)/'Master data'!AP28,"NA")</f>
        <v>6.2548573588342593E-2</v>
      </c>
      <c r="J29" s="23">
        <f>'Master data'!EF28/'Master data'!AP28</f>
        <v>7.4767807027420086E-2</v>
      </c>
      <c r="K29" s="23">
        <f>IF('Master data'!AP28&gt;0,('Master data'!AN28*(1-'Debt fundamentals'!H28)+('Master data'!EF28-'Master data'!AN28))/'Master data'!AP28,"NA")</f>
        <v>6.5882746027545527E-2</v>
      </c>
      <c r="L29" s="23">
        <f>IF('Master data'!AP28&gt;0,'Master data'!AQ28/'Master data'!AP28,"NA")</f>
        <v>8.9404987238243139E-2</v>
      </c>
      <c r="M29" s="23">
        <f>IF('Master data'!AP28&gt;0,('Master data'!AQ28+'Master data'!BT28)/'Master data'!AP28,"NA")</f>
        <v>0.21754294425839416</v>
      </c>
      <c r="N29" s="23">
        <f>IF('Master data'!AP28&gt;0,('Master data'!AQ28+'Master data'!BW28)/'Master data'!AP28,"NA")</f>
        <v>0.12340357292510334</v>
      </c>
      <c r="O29" s="23">
        <f t="shared" si="0"/>
        <v>0.76134483119231733</v>
      </c>
      <c r="P29" s="23">
        <f>'Master data'!BW28/'Master data'!AP28</f>
        <v>3.3998585686860205E-2</v>
      </c>
      <c r="Q29" s="23">
        <f>'Master data'!BT28/'Master data'!AP28</f>
        <v>0.12813795702015102</v>
      </c>
      <c r="R29" s="23">
        <f>'Master data'!EQ28/'Master data'!AP28</f>
        <v>3.2770626867876474E-3</v>
      </c>
      <c r="S29" s="7">
        <f>'Lease effect'!C28</f>
        <v>3.0410456618573454E-3</v>
      </c>
    </row>
    <row r="30" spans="1:19">
      <c r="A30" s="2" t="str">
        <f>'Master data'!A29</f>
        <v>Electronics (Consumer &amp; Office)</v>
      </c>
      <c r="B30" s="6">
        <f>'Master data'!B29</f>
        <v>138</v>
      </c>
      <c r="C30" s="23">
        <f>'Master data'!CP29/'Master data'!AP29</f>
        <v>0.24359844920313645</v>
      </c>
      <c r="D30" s="7">
        <f>'Master data'!AM29/'Master data'!AP29</f>
        <v>5.0846374629842976E-2</v>
      </c>
      <c r="E30" s="7">
        <f>('Master data'!DM29+'Master data'!EQ29)/'Master data'!AP29</f>
        <v>6.5087200552801941E-2</v>
      </c>
      <c r="F30" s="7">
        <f>'Master data'!DM29/'Master data'!AP29</f>
        <v>6.3683998529846575E-2</v>
      </c>
      <c r="G30" s="7">
        <f>IF('Master data'!AP29&gt;0,'Master data'!DM29*(1-Beta!E32)/'Master data'!AP29,"NA")</f>
        <v>5.6172413607769103E-2</v>
      </c>
      <c r="H30" s="23">
        <f>IF('Master data'!AP29&gt;0,'Master data'!AN29/'Master data'!AP29,"NA")</f>
        <v>6.4036095605093199E-2</v>
      </c>
      <c r="I30" s="23">
        <f>IF('Master data'!AP29&gt;0,'Master data'!AN29*(1-'Debt fundamentals'!H29)/'Master data'!AP29,"NA")</f>
        <v>5.6482980516214247E-2</v>
      </c>
      <c r="J30" s="23">
        <f>'Master data'!EF29/'Master data'!AP29</f>
        <v>7.6962834098612126E-2</v>
      </c>
      <c r="K30" s="23">
        <f>IF('Master data'!AP29&gt;0,('Master data'!AN29*(1-'Debt fundamentals'!H29)+('Master data'!EF29-'Master data'!AN29))/'Master data'!AP29,"NA")</f>
        <v>6.9409719009733181E-2</v>
      </c>
      <c r="L30" s="23">
        <f>IF('Master data'!AP29&gt;0,'Master data'!AQ29/'Master data'!AP29,"NA")</f>
        <v>8.4293338884371807E-2</v>
      </c>
      <c r="M30" s="23">
        <f>IF('Master data'!AP29&gt;0,('Master data'!AQ29+'Master data'!BT29)/'Master data'!AP29,"NA")</f>
        <v>0.23993039218964954</v>
      </c>
      <c r="N30" s="23">
        <f>IF('Master data'!AP29&gt;0,('Master data'!AQ29+'Master data'!BW29)/'Master data'!AP29,"NA")</f>
        <v>0.14746744895487002</v>
      </c>
      <c r="O30" s="23">
        <f t="shared" si="0"/>
        <v>0.75640155079686355</v>
      </c>
      <c r="P30" s="23">
        <f>'Master data'!BW29/'Master data'!AP29</f>
        <v>6.317411007049821E-2</v>
      </c>
      <c r="Q30" s="23">
        <f>'Master data'!BT29/'Master data'!AP29</f>
        <v>0.15563705330527774</v>
      </c>
      <c r="R30" s="23">
        <f>'Master data'!EQ29/'Master data'!AP29</f>
        <v>1.4032020229553669E-3</v>
      </c>
      <c r="S30" s="7">
        <f>'Lease effect'!C29</f>
        <v>4.2417128603346949E-3</v>
      </c>
    </row>
    <row r="31" spans="1:19">
      <c r="A31" s="2" t="str">
        <f>'Master data'!A30</f>
        <v>Electronics (General)</v>
      </c>
      <c r="B31" s="6">
        <f>'Master data'!B30</f>
        <v>1425</v>
      </c>
      <c r="C31" s="23">
        <f>'Master data'!CP30/'Master data'!AP30</f>
        <v>0.20450576029684345</v>
      </c>
      <c r="D31" s="7">
        <f>'Master data'!AM30/'Master data'!AP30</f>
        <v>6.6400459122571434E-2</v>
      </c>
      <c r="E31" s="7">
        <f>('Master data'!DM30+'Master data'!EQ30)/'Master data'!AP30</f>
        <v>8.6258969383317508E-2</v>
      </c>
      <c r="F31" s="7">
        <f>'Master data'!DM30/'Master data'!AP30</f>
        <v>8.342281140717156E-2</v>
      </c>
      <c r="G31" s="7">
        <f>IF('Master data'!AP30&gt;0,'Master data'!DM30*(1-Beta!E33)/'Master data'!AP30,"NA")</f>
        <v>7.3168643255873272E-2</v>
      </c>
      <c r="H31" s="23">
        <f>IF('Master data'!AP30&gt;0,'Master data'!AN30/'Master data'!AP30,"NA")</f>
        <v>8.3698873400229079E-2</v>
      </c>
      <c r="I31" s="23">
        <f>IF('Master data'!AP30&gt;0,'Master data'!AN30*(1-'Debt fundamentals'!H30)/'Master data'!AP30,"NA")</f>
        <v>7.3410772250878512E-2</v>
      </c>
      <c r="J31" s="23">
        <f>'Master data'!EF30/'Master data'!AP30</f>
        <v>0.10122978675717055</v>
      </c>
      <c r="K31" s="23">
        <f>IF('Master data'!AP30&gt;0,('Master data'!AN30*(1-'Debt fundamentals'!H30)+('Master data'!EF30-'Master data'!AN30))/'Master data'!AP30,"NA")</f>
        <v>9.0941685607819983E-2</v>
      </c>
      <c r="L31" s="23">
        <f>IF('Master data'!AP30&gt;0,'Master data'!AQ30/'Master data'!AP30,"NA")</f>
        <v>9.9648643330697645E-2</v>
      </c>
      <c r="M31" s="23">
        <f>IF('Master data'!AP30&gt;0,('Master data'!AQ30+'Master data'!BT30)/'Master data'!AP30,"NA")</f>
        <v>0.18137413570854016</v>
      </c>
      <c r="N31" s="23">
        <f>IF('Master data'!AP30&gt;0,('Master data'!AQ30+'Master data'!BW30)/'Master data'!AP30,"NA")</f>
        <v>0.16191021719195486</v>
      </c>
      <c r="O31" s="23">
        <f t="shared" si="0"/>
        <v>0.79549423970315658</v>
      </c>
      <c r="P31" s="23">
        <f>'Master data'!BW30/'Master data'!AP30</f>
        <v>6.2261573861257212E-2</v>
      </c>
      <c r="Q31" s="23">
        <f>'Master data'!BT30/'Master data'!AP30</f>
        <v>8.1725492377842532E-2</v>
      </c>
      <c r="R31" s="23">
        <f>'Master data'!EQ30/'Master data'!AP30</f>
        <v>2.8361579761459485E-3</v>
      </c>
      <c r="S31" s="7">
        <f>'Lease effect'!C30</f>
        <v>2.411607262632863E-3</v>
      </c>
    </row>
    <row r="32" spans="1:19">
      <c r="A32" s="2" t="str">
        <f>'Master data'!A31</f>
        <v>Engineering/Construction</v>
      </c>
      <c r="B32" s="6">
        <f>'Master data'!B31</f>
        <v>1267</v>
      </c>
      <c r="C32" s="23">
        <f>'Master data'!CP31/'Master data'!AP31</f>
        <v>0.16117368974092852</v>
      </c>
      <c r="D32" s="7">
        <f>'Master data'!AM31/'Master data'!AP31</f>
        <v>2.9676465054480815E-2</v>
      </c>
      <c r="E32" s="7">
        <f>('Master data'!DM31+'Master data'!EQ31)/'Master data'!AP31</f>
        <v>4.8695729949024789E-2</v>
      </c>
      <c r="F32" s="7">
        <f>'Master data'!DM31/'Master data'!AP31</f>
        <v>4.8072625266089533E-2</v>
      </c>
      <c r="G32" s="7">
        <f>IF('Master data'!AP31&gt;0,'Master data'!DM31*(1-Beta!E34)/'Master data'!AP31,"NA")</f>
        <v>4.04777250051849E-2</v>
      </c>
      <c r="H32" s="23">
        <f>IF('Master data'!AP31&gt;0,'Master data'!AN31/'Master data'!AP31,"NA")</f>
        <v>4.8361118949709653E-2</v>
      </c>
      <c r="I32" s="23">
        <f>IF('Master data'!AP31&gt;0,'Master data'!AN31*(1-'Debt fundamentals'!H31)/'Master data'!AP31,"NA")</f>
        <v>4.0720640134672234E-2</v>
      </c>
      <c r="J32" s="23">
        <f>'Master data'!EF31/'Master data'!AP31</f>
        <v>5.059330837098714E-2</v>
      </c>
      <c r="K32" s="23">
        <f>IF('Master data'!AP31&gt;0,('Master data'!AN31*(1-'Debt fundamentals'!H31)+('Master data'!EF31-'Master data'!AN31))/'Master data'!AP31,"NA")</f>
        <v>4.2952829555949722E-2</v>
      </c>
      <c r="L32" s="23">
        <f>IF('Master data'!AP31&gt;0,'Master data'!AQ31/'Master data'!AP31,"NA")</f>
        <v>5.8827903890972866E-2</v>
      </c>
      <c r="M32" s="23">
        <f>IF('Master data'!AP31&gt;0,('Master data'!AQ31+'Master data'!BT31)/'Master data'!AP31,"NA")</f>
        <v>0.13942830023458386</v>
      </c>
      <c r="N32" s="23">
        <f>IF('Master data'!AP31&gt;0,('Master data'!AQ31+'Master data'!BW31)/'Master data'!AP31,"NA")</f>
        <v>7.2929158702746189E-2</v>
      </c>
      <c r="O32" s="23">
        <f t="shared" si="0"/>
        <v>0.83882631025907151</v>
      </c>
      <c r="P32" s="23">
        <f>'Master data'!BW31/'Master data'!AP31</f>
        <v>1.4101254811773319E-2</v>
      </c>
      <c r="Q32" s="23">
        <f>'Master data'!BT31/'Master data'!AP31</f>
        <v>8.0600396343611005E-2</v>
      </c>
      <c r="R32" s="23">
        <f>'Master data'!EQ31/'Master data'!AP31</f>
        <v>6.2310468293525747E-4</v>
      </c>
      <c r="S32" s="7">
        <f>'Lease effect'!C31</f>
        <v>5.8209634486248241E-3</v>
      </c>
    </row>
    <row r="33" spans="1:19">
      <c r="A33" s="2" t="str">
        <f>'Master data'!A32</f>
        <v>Entertainment</v>
      </c>
      <c r="B33" s="6">
        <f>'Master data'!B32</f>
        <v>734</v>
      </c>
      <c r="C33" s="23">
        <f>'Master data'!CP32/'Master data'!AP32</f>
        <v>0.45009224722089952</v>
      </c>
      <c r="D33" s="7">
        <f>'Master data'!AM32/'Master data'!AP32</f>
        <v>4.0963473406854897E-2</v>
      </c>
      <c r="E33" s="7">
        <f>('Master data'!DM32+'Master data'!EQ32)/'Master data'!AP32</f>
        <v>0.11302879076379532</v>
      </c>
      <c r="F33" s="7">
        <f>'Master data'!DM32/'Master data'!AP32</f>
        <v>9.3243903088815805E-2</v>
      </c>
      <c r="G33" s="7">
        <f>IF('Master data'!AP32&gt;0,'Master data'!DM32*(1-Beta!E35)/'Master data'!AP32,"NA")</f>
        <v>8.5968329137351099E-2</v>
      </c>
      <c r="H33" s="23">
        <f>IF('Master data'!AP32&gt;0,'Master data'!AN32/'Master data'!AP32,"NA")</f>
        <v>9.5182378654661212E-2</v>
      </c>
      <c r="I33" s="23">
        <f>IF('Master data'!AP32&gt;0,'Master data'!AN32*(1-'Debt fundamentals'!H32)/'Master data'!AP32,"NA")</f>
        <v>8.775555060651867E-2</v>
      </c>
      <c r="J33" s="23">
        <f>'Master data'!EF32/'Master data'!AP32</f>
        <v>0.10206159927322521</v>
      </c>
      <c r="K33" s="23">
        <f>IF('Master data'!AP32&gt;0,('Master data'!AN32*(1-'Debt fundamentals'!H32)+('Master data'!EF32-'Master data'!AN32))/'Master data'!AP32,"NA")</f>
        <v>9.4634771225082667E-2</v>
      </c>
      <c r="L33" s="23">
        <f>IF('Master data'!AP32&gt;0,'Master data'!AQ32/'Master data'!AP32,"NA")</f>
        <v>0.12765832097796867</v>
      </c>
      <c r="M33" s="23">
        <f>IF('Master data'!AP32&gt;0,('Master data'!AQ32+'Master data'!BT32)/'Master data'!AP32,"NA")</f>
        <v>0.38777077926970982</v>
      </c>
      <c r="N33" s="23">
        <f>IF('Master data'!AP32&gt;0,('Master data'!AQ32+'Master data'!BW32)/'Master data'!AP32,"NA")</f>
        <v>0.17837360869413516</v>
      </c>
      <c r="O33" s="23">
        <f t="shared" si="0"/>
        <v>0.54990775277910053</v>
      </c>
      <c r="P33" s="23">
        <f>'Master data'!BW32/'Master data'!AP32</f>
        <v>5.0715287716166499E-2</v>
      </c>
      <c r="Q33" s="23">
        <f>'Master data'!BT32/'Master data'!AP32</f>
        <v>0.26011245829174112</v>
      </c>
      <c r="R33" s="23">
        <f>'Master data'!EQ32/'Master data'!AP32</f>
        <v>1.9784887674979521E-2</v>
      </c>
      <c r="S33" s="7">
        <f>'Lease effect'!C32</f>
        <v>1.428341545795573E-2</v>
      </c>
    </row>
    <row r="34" spans="1:19">
      <c r="A34" s="2" t="str">
        <f>'Master data'!A33</f>
        <v>Environmental &amp; Waste Services</v>
      </c>
      <c r="B34" s="6">
        <f>'Master data'!B33</f>
        <v>353</v>
      </c>
      <c r="C34" s="23">
        <f>'Master data'!CP33/'Master data'!AP33</f>
        <v>0.2843296780373622</v>
      </c>
      <c r="D34" s="7">
        <f>'Master data'!AM33/'Master data'!AP33</f>
        <v>5.5094001480110955E-2</v>
      </c>
      <c r="E34" s="7">
        <f>('Master data'!DM33+'Master data'!EQ33)/'Master data'!AP33</f>
        <v>0.11419326067239158</v>
      </c>
      <c r="F34" s="7">
        <f>'Master data'!DM33/'Master data'!AP33</f>
        <v>0.11065180568357465</v>
      </c>
      <c r="G34" s="7">
        <f>IF('Master data'!AP33&gt;0,'Master data'!DM33*(1-Beta!E36)/'Master data'!AP33,"NA")</f>
        <v>9.6268748859640221E-2</v>
      </c>
      <c r="H34" s="23">
        <f>IF('Master data'!AP33&gt;0,'Master data'!AN33/'Master data'!AP33,"NA")</f>
        <v>0.11126301448152691</v>
      </c>
      <c r="I34" s="23">
        <f>IF('Master data'!AP33&gt;0,'Master data'!AN33*(1-'Debt fundamentals'!H33)/'Master data'!AP33,"NA")</f>
        <v>9.6800509782178912E-2</v>
      </c>
      <c r="J34" s="23">
        <f>'Master data'!EF33/'Master data'!AP33</f>
        <v>0.11216928619940854</v>
      </c>
      <c r="K34" s="23">
        <f>IF('Master data'!AP33&gt;0,('Master data'!AN33*(1-'Debt fundamentals'!H33)+('Master data'!EF33-'Master data'!AN33))/'Master data'!AP33,"NA")</f>
        <v>9.7706781500060541E-2</v>
      </c>
      <c r="L34" s="23">
        <f>IF('Master data'!AP33&gt;0,'Master data'!AQ33/'Master data'!AP33,"NA")</f>
        <v>0.16040531080911086</v>
      </c>
      <c r="M34" s="23">
        <f>IF('Master data'!AP33&gt;0,('Master data'!AQ33+'Master data'!BT33)/'Master data'!AP33,"NA")</f>
        <v>0.2827127835162635</v>
      </c>
      <c r="N34" s="23">
        <f>IF('Master data'!AP33&gt;0,('Master data'!AQ33+'Master data'!BW33)/'Master data'!AP33,"NA")</f>
        <v>0.16574466162607202</v>
      </c>
      <c r="O34" s="23">
        <f t="shared" si="0"/>
        <v>0.7156703219626378</v>
      </c>
      <c r="P34" s="23">
        <f>'Master data'!BW33/'Master data'!AP33</f>
        <v>5.339350816961152E-3</v>
      </c>
      <c r="Q34" s="23">
        <f>'Master data'!BT33/'Master data'!AP33</f>
        <v>0.12230747270715261</v>
      </c>
      <c r="R34" s="23">
        <f>'Master data'!EQ33/'Master data'!AP33</f>
        <v>3.541454988816941E-3</v>
      </c>
      <c r="S34" s="7">
        <f>'Lease effect'!C33</f>
        <v>1.6404429559752961E-2</v>
      </c>
    </row>
    <row r="35" spans="1:19">
      <c r="A35" s="2" t="str">
        <f>'Master data'!A34</f>
        <v>Farming/Agriculture</v>
      </c>
      <c r="B35" s="6">
        <f>'Master data'!B34</f>
        <v>417</v>
      </c>
      <c r="C35" s="23">
        <f>'Master data'!CP34/'Master data'!AP34</f>
        <v>0.16372043406992837</v>
      </c>
      <c r="D35" s="7">
        <f>'Master data'!AM34/'Master data'!AP34</f>
        <v>4.7708972369461769E-2</v>
      </c>
      <c r="E35" s="7">
        <f>('Master data'!DM34+'Master data'!EQ34)/'Master data'!AP34</f>
        <v>7.3998402910778235E-2</v>
      </c>
      <c r="F35" s="7">
        <f>'Master data'!DM34/'Master data'!AP34</f>
        <v>7.2604356210684465E-2</v>
      </c>
      <c r="G35" s="7">
        <f>IF('Master data'!AP34&gt;0,'Master data'!DM34*(1-Beta!E37)/'Master data'!AP34,"NA")</f>
        <v>6.3381585841065263E-2</v>
      </c>
      <c r="H35" s="23">
        <f>IF('Master data'!AP34&gt;0,'Master data'!AN34/'Master data'!AP34,"NA")</f>
        <v>7.3191884061821644E-2</v>
      </c>
      <c r="I35" s="23">
        <f>IF('Master data'!AP34&gt;0,'Master data'!AN34*(1-'Debt fundamentals'!H34)/'Master data'!AP34,"NA")</f>
        <v>6.3894481332112785E-2</v>
      </c>
      <c r="J35" s="23">
        <f>'Master data'!EF34/'Master data'!AP34</f>
        <v>7.4704714981818451E-2</v>
      </c>
      <c r="K35" s="23">
        <f>IF('Master data'!AP34&gt;0,('Master data'!AN34*(1-'Debt fundamentals'!H34)+('Master data'!EF34-'Master data'!AN34))/'Master data'!AP34,"NA")</f>
        <v>6.5407312252109592E-2</v>
      </c>
      <c r="L35" s="23">
        <f>IF('Master data'!AP34&gt;0,'Master data'!AQ34/'Master data'!AP34,"NA")</f>
        <v>8.562173845198566E-2</v>
      </c>
      <c r="M35" s="23">
        <f>IF('Master data'!AP34&gt;0,('Master data'!AQ34+'Master data'!BT34)/'Master data'!AP34,"NA")</f>
        <v>0.15849681802494614</v>
      </c>
      <c r="N35" s="23">
        <f>IF('Master data'!AP34&gt;0,('Master data'!AQ34+'Master data'!BW34)/'Master data'!AP34,"NA")</f>
        <v>9.8453364463301607E-2</v>
      </c>
      <c r="O35" s="23">
        <f t="shared" si="0"/>
        <v>0.83627956593007169</v>
      </c>
      <c r="P35" s="23">
        <f>'Master data'!BW34/'Master data'!AP34</f>
        <v>1.2831626011315947E-2</v>
      </c>
      <c r="Q35" s="23">
        <f>'Master data'!BT34/'Master data'!AP34</f>
        <v>7.2875079572960466E-2</v>
      </c>
      <c r="R35" s="23">
        <f>'Master data'!EQ34/'Master data'!AP34</f>
        <v>1.3940467000937763E-3</v>
      </c>
      <c r="S35" s="7">
        <f>'Lease effect'!C34</f>
        <v>5.3853436455859145E-3</v>
      </c>
    </row>
    <row r="36" spans="1:19">
      <c r="A36" s="2" t="str">
        <f>'Master data'!A35</f>
        <v>Financial Svcs. (Non-bank &amp; Insurance)</v>
      </c>
      <c r="B36" s="6">
        <f>'Master data'!B35</f>
        <v>1102</v>
      </c>
      <c r="C36" s="23">
        <f>'Master data'!CP35/'Master data'!AP35</f>
        <v>0.80299217792551558</v>
      </c>
      <c r="D36" s="7">
        <f>'Master data'!AM35/'Master data'!AP35</f>
        <v>0.28927100729713695</v>
      </c>
      <c r="E36" s="7">
        <f>('Master data'!DM35+'Master data'!EQ35)/'Master data'!AP35</f>
        <v>0.11297188206835668</v>
      </c>
      <c r="F36" s="7">
        <f>'Master data'!DM35/'Master data'!AP35</f>
        <v>0.10122142177508793</v>
      </c>
      <c r="G36" s="7">
        <f>IF('Master data'!AP35&gt;0,'Master data'!DM35*(1-Beta!E38)/'Master data'!AP35,"NA")</f>
        <v>8.5744945784570689E-2</v>
      </c>
      <c r="H36" s="23">
        <f>IF('Master data'!AP35&gt;0,'Master data'!AN35/'Master data'!AP35,"NA")</f>
        <v>0.10055850188538069</v>
      </c>
      <c r="I36" s="23">
        <f>IF('Master data'!AP35&gt;0,'Master data'!AN35*(1-'Debt fundamentals'!H35)/'Master data'!AP35,"NA")</f>
        <v>8.5183384516158922E-2</v>
      </c>
      <c r="J36" s="23">
        <f>'Master data'!EF35/'Master data'!AP35</f>
        <v>0.10187205475770066</v>
      </c>
      <c r="K36" s="23">
        <f>IF('Master data'!AP35&gt;0,('Master data'!AN35*(1-'Debt fundamentals'!H35)+('Master data'!EF35-'Master data'!AN35))/'Master data'!AP35,"NA")</f>
        <v>8.6496937388478884E-2</v>
      </c>
      <c r="L36" s="23">
        <f>IF('Master data'!AP35&gt;0,'Master data'!AQ35/'Master data'!AP35,"NA")</f>
        <v>9.8620636292350058E-2</v>
      </c>
      <c r="M36" s="23">
        <f>IF('Master data'!AP35&gt;0,('Master data'!AQ35+'Master data'!BT35)/'Master data'!AP35,"NA")</f>
        <v>0.39141347063177478</v>
      </c>
      <c r="N36" s="23">
        <f>IF('Master data'!AP35&gt;0,('Master data'!AQ35+'Master data'!BW35)/'Master data'!AP35,"NA")</f>
        <v>0.10319316816990526</v>
      </c>
      <c r="O36" s="23">
        <f t="shared" si="0"/>
        <v>0.19700782207448442</v>
      </c>
      <c r="P36" s="23">
        <f>'Master data'!BW35/'Master data'!AP35</f>
        <v>4.5725318775551842E-3</v>
      </c>
      <c r="Q36" s="23">
        <f>'Master data'!BT35/'Master data'!AP35</f>
        <v>0.29279283433942477</v>
      </c>
      <c r="R36" s="23">
        <f>'Master data'!EQ35/'Master data'!AP35</f>
        <v>1.175046029326875E-2</v>
      </c>
      <c r="S36" s="7">
        <f>'Lease effect'!C35</f>
        <v>7.994606669219249E-3</v>
      </c>
    </row>
    <row r="37" spans="1:19">
      <c r="A37" s="2" t="str">
        <f>'Master data'!A36</f>
        <v>Food Processing</v>
      </c>
      <c r="B37" s="6">
        <f>'Master data'!B36</f>
        <v>1377</v>
      </c>
      <c r="C37" s="23">
        <f>'Master data'!CP36/'Master data'!AP36</f>
        <v>0.27298117247408127</v>
      </c>
      <c r="D37" s="7">
        <f>'Master data'!AM36/'Master data'!AP36</f>
        <v>6.1820631125735229E-2</v>
      </c>
      <c r="E37" s="7">
        <f>('Master data'!DM36+'Master data'!EQ36)/'Master data'!AP36</f>
        <v>9.4175825190557241E-2</v>
      </c>
      <c r="F37" s="7">
        <f>'Master data'!DM36/'Master data'!AP36</f>
        <v>9.2507829483284384E-2</v>
      </c>
      <c r="G37" s="7">
        <f>IF('Master data'!AP36&gt;0,'Master data'!DM36*(1-Beta!E39)/'Master data'!AP36,"NA")</f>
        <v>7.8443928414130157E-2</v>
      </c>
      <c r="H37" s="23">
        <f>IF('Master data'!AP36&gt;0,'Master data'!AN36/'Master data'!AP36,"NA")</f>
        <v>9.242867843024441E-2</v>
      </c>
      <c r="I37" s="23">
        <f>IF('Master data'!AP36&gt;0,'Master data'!AN36*(1-'Debt fundamentals'!H36)/'Master data'!AP36,"NA")</f>
        <v>7.8376810640713002E-2</v>
      </c>
      <c r="J37" s="23">
        <f>'Master data'!EF36/'Master data'!AP36</f>
        <v>9.2632765192477498E-2</v>
      </c>
      <c r="K37" s="23">
        <f>IF('Master data'!AP36&gt;0,('Master data'!AN36*(1-'Debt fundamentals'!H36)+('Master data'!EF36-'Master data'!AN36))/'Master data'!AP36,"NA")</f>
        <v>7.858089740294609E-2</v>
      </c>
      <c r="L37" s="23">
        <f>IF('Master data'!AP36&gt;0,'Master data'!AQ36/'Master data'!AP36,"NA")</f>
        <v>0.12561366005789704</v>
      </c>
      <c r="M37" s="23">
        <f>IF('Master data'!AP36&gt;0,('Master data'!AQ36+'Master data'!BT36)/'Master data'!AP36,"NA")</f>
        <v>0.28801800192101612</v>
      </c>
      <c r="N37" s="23">
        <f>IF('Master data'!AP36&gt;0,('Master data'!AQ36+'Master data'!BW36)/'Master data'!AP36,"NA")</f>
        <v>0.13129618591311482</v>
      </c>
      <c r="O37" s="23">
        <f t="shared" si="0"/>
        <v>0.72701882752591873</v>
      </c>
      <c r="P37" s="23">
        <f>'Master data'!BW36/'Master data'!AP36</f>
        <v>5.6825258552177706E-3</v>
      </c>
      <c r="Q37" s="23">
        <f>'Master data'!BT36/'Master data'!AP36</f>
        <v>0.16240434186311911</v>
      </c>
      <c r="R37" s="23">
        <f>'Master data'!EQ36/'Master data'!AP36</f>
        <v>1.6679957072728406E-3</v>
      </c>
      <c r="S37" s="7">
        <f>'Lease effect'!C36</f>
        <v>6.6807797887734575E-3</v>
      </c>
    </row>
    <row r="38" spans="1:19">
      <c r="A38" s="2" t="str">
        <f>'Master data'!A37</f>
        <v>Food Wholesalers</v>
      </c>
      <c r="B38" s="6">
        <f>'Master data'!B37</f>
        <v>160</v>
      </c>
      <c r="C38" s="23">
        <f>'Master data'!CP37/'Master data'!AP37</f>
        <v>0.1467822887075069</v>
      </c>
      <c r="D38" s="7">
        <f>'Master data'!AM37/'Master data'!AP37</f>
        <v>6.6764169462031351E-3</v>
      </c>
      <c r="E38" s="7">
        <f>('Master data'!DM37+'Master data'!EQ37)/'Master data'!AP37</f>
        <v>2.3270769115727084E-2</v>
      </c>
      <c r="F38" s="7">
        <f>'Master data'!DM37/'Master data'!AP37</f>
        <v>2.2423455166316369E-2</v>
      </c>
      <c r="G38" s="7">
        <f>IF('Master data'!AP37&gt;0,'Master data'!DM37*(1-Beta!E40)/'Master data'!AP37,"NA")</f>
        <v>1.9156955592099754E-2</v>
      </c>
      <c r="H38" s="23">
        <f>IF('Master data'!AP37&gt;0,'Master data'!AN37/'Master data'!AP37,"NA")</f>
        <v>2.199851556860025E-2</v>
      </c>
      <c r="I38" s="23">
        <f>IF('Master data'!AP37&gt;0,'Master data'!AN37*(1-'Debt fundamentals'!H37)/'Master data'!AP37,"NA")</f>
        <v>1.8793918364233067E-2</v>
      </c>
      <c r="J38" s="23">
        <f>'Master data'!EF37/'Master data'!AP37</f>
        <v>2.2045808747212278E-2</v>
      </c>
      <c r="K38" s="23">
        <f>IF('Master data'!AP37&gt;0,('Master data'!AN37*(1-'Debt fundamentals'!H37)+('Master data'!EF37-'Master data'!AN37))/'Master data'!AP37,"NA")</f>
        <v>1.8841211542845092E-2</v>
      </c>
      <c r="L38" s="23">
        <f>IF('Master data'!AP37&gt;0,'Master data'!AQ37/'Master data'!AP37,"NA")</f>
        <v>3.2809204801307702E-2</v>
      </c>
      <c r="M38" s="23">
        <f>IF('Master data'!AP37&gt;0,('Master data'!AQ37+'Master data'!BT37)/'Master data'!AP37,"NA")</f>
        <v>0.15153861303170829</v>
      </c>
      <c r="N38" s="23">
        <f>IF('Master data'!AP37&gt;0,('Master data'!AQ37+'Master data'!BW37)/'Master data'!AP37,"NA")</f>
        <v>3.3040045006346969E-2</v>
      </c>
      <c r="O38" s="23">
        <f t="shared" si="0"/>
        <v>0.85321771129249313</v>
      </c>
      <c r="P38" s="23">
        <f>'Master data'!BW37/'Master data'!AP37</f>
        <v>2.3084020503926164E-4</v>
      </c>
      <c r="Q38" s="23">
        <f>'Master data'!BT37/'Master data'!AP37</f>
        <v>0.11872940823040058</v>
      </c>
      <c r="R38" s="23">
        <f>'Master data'!EQ37/'Master data'!AP37</f>
        <v>8.4731394941071621E-4</v>
      </c>
      <c r="S38" s="7">
        <f>'Lease effect'!C37</f>
        <v>3.7580860178865485E-3</v>
      </c>
    </row>
    <row r="39" spans="1:19">
      <c r="A39" s="2" t="str">
        <f>'Master data'!A38</f>
        <v>Furn/Home Furnishings</v>
      </c>
      <c r="B39" s="6">
        <f>'Master data'!B38</f>
        <v>359</v>
      </c>
      <c r="C39" s="23">
        <f>'Master data'!CP38/'Master data'!AP38</f>
        <v>0.29006734721998051</v>
      </c>
      <c r="D39" s="7">
        <f>'Master data'!AM38/'Master data'!AP38</f>
        <v>7.0620174381892581E-2</v>
      </c>
      <c r="E39" s="7">
        <f>('Master data'!DM38+'Master data'!EQ38)/'Master data'!AP38</f>
        <v>9.2407449252468854E-2</v>
      </c>
      <c r="F39" s="7">
        <f>'Master data'!DM38/'Master data'!AP38</f>
        <v>8.9905668708503556E-2</v>
      </c>
      <c r="G39" s="7">
        <f>IF('Master data'!AP38&gt;0,'Master data'!DM38*(1-Beta!E41)/'Master data'!AP38,"NA")</f>
        <v>7.5525735880596509E-2</v>
      </c>
      <c r="H39" s="23">
        <f>IF('Master data'!AP38&gt;0,'Master data'!AN38/'Master data'!AP38,"NA")</f>
        <v>9.0173102204144831E-2</v>
      </c>
      <c r="I39" s="23">
        <f>IF('Master data'!AP38&gt;0,'Master data'!AN38*(1-'Debt fundamentals'!H38)/'Master data'!AP38,"NA")</f>
        <v>7.5750394813092925E-2</v>
      </c>
      <c r="J39" s="23">
        <f>'Master data'!EF38/'Master data'!AP38</f>
        <v>9.4045055410194603E-2</v>
      </c>
      <c r="K39" s="23">
        <f>IF('Master data'!AP38&gt;0,('Master data'!AN38*(1-'Debt fundamentals'!H38)+('Master data'!EF38-'Master data'!AN38))/'Master data'!AP38,"NA")</f>
        <v>7.9622348019142683E-2</v>
      </c>
      <c r="L39" s="23">
        <f>IF('Master data'!AP38&gt;0,'Master data'!AQ38/'Master data'!AP38,"NA")</f>
        <v>9.8542649647341177E-2</v>
      </c>
      <c r="M39" s="23">
        <f>IF('Master data'!AP38&gt;0,('Master data'!AQ38+'Master data'!BT38)/'Master data'!AP38,"NA")</f>
        <v>0.27008573065221286</v>
      </c>
      <c r="N39" s="23">
        <f>IF('Master data'!AP38&gt;0,('Master data'!AQ38+'Master data'!BW38)/'Master data'!AP38,"NA")</f>
        <v>0.12271082713572097</v>
      </c>
      <c r="O39" s="23">
        <f t="shared" si="0"/>
        <v>0.70993265278001949</v>
      </c>
      <c r="P39" s="23">
        <f>'Master data'!BW38/'Master data'!AP38</f>
        <v>2.4168177488379797E-2</v>
      </c>
      <c r="Q39" s="23">
        <f>'Master data'!BT38/'Master data'!AP38</f>
        <v>0.17154308100487167</v>
      </c>
      <c r="R39" s="23">
        <f>'Master data'!EQ38/'Master data'!AP38</f>
        <v>2.501780543965298E-3</v>
      </c>
      <c r="S39" s="7">
        <f>'Lease effect'!C38</f>
        <v>4.5944982099942414E-3</v>
      </c>
    </row>
    <row r="40" spans="1:19">
      <c r="A40" s="2" t="str">
        <f>'Master data'!A39</f>
        <v>Green &amp; Renewable Energy</v>
      </c>
      <c r="B40" s="6">
        <f>'Master data'!B39</f>
        <v>239</v>
      </c>
      <c r="C40" s="23">
        <f>'Master data'!CP39/'Master data'!AP39</f>
        <v>0.53601442509026043</v>
      </c>
      <c r="D40" s="7">
        <f>'Master data'!AM39/'Master data'!AP39</f>
        <v>0.16346021776427189</v>
      </c>
      <c r="E40" s="7">
        <f>('Master data'!DM39+'Master data'!EQ39)/'Master data'!AP39</f>
        <v>0.33621220481097297</v>
      </c>
      <c r="F40" s="7">
        <f>'Master data'!DM39/'Master data'!AP39</f>
        <v>0.33485860381153659</v>
      </c>
      <c r="G40" s="7">
        <f>IF('Master data'!AP39&gt;0,'Master data'!DM39*(1-Beta!E42)/'Master data'!AP39,"NA")</f>
        <v>0.3021496043907298</v>
      </c>
      <c r="H40" s="23">
        <f>IF('Master data'!AP39&gt;0,'Master data'!AN39/'Master data'!AP39,"NA")</f>
        <v>0.33385586735949296</v>
      </c>
      <c r="I40" s="23">
        <f>IF('Master data'!AP39&gt;0,'Master data'!AN39*(1-'Debt fundamentals'!H39)/'Master data'!AP39,"NA")</f>
        <v>0.30124481526826286</v>
      </c>
      <c r="J40" s="23">
        <f>'Master data'!EF39/'Master data'!AP39</f>
        <v>0.33431352752227683</v>
      </c>
      <c r="K40" s="23">
        <f>IF('Master data'!AP39&gt;0,('Master data'!AN39*(1-'Debt fundamentals'!H39)+('Master data'!EF39-'Master data'!AN39))/'Master data'!AP39,"NA")</f>
        <v>0.30170247543104667</v>
      </c>
      <c r="L40" s="23">
        <f>IF('Master data'!AP39&gt;0,'Master data'!AQ39/'Master data'!AP39,"NA")</f>
        <v>0.52722760339106867</v>
      </c>
      <c r="M40" s="23">
        <f>IF('Master data'!AP39&gt;0,('Master data'!AQ39+'Master data'!BT39)/'Master data'!AP39,"NA")</f>
        <v>0.597923143605399</v>
      </c>
      <c r="N40" s="23">
        <f>IF('Master data'!AP39&gt;0,('Master data'!AQ39+'Master data'!BW39)/'Master data'!AP39,"NA")</f>
        <v>0.52956824039574402</v>
      </c>
      <c r="O40" s="23">
        <f t="shared" si="0"/>
        <v>0.46398557490973957</v>
      </c>
      <c r="P40" s="23">
        <f>'Master data'!BW39/'Master data'!AP39</f>
        <v>2.3406370046754896E-3</v>
      </c>
      <c r="Q40" s="23">
        <f>'Master data'!BT39/'Master data'!AP39</f>
        <v>7.0695540214330416E-2</v>
      </c>
      <c r="R40" s="23">
        <f>'Master data'!EQ39/'Master data'!AP39</f>
        <v>1.3536009994363947E-3</v>
      </c>
      <c r="S40" s="7">
        <f>'Lease effect'!C39</f>
        <v>2.9569595012706729E-3</v>
      </c>
    </row>
    <row r="41" spans="1:19">
      <c r="A41" s="2" t="str">
        <f>'Master data'!A40</f>
        <v>Healthcare Products</v>
      </c>
      <c r="B41" s="6">
        <f>'Master data'!B40</f>
        <v>852</v>
      </c>
      <c r="C41" s="23">
        <f>'Master data'!CP40/'Master data'!AP40</f>
        <v>0.566831680601254</v>
      </c>
      <c r="D41" s="7">
        <f>'Master data'!AM40/'Master data'!AP40</f>
        <v>0.14488071349667667</v>
      </c>
      <c r="E41" s="7">
        <f>('Master data'!DM40+'Master data'!EQ40)/'Master data'!AP40</f>
        <v>0.20403399863133287</v>
      </c>
      <c r="F41" s="7">
        <f>'Master data'!DM40/'Master data'!AP40</f>
        <v>0.19025008974563362</v>
      </c>
      <c r="G41" s="7">
        <f>IF('Master data'!AP40&gt;0,'Master data'!DM40*(1-Beta!E43)/'Master data'!AP40,"NA")</f>
        <v>0.17579172573438204</v>
      </c>
      <c r="H41" s="23">
        <f>IF('Master data'!AP40&gt;0,'Master data'!AN40/'Master data'!AP40,"NA")</f>
        <v>0.19134637476526503</v>
      </c>
      <c r="I41" s="23">
        <f>IF('Master data'!AP40&gt;0,'Master data'!AN40*(1-'Debt fundamentals'!H40)/'Master data'!AP40,"NA")</f>
        <v>0.17680469679660557</v>
      </c>
      <c r="J41" s="23">
        <f>'Master data'!EF40/'Master data'!AP40</f>
        <v>0.19822071574785446</v>
      </c>
      <c r="K41" s="23">
        <f>IF('Master data'!AP40&gt;0,('Master data'!AN40*(1-'Debt fundamentals'!H40)+('Master data'!EF40-'Master data'!AN40))/'Master data'!AP40,"NA")</f>
        <v>0.18367903777919503</v>
      </c>
      <c r="L41" s="23">
        <f>IF('Master data'!AP40&gt;0,'Master data'!AQ40/'Master data'!AP40,"NA")</f>
        <v>0.21291591804560611</v>
      </c>
      <c r="M41" s="23">
        <f>IF('Master data'!AP40&gt;0,('Master data'!AQ40+'Master data'!BT40)/'Master data'!AP40,"NA")</f>
        <v>0.49877607679203878</v>
      </c>
      <c r="N41" s="23">
        <f>IF('Master data'!AP40&gt;0,('Master data'!AQ40+'Master data'!BW40)/'Master data'!AP40,"NA")</f>
        <v>0.28999959738545766</v>
      </c>
      <c r="O41" s="23">
        <f t="shared" si="0"/>
        <v>0.433168319398746</v>
      </c>
      <c r="P41" s="23">
        <f>'Master data'!BW40/'Master data'!AP40</f>
        <v>7.708367933985158E-2</v>
      </c>
      <c r="Q41" s="23">
        <f>'Master data'!BT40/'Master data'!AP40</f>
        <v>0.28586015874643267</v>
      </c>
      <c r="R41" s="23">
        <f>'Master data'!EQ40/'Master data'!AP40</f>
        <v>1.378390888569926E-2</v>
      </c>
      <c r="S41" s="7">
        <f>'Lease effect'!C40</f>
        <v>5.6267002778818166E-3</v>
      </c>
    </row>
    <row r="42" spans="1:19">
      <c r="A42" s="2" t="str">
        <f>'Master data'!A41</f>
        <v>Healthcare Support Services</v>
      </c>
      <c r="B42" s="6">
        <f>'Master data'!B41</f>
        <v>445</v>
      </c>
      <c r="C42" s="23">
        <f>'Master data'!CP41/'Master data'!AP41</f>
        <v>0.15063952669973849</v>
      </c>
      <c r="D42" s="7">
        <f>'Master data'!AM41/'Master data'!AP41</f>
        <v>2.4577083503728E-2</v>
      </c>
      <c r="E42" s="7">
        <f>('Master data'!DM41+'Master data'!EQ41)/'Master data'!AP41</f>
        <v>4.6796371475307109E-2</v>
      </c>
      <c r="F42" s="7">
        <f>'Master data'!DM41/'Master data'!AP41</f>
        <v>4.4395081437957666E-2</v>
      </c>
      <c r="G42" s="7">
        <f>IF('Master data'!AP41&gt;0,'Master data'!DM41*(1-Beta!E44)/'Master data'!AP41,"NA")</f>
        <v>3.8078556463141192E-2</v>
      </c>
      <c r="H42" s="23">
        <f>IF('Master data'!AP41&gt;0,'Master data'!AN41/'Master data'!AP41,"NA")</f>
        <v>4.3593195826609241E-2</v>
      </c>
      <c r="I42" s="23">
        <f>IF('Master data'!AP41&gt;0,'Master data'!AN41*(1-'Debt fundamentals'!H41)/'Master data'!AP41,"NA")</f>
        <v>3.7390763006305575E-2</v>
      </c>
      <c r="J42" s="23">
        <f>'Master data'!EF41/'Master data'!AP41</f>
        <v>4.3754328185521087E-2</v>
      </c>
      <c r="K42" s="23">
        <f>IF('Master data'!AP41&gt;0,('Master data'!AN41*(1-'Debt fundamentals'!H41)+('Master data'!EF41-'Master data'!AN41))/'Master data'!AP41,"NA")</f>
        <v>3.7551895365217421E-2</v>
      </c>
      <c r="L42" s="23">
        <f>IF('Master data'!AP41&gt;0,'Master data'!AQ41/'Master data'!AP41,"NA")</f>
        <v>5.5121398574084643E-2</v>
      </c>
      <c r="M42" s="23">
        <f>IF('Master data'!AP41&gt;0,('Master data'!AQ41+'Master data'!BT41)/'Master data'!AP41,"NA")</f>
        <v>0.15140699021260245</v>
      </c>
      <c r="N42" s="23">
        <f>IF('Master data'!AP41&gt;0,('Master data'!AQ41+'Master data'!BW41)/'Master data'!AP41,"NA")</f>
        <v>5.6396399941563279E-2</v>
      </c>
      <c r="O42" s="23">
        <f t="shared" si="0"/>
        <v>0.84936047330026154</v>
      </c>
      <c r="P42" s="23">
        <f>'Master data'!BW41/'Master data'!AP41</f>
        <v>1.2750013674786371E-3</v>
      </c>
      <c r="Q42" s="23">
        <f>'Master data'!BT41/'Master data'!AP41</f>
        <v>9.6285591638517798E-2</v>
      </c>
      <c r="R42" s="23">
        <f>'Master data'!EQ41/'Master data'!AP41</f>
        <v>2.4012900373494455E-3</v>
      </c>
      <c r="S42" s="7">
        <f>'Lease effect'!C41</f>
        <v>4.3102469525871248E-3</v>
      </c>
    </row>
    <row r="43" spans="1:19">
      <c r="A43" s="2" t="str">
        <f>'Master data'!A42</f>
        <v>Heathcare Information and Technology</v>
      </c>
      <c r="B43" s="6">
        <f>'Master data'!B42</f>
        <v>455</v>
      </c>
      <c r="C43" s="23">
        <f>'Master data'!CP42/'Master data'!AP42</f>
        <v>0.48897992742533725</v>
      </c>
      <c r="D43" s="7">
        <f>'Master data'!AM42/'Master data'!AP42</f>
        <v>0.15237422213242152</v>
      </c>
      <c r="E43" s="7">
        <f>('Master data'!DM42+'Master data'!EQ42)/'Master data'!AP42</f>
        <v>0.20184189914513617</v>
      </c>
      <c r="F43" s="7">
        <f>'Master data'!DM42/'Master data'!AP42</f>
        <v>0.17381307091319981</v>
      </c>
      <c r="G43" s="7">
        <f>IF('Master data'!AP42&gt;0,'Master data'!DM42*(1-Beta!E45)/'Master data'!AP42,"NA")</f>
        <v>0.16190135310032047</v>
      </c>
      <c r="H43" s="23">
        <f>IF('Master data'!AP42&gt;0,'Master data'!AN42/'Master data'!AP42,"NA")</f>
        <v>0.17429640468122692</v>
      </c>
      <c r="I43" s="23">
        <f>IF('Master data'!AP42&gt;0,'Master data'!AN42*(1-'Debt fundamentals'!H42)/'Master data'!AP42,"NA")</f>
        <v>0.16235156314857252</v>
      </c>
      <c r="J43" s="23">
        <f>'Master data'!EF42/'Master data'!AP42</f>
        <v>0.18608751855927419</v>
      </c>
      <c r="K43" s="23">
        <f>IF('Master data'!AP42&gt;0,('Master data'!AN42*(1-'Debt fundamentals'!H42)+('Master data'!EF42-'Master data'!AN42))/'Master data'!AP42,"NA")</f>
        <v>0.17414267702661979</v>
      </c>
      <c r="L43" s="23">
        <f>IF('Master data'!AP42&gt;0,'Master data'!AQ42/'Master data'!AP42,"NA")</f>
        <v>0.18076467075015729</v>
      </c>
      <c r="M43" s="23">
        <f>IF('Master data'!AP42&gt;0,('Master data'!AQ42+'Master data'!BT42)/'Master data'!AP42,"NA")</f>
        <v>0.41389841634510693</v>
      </c>
      <c r="N43" s="23">
        <f>IF('Master data'!AP42&gt;0,('Master data'!AQ42+'Master data'!BW42)/'Master data'!AP42,"NA")</f>
        <v>0.24399007764542813</v>
      </c>
      <c r="O43" s="23">
        <f t="shared" si="0"/>
        <v>0.51102007257466275</v>
      </c>
      <c r="P43" s="23">
        <f>'Master data'!BW42/'Master data'!AP42</f>
        <v>6.3225406895270814E-2</v>
      </c>
      <c r="Q43" s="23">
        <f>'Master data'!BT42/'Master data'!AP42</f>
        <v>0.23313374559494959</v>
      </c>
      <c r="R43" s="23">
        <f>'Master data'!EQ42/'Master data'!AP42</f>
        <v>2.8028828231936375E-2</v>
      </c>
      <c r="S43" s="7">
        <f>'Lease effect'!C42</f>
        <v>8.9610665332830446E-3</v>
      </c>
    </row>
    <row r="44" spans="1:19">
      <c r="A44" s="2" t="str">
        <f>'Master data'!A43</f>
        <v>Homebuilding</v>
      </c>
      <c r="B44" s="6">
        <f>'Master data'!B43</f>
        <v>168</v>
      </c>
      <c r="C44" s="23">
        <f>'Master data'!CP43/'Master data'!AP43</f>
        <v>0.23408880241497815</v>
      </c>
      <c r="D44" s="7">
        <f>'Master data'!AM43/'Master data'!AP43</f>
        <v>0.10356835553725349</v>
      </c>
      <c r="E44" s="7">
        <f>('Master data'!DM43+'Master data'!EQ43)/'Master data'!AP43</f>
        <v>0.13880900286138662</v>
      </c>
      <c r="F44" s="7">
        <f>'Master data'!DM43/'Master data'!AP43</f>
        <v>0.13695530015327942</v>
      </c>
      <c r="G44" s="7">
        <f>IF('Master data'!AP43&gt;0,'Master data'!DM43*(1-Beta!E46)/'Master data'!AP43,"NA")</f>
        <v>0.10878837006300195</v>
      </c>
      <c r="H44" s="23">
        <f>IF('Master data'!AP43&gt;0,'Master data'!AN43/'Master data'!AP43,"NA")</f>
        <v>0.128414953047508</v>
      </c>
      <c r="I44" s="23">
        <f>IF('Master data'!AP43&gt;0,'Master data'!AN43*(1-'Debt fundamentals'!H43)/'Master data'!AP43,"NA")</f>
        <v>0.10200447458492028</v>
      </c>
      <c r="J44" s="23">
        <f>'Master data'!EF43/'Master data'!AP43</f>
        <v>0.12846761573327145</v>
      </c>
      <c r="K44" s="23">
        <f>IF('Master data'!AP43&gt;0,('Master data'!AN43*(1-'Debt fundamentals'!H43)+('Master data'!EF43-'Master data'!AN43))/'Master data'!AP43,"NA")</f>
        <v>0.10205713727068373</v>
      </c>
      <c r="L44" s="23">
        <f>IF('Master data'!AP43&gt;0,'Master data'!AQ43/'Master data'!AP43,"NA")</f>
        <v>0.12661973091144951</v>
      </c>
      <c r="M44" s="23">
        <f>IF('Master data'!AP43&gt;0,('Master data'!AQ43+'Master data'!BT43)/'Master data'!AP43,"NA")</f>
        <v>0.22250450427979399</v>
      </c>
      <c r="N44" s="23">
        <f>IF('Master data'!AP43&gt;0,('Master data'!AQ43+'Master data'!BW43)/'Master data'!AP43,"NA")</f>
        <v>0.12837611803368421</v>
      </c>
      <c r="O44" s="23">
        <f t="shared" si="0"/>
        <v>0.76591119758502191</v>
      </c>
      <c r="P44" s="23">
        <f>'Master data'!BW43/'Master data'!AP43</f>
        <v>1.7563871222346776E-3</v>
      </c>
      <c r="Q44" s="23">
        <f>'Master data'!BT43/'Master data'!AP43</f>
        <v>9.5884773368344459E-2</v>
      </c>
      <c r="R44" s="23">
        <f>'Master data'!EQ43/'Master data'!AP43</f>
        <v>1.8537027081072046E-3</v>
      </c>
      <c r="S44" s="7">
        <f>'Lease effect'!C43</f>
        <v>2.1661472353768055E-3</v>
      </c>
    </row>
    <row r="45" spans="1:19">
      <c r="A45" s="2" t="str">
        <f>'Master data'!A44</f>
        <v>Hospitals/Healthcare Facilities</v>
      </c>
      <c r="B45" s="6">
        <f>'Master data'!B44</f>
        <v>223</v>
      </c>
      <c r="C45" s="23">
        <f>'Master data'!CP44/'Master data'!AP44</f>
        <v>0.33490863793866044</v>
      </c>
      <c r="D45" s="7">
        <f>'Master data'!AM44/'Master data'!AP44</f>
        <v>6.2286538242118744E-2</v>
      </c>
      <c r="E45" s="7">
        <f>('Master data'!DM44+'Master data'!EQ44)/'Master data'!AP44</f>
        <v>0.11845342430220952</v>
      </c>
      <c r="F45" s="7">
        <f>'Master data'!DM44/'Master data'!AP44</f>
        <v>0.11343134381426492</v>
      </c>
      <c r="G45" s="7">
        <f>IF('Master data'!AP44&gt;0,'Master data'!DM44*(1-Beta!E47)/'Master data'!AP44,"NA")</f>
        <v>9.5308524971167985E-2</v>
      </c>
      <c r="H45" s="23">
        <f>IF('Master data'!AP44&gt;0,'Master data'!AN44/'Master data'!AP44,"NA")</f>
        <v>0.10994891680419422</v>
      </c>
      <c r="I45" s="23">
        <f>IF('Master data'!AP44&gt;0,'Master data'!AN44*(1-'Debt fundamentals'!H44)/'Master data'!AP44,"NA")</f>
        <v>9.2382482040802419E-2</v>
      </c>
      <c r="J45" s="23">
        <f>'Master data'!EF44/'Master data'!AP44</f>
        <v>0.11073854379407713</v>
      </c>
      <c r="K45" s="23">
        <f>IF('Master data'!AP44&gt;0,('Master data'!AN44*(1-'Debt fundamentals'!H44)+('Master data'!EF44-'Master data'!AN44))/'Master data'!AP44,"NA")</f>
        <v>9.3172109030685332E-2</v>
      </c>
      <c r="L45" s="23">
        <f>IF('Master data'!AP44&gt;0,'Master data'!AQ44/'Master data'!AP44,"NA")</f>
        <v>0.13205311005021839</v>
      </c>
      <c r="M45" s="23">
        <f>IF('Master data'!AP44&gt;0,('Master data'!AQ44+'Master data'!BT44)/'Master data'!AP44,"NA")</f>
        <v>0.19389596720549429</v>
      </c>
      <c r="N45" s="23">
        <f>IF('Master data'!AP44&gt;0,('Master data'!AQ44+'Master data'!BW44)/'Master data'!AP44,"NA")</f>
        <v>0.13404825263825443</v>
      </c>
      <c r="O45" s="23">
        <f t="shared" si="0"/>
        <v>0.66509136206133956</v>
      </c>
      <c r="P45" s="23">
        <f>'Master data'!BW44/'Master data'!AP44</f>
        <v>1.9951425880360236E-3</v>
      </c>
      <c r="Q45" s="23">
        <f>'Master data'!BT44/'Master data'!AP44</f>
        <v>6.184285715527589E-2</v>
      </c>
      <c r="R45" s="23">
        <f>'Master data'!EQ44/'Master data'!AP44</f>
        <v>5.0220804879446065E-3</v>
      </c>
      <c r="S45" s="7">
        <f>'Lease effect'!C44</f>
        <v>1.8616709665192618E-2</v>
      </c>
    </row>
    <row r="46" spans="1:19">
      <c r="A46" s="2" t="str">
        <f>'Master data'!A45</f>
        <v>Hotel/Gaming</v>
      </c>
      <c r="B46" s="6">
        <f>'Master data'!B45</f>
        <v>654</v>
      </c>
      <c r="C46" s="23">
        <f>'Master data'!CP45/'Master data'!AP45</f>
        <v>0.46828275219525434</v>
      </c>
      <c r="D46" s="7">
        <f>'Master data'!AM45/'Master data'!AP45</f>
        <v>-0.20524875381530161</v>
      </c>
      <c r="E46" s="7">
        <f>('Master data'!DM45+'Master data'!EQ45)/'Master data'!AP45</f>
        <v>-4.3992601433094691E-2</v>
      </c>
      <c r="F46" s="7">
        <f>'Master data'!DM45/'Master data'!AP45</f>
        <v>-7.9822063960307013E-2</v>
      </c>
      <c r="G46" s="7">
        <f>IF('Master data'!AP45&gt;0,'Master data'!DM45*(1-Beta!E48)/'Master data'!AP45,"NA")</f>
        <v>-7.5267306210274346E-2</v>
      </c>
      <c r="H46" s="23">
        <f>IF('Master data'!AP45&gt;0,'Master data'!AN45/'Master data'!AP45,"NA")</f>
        <v>-0.10330826409979324</v>
      </c>
      <c r="I46" s="23">
        <f>IF('Master data'!AP45&gt;0,'Master data'!AN45*(1-'Debt fundamentals'!H45)/'Master data'!AP45,"NA")</f>
        <v>-9.7413351174653384E-2</v>
      </c>
      <c r="J46" s="23">
        <f>'Master data'!EF45/'Master data'!AP45</f>
        <v>-9.5988581967106038E-2</v>
      </c>
      <c r="K46" s="23">
        <f>IF('Master data'!AP45&gt;0,('Master data'!AN45*(1-'Debt fundamentals'!H45)+('Master data'!EF45-'Master data'!AN45))/'Master data'!AP45,"NA")</f>
        <v>-9.0093669041966182E-2</v>
      </c>
      <c r="L46" s="23">
        <f>IF('Master data'!AP45&gt;0,'Master data'!AQ45/'Master data'!AP45,"NA")</f>
        <v>-5.132076577819765E-2</v>
      </c>
      <c r="M46" s="23">
        <f>IF('Master data'!AP45&gt;0,('Master data'!AQ45+'Master data'!BT45)/'Master data'!AP45,"NA")</f>
        <v>0.27479855398483471</v>
      </c>
      <c r="N46" s="23">
        <f>IF('Master data'!AP45&gt;0,('Master data'!AQ45+'Master data'!BW45)/'Master data'!AP45,"NA")</f>
        <v>-1.9485492905912106E-2</v>
      </c>
      <c r="O46" s="23">
        <f t="shared" si="0"/>
        <v>0.53171724780474561</v>
      </c>
      <c r="P46" s="23">
        <f>'Master data'!BW45/'Master data'!AP45</f>
        <v>3.183527287228554E-2</v>
      </c>
      <c r="Q46" s="23">
        <f>'Master data'!BT45/'Master data'!AP45</f>
        <v>0.32611931976303232</v>
      </c>
      <c r="R46" s="23">
        <f>'Master data'!EQ45/'Master data'!AP45</f>
        <v>3.5829462527212315E-2</v>
      </c>
      <c r="S46" s="7">
        <f>'Lease effect'!C45</f>
        <v>2.2961337181855491E-2</v>
      </c>
    </row>
    <row r="47" spans="1:19">
      <c r="A47" s="2" t="str">
        <f>'Master data'!A46</f>
        <v>Household Products</v>
      </c>
      <c r="B47" s="6">
        <f>'Master data'!B46</f>
        <v>575</v>
      </c>
      <c r="C47" s="23">
        <f>'Master data'!CP46/'Master data'!AP46</f>
        <v>0.50786220900715007</v>
      </c>
      <c r="D47" s="7">
        <f>'Master data'!AM46/'Master data'!AP46</f>
        <v>9.4463353259879382E-2</v>
      </c>
      <c r="E47" s="7">
        <f>('Master data'!DM46+'Master data'!EQ46)/'Master data'!AP46</f>
        <v>0.1622843783677001</v>
      </c>
      <c r="F47" s="7">
        <f>'Master data'!DM46/'Master data'!AP46</f>
        <v>0.15724662490610716</v>
      </c>
      <c r="G47" s="7">
        <f>IF('Master data'!AP46&gt;0,'Master data'!DM46*(1-Beta!E49)/'Master data'!AP46,"NA")</f>
        <v>0.13832063328250035</v>
      </c>
      <c r="H47" s="23">
        <f>IF('Master data'!AP46&gt;0,'Master data'!AN46/'Master data'!AP46,"NA")</f>
        <v>0.15761704850080471</v>
      </c>
      <c r="I47" s="23">
        <f>IF('Master data'!AP46&gt;0,'Master data'!AN46*(1-'Debt fundamentals'!H46)/'Master data'!AP46,"NA")</f>
        <v>0.138646473193099</v>
      </c>
      <c r="J47" s="23">
        <f>'Master data'!EF46/'Master data'!AP46</f>
        <v>0.15811030142076848</v>
      </c>
      <c r="K47" s="23">
        <f>IF('Master data'!AP46&gt;0,('Master data'!AN46*(1-'Debt fundamentals'!H46)+('Master data'!EF46-'Master data'!AN46))/'Master data'!AP46,"NA")</f>
        <v>0.13913972611306277</v>
      </c>
      <c r="L47" s="23">
        <f>IF('Master data'!AP46&gt;0,'Master data'!AQ46/'Master data'!AP46,"NA")</f>
        <v>0.19636556542864633</v>
      </c>
      <c r="M47" s="23">
        <f>IF('Master data'!AP46&gt;0,('Master data'!AQ46+'Master data'!BT46)/'Master data'!AP46,"NA")</f>
        <v>0.52703881900538174</v>
      </c>
      <c r="N47" s="23">
        <f>IF('Master data'!AP46&gt;0,('Master data'!AQ46+'Master data'!BW46)/'Master data'!AP46,"NA")</f>
        <v>0.21517583803320062</v>
      </c>
      <c r="O47" s="23">
        <f t="shared" si="0"/>
        <v>0.49213779099284993</v>
      </c>
      <c r="P47" s="23">
        <f>'Master data'!BW46/'Master data'!AP46</f>
        <v>1.8810272604554291E-2</v>
      </c>
      <c r="Q47" s="23">
        <f>'Master data'!BT46/'Master data'!AP46</f>
        <v>0.33067325357673533</v>
      </c>
      <c r="R47" s="23">
        <f>'Master data'!EQ46/'Master data'!AP46</f>
        <v>5.0377534615929269E-3</v>
      </c>
      <c r="S47" s="7">
        <f>'Lease effect'!C46</f>
        <v>6.9425243442984754E-3</v>
      </c>
    </row>
    <row r="48" spans="1:19">
      <c r="A48" s="2" t="str">
        <f>'Master data'!A47</f>
        <v>Information Services</v>
      </c>
      <c r="B48" s="6">
        <f>'Master data'!B47</f>
        <v>266</v>
      </c>
      <c r="C48" s="23">
        <f>'Master data'!CP47/'Master data'!AP47</f>
        <v>0.48509071988777597</v>
      </c>
      <c r="D48" s="7">
        <f>'Master data'!AM47/'Master data'!AP47</f>
        <v>0.13906167792874885</v>
      </c>
      <c r="E48" s="7">
        <f>('Master data'!DM47+'Master data'!EQ47)/'Master data'!AP47</f>
        <v>0.22653186794763816</v>
      </c>
      <c r="F48" s="7">
        <f>'Master data'!DM47/'Master data'!AP47</f>
        <v>0.20227117739607817</v>
      </c>
      <c r="G48" s="7">
        <f>IF('Master data'!AP47&gt;0,'Master data'!DM47*(1-Beta!E50)/'Master data'!AP47,"NA")</f>
        <v>0.17330962552468049</v>
      </c>
      <c r="H48" s="23">
        <f>IF('Master data'!AP47&gt;0,'Master data'!AN47/'Master data'!AP47,"NA")</f>
        <v>0.20346741419012196</v>
      </c>
      <c r="I48" s="23">
        <f>IF('Master data'!AP47&gt;0,'Master data'!AN47*(1-'Debt fundamentals'!H47)/'Master data'!AP47,"NA")</f>
        <v>0.1743345829777565</v>
      </c>
      <c r="J48" s="23">
        <f>'Master data'!EF47/'Master data'!AP47</f>
        <v>0.20606872234060128</v>
      </c>
      <c r="K48" s="23">
        <f>IF('Master data'!AP47&gt;0,('Master data'!AN47*(1-'Debt fundamentals'!H47)+('Master data'!EF47-'Master data'!AN47))/'Master data'!AP47,"NA")</f>
        <v>0.17693589112823582</v>
      </c>
      <c r="L48" s="23">
        <f>IF('Master data'!AP47&gt;0,'Master data'!AQ47/'Master data'!AP47,"NA")</f>
        <v>0.23748317427871496</v>
      </c>
      <c r="M48" s="23">
        <f>IF('Master data'!AP47&gt;0,('Master data'!AQ47+'Master data'!BT47)/'Master data'!AP47,"NA")</f>
        <v>0.46313299223637494</v>
      </c>
      <c r="N48" s="23">
        <f>IF('Master data'!AP47&gt;0,('Master data'!AQ47+'Master data'!BW47)/'Master data'!AP47,"NA")</f>
        <v>0.26573183173372017</v>
      </c>
      <c r="O48" s="23">
        <f t="shared" si="0"/>
        <v>0.51490928011222403</v>
      </c>
      <c r="P48" s="23">
        <f>'Master data'!BW47/'Master data'!AP47</f>
        <v>2.8248657455005217E-2</v>
      </c>
      <c r="Q48" s="23">
        <f>'Master data'!BT47/'Master data'!AP47</f>
        <v>0.22564981795765998</v>
      </c>
      <c r="R48" s="23">
        <f>'Master data'!EQ47/'Master data'!AP47</f>
        <v>2.4260690551560007E-2</v>
      </c>
      <c r="S48" s="7">
        <f>'Lease effect'!C47</f>
        <v>1.0569032878826941E-2</v>
      </c>
    </row>
    <row r="49" spans="1:19">
      <c r="A49" s="2" t="str">
        <f>'Master data'!A48</f>
        <v>Insurance (General)</v>
      </c>
      <c r="B49" s="6">
        <f>'Master data'!B48</f>
        <v>215</v>
      </c>
      <c r="C49" s="23">
        <f>'Master data'!CP48/'Master data'!AP48</f>
        <v>0.22672704641424068</v>
      </c>
      <c r="D49" s="7">
        <f>'Master data'!AM48/'Master data'!AP48</f>
        <v>6.555779976252174E-2</v>
      </c>
      <c r="E49" s="7">
        <f>('Master data'!DM48+'Master data'!EQ48)/'Master data'!AP48</f>
        <v>0.10565182218349001</v>
      </c>
      <c r="F49" s="7">
        <f>'Master data'!DM48/'Master data'!AP48</f>
        <v>0.10323909742110052</v>
      </c>
      <c r="G49" s="7">
        <f>IF('Master data'!AP48&gt;0,'Master data'!DM48*(1-Beta!E51)/'Master data'!AP48,"NA")</f>
        <v>8.8232936460922645E-2</v>
      </c>
      <c r="H49" s="23">
        <f>IF('Master data'!AP48&gt;0,'Master data'!AN48/'Master data'!AP48,"NA")</f>
        <v>0.10327061051796796</v>
      </c>
      <c r="I49" s="23">
        <f>IF('Master data'!AP48&gt;0,'Master data'!AN48*(1-'Debt fundamentals'!H48)/'Master data'!AP48,"NA")</f>
        <v>8.8259869019837317E-2</v>
      </c>
      <c r="J49" s="23">
        <f>'Master data'!EF48/'Master data'!AP48</f>
        <v>0.10326526924493494</v>
      </c>
      <c r="K49" s="23">
        <f>IF('Master data'!AP48&gt;0,('Master data'!AN48*(1-'Debt fundamentals'!H48)+('Master data'!EF48-'Master data'!AN48))/'Master data'!AP48,"NA")</f>
        <v>8.8254527746804298E-2</v>
      </c>
      <c r="L49" s="23">
        <f>IF('Master data'!AP48&gt;0,'Master data'!AQ48/'Master data'!AP48,"NA")</f>
        <v>0.10016741452097784</v>
      </c>
      <c r="M49" s="23">
        <f>IF('Master data'!AP48&gt;0,('Master data'!AQ48+'Master data'!BT48)/'Master data'!AP48,"NA")</f>
        <v>0.18407437122862408</v>
      </c>
      <c r="N49" s="23">
        <f>IF('Master data'!AP48&gt;0,('Master data'!AQ48+'Master data'!BW48)/'Master data'!AP48,"NA")</f>
        <v>0.10024774035973752</v>
      </c>
      <c r="O49" s="23">
        <f t="shared" si="0"/>
        <v>0.77327295358575932</v>
      </c>
      <c r="P49" s="23">
        <f>'Master data'!BW48/'Master data'!AP48</f>
        <v>8.0325838759667299E-5</v>
      </c>
      <c r="Q49" s="23">
        <f>'Master data'!BT48/'Master data'!AP48</f>
        <v>8.390695670764621E-2</v>
      </c>
      <c r="R49" s="23">
        <f>'Master data'!EQ48/'Master data'!AP48</f>
        <v>2.4127247623894981E-3</v>
      </c>
      <c r="S49" s="7">
        <f>'Lease effect'!C48</f>
        <v>2.0910275661103015E-3</v>
      </c>
    </row>
    <row r="50" spans="1:19">
      <c r="A50" s="2" t="str">
        <f>'Master data'!A49</f>
        <v>Insurance (Life)</v>
      </c>
      <c r="B50" s="6">
        <f>'Master data'!B49</f>
        <v>142</v>
      </c>
      <c r="C50" s="23">
        <f>'Master data'!CP49/'Master data'!AP49</f>
        <v>0.27699460323930541</v>
      </c>
      <c r="D50" s="7">
        <f>'Master data'!AM49/'Master data'!AP49</f>
        <v>6.491409124067779E-2</v>
      </c>
      <c r="E50" s="7">
        <f>('Master data'!DM49+'Master data'!EQ49)/'Master data'!AP49</f>
        <v>0.10548720043432788</v>
      </c>
      <c r="F50" s="7">
        <f>'Master data'!DM49/'Master data'!AP49</f>
        <v>0.10418822130214209</v>
      </c>
      <c r="G50" s="7">
        <f>IF('Master data'!AP49&gt;0,'Master data'!DM49*(1-Beta!E52)/'Master data'!AP49,"NA")</f>
        <v>8.6740428549380369E-2</v>
      </c>
      <c r="H50" s="23">
        <f>IF('Master data'!AP49&gt;0,'Master data'!AN49/'Master data'!AP49,"NA")</f>
        <v>0.10423158635631799</v>
      </c>
      <c r="I50" s="23">
        <f>IF('Master data'!AP49&gt;0,'Master data'!AN49*(1-'Debt fundamentals'!H49)/'Master data'!AP49,"NA")</f>
        <v>8.6776531511272542E-2</v>
      </c>
      <c r="J50" s="23">
        <f>'Master data'!EF49/'Master data'!AP49</f>
        <v>0.10423158635631799</v>
      </c>
      <c r="K50" s="23">
        <f>IF('Master data'!AP49&gt;0,('Master data'!AN49*(1-'Debt fundamentals'!H49)+('Master data'!EF49-'Master data'!AN49))/'Master data'!AP49,"NA")</f>
        <v>8.6776531511272542E-2</v>
      </c>
      <c r="L50" s="23">
        <f>IF('Master data'!AP49&gt;0,'Master data'!AQ49/'Master data'!AP49,"NA")</f>
        <v>8.9966220870526609E-2</v>
      </c>
      <c r="M50" s="23">
        <f>IF('Master data'!AP49&gt;0,('Master data'!AQ49+'Master data'!BT49)/'Master data'!AP49,"NA")</f>
        <v>0.17253682115909313</v>
      </c>
      <c r="N50" s="23">
        <f>IF('Master data'!AP49&gt;0,('Master data'!AQ49+'Master data'!BW49)/'Master data'!AP49,"NA")</f>
        <v>8.9966220870526609E-2</v>
      </c>
      <c r="O50" s="23">
        <f t="shared" si="0"/>
        <v>0.72300539676069464</v>
      </c>
      <c r="P50" s="23">
        <f>'Master data'!BW49/'Master data'!AP49</f>
        <v>0</v>
      </c>
      <c r="Q50" s="23">
        <f>'Master data'!BT49/'Master data'!AP49</f>
        <v>8.2570600288566498E-2</v>
      </c>
      <c r="R50" s="23">
        <f>'Master data'!EQ49/'Master data'!AP49</f>
        <v>1.2989791321858014E-3</v>
      </c>
      <c r="S50" s="7">
        <f>'Lease effect'!C49</f>
        <v>8.1931685097999063E-4</v>
      </c>
    </row>
    <row r="51" spans="1:19">
      <c r="A51" s="2" t="str">
        <f>'Master data'!A50</f>
        <v>Insurance (Prop/Cas.)</v>
      </c>
      <c r="B51" s="6">
        <f>'Master data'!B50</f>
        <v>231</v>
      </c>
      <c r="C51" s="23">
        <f>'Master data'!CP50/'Master data'!AP50</f>
        <v>0.24706603513009934</v>
      </c>
      <c r="D51" s="7">
        <f>'Master data'!AM50/'Master data'!AP50</f>
        <v>8.2142693053551805E-2</v>
      </c>
      <c r="E51" s="7">
        <f>('Master data'!DM50+'Master data'!EQ50)/'Master data'!AP50</f>
        <v>0.11763853528641366</v>
      </c>
      <c r="F51" s="7">
        <f>'Master data'!DM50/'Master data'!AP50</f>
        <v>0.11539429645108923</v>
      </c>
      <c r="G51" s="7">
        <f>IF('Master data'!AP50&gt;0,'Master data'!DM50*(1-Beta!E53)/'Master data'!AP50,"NA")</f>
        <v>9.7482542359095634E-2</v>
      </c>
      <c r="H51" s="23">
        <f>IF('Master data'!AP50&gt;0,'Master data'!AN50/'Master data'!AP50,"NA")</f>
        <v>0.11549740428092074</v>
      </c>
      <c r="I51" s="23">
        <f>IF('Master data'!AP50&gt;0,'Master data'!AN50*(1-'Debt fundamentals'!H50)/'Master data'!AP50,"NA")</f>
        <v>9.756964556695101E-2</v>
      </c>
      <c r="J51" s="23">
        <f>'Master data'!EF50/'Master data'!AP50</f>
        <v>0.11549740428092074</v>
      </c>
      <c r="K51" s="23">
        <f>IF('Master data'!AP50&gt;0,('Master data'!AN50*(1-'Debt fundamentals'!H50)+('Master data'!EF50-'Master data'!AN50))/'Master data'!AP50,"NA")</f>
        <v>9.756964556695101E-2</v>
      </c>
      <c r="L51" s="23">
        <f>IF('Master data'!AP50&gt;0,'Master data'!AQ50/'Master data'!AP50,"NA")</f>
        <v>8.8027744848457545E-2</v>
      </c>
      <c r="M51" s="23">
        <f>IF('Master data'!AP50&gt;0,('Master data'!AQ50+'Master data'!BT50)/'Master data'!AP50,"NA")</f>
        <v>0.18460581736623044</v>
      </c>
      <c r="N51" s="23">
        <f>IF('Master data'!AP50&gt;0,('Master data'!AQ50+'Master data'!BW50)/'Master data'!AP50,"NA")</f>
        <v>8.8027744848457545E-2</v>
      </c>
      <c r="O51" s="23">
        <f t="shared" si="0"/>
        <v>0.75293396486990072</v>
      </c>
      <c r="P51" s="23">
        <f>'Master data'!BW50/'Master data'!AP50</f>
        <v>0</v>
      </c>
      <c r="Q51" s="23">
        <f>'Master data'!BT50/'Master data'!AP50</f>
        <v>9.6578072517772881E-2</v>
      </c>
      <c r="R51" s="23">
        <f>'Master data'!EQ50/'Master data'!AP50</f>
        <v>2.2442388353244298E-3</v>
      </c>
      <c r="S51" s="7">
        <f>'Lease effect'!C50</f>
        <v>2.1777091168750724E-3</v>
      </c>
    </row>
    <row r="52" spans="1:19">
      <c r="A52" s="2" t="str">
        <f>'Master data'!A51</f>
        <v>Investments &amp; Asset Management</v>
      </c>
      <c r="B52" s="6">
        <f>'Master data'!B51</f>
        <v>1706</v>
      </c>
      <c r="C52" s="23">
        <f>'Master data'!CP51/'Master data'!AP51</f>
        <v>0.55773598502962862</v>
      </c>
      <c r="D52" s="7">
        <f>'Master data'!AM51/'Master data'!AP51</f>
        <v>0.21104032827066915</v>
      </c>
      <c r="E52" s="7">
        <f>('Master data'!DM51+'Master data'!EQ51)/'Master data'!AP51</f>
        <v>0.22000201799022942</v>
      </c>
      <c r="F52" s="7">
        <f>'Master data'!DM51/'Master data'!AP51</f>
        <v>0.20224212238931832</v>
      </c>
      <c r="G52" s="7">
        <f>IF('Master data'!AP51&gt;0,'Master data'!DM51*(1-Beta!E54)/'Master data'!AP51,"NA")</f>
        <v>0.19273098817801662</v>
      </c>
      <c r="H52" s="23">
        <f>IF('Master data'!AP51&gt;0,'Master data'!AN51/'Master data'!AP51,"NA")</f>
        <v>0.20168406883094253</v>
      </c>
      <c r="I52" s="23">
        <f>IF('Master data'!AP51&gt;0,'Master data'!AN51*(1-'Debt fundamentals'!H51)/'Master data'!AP51,"NA")</f>
        <v>0.19219917901535871</v>
      </c>
      <c r="J52" s="23">
        <f>'Master data'!EF51/'Master data'!AP51</f>
        <v>0.20200910145476453</v>
      </c>
      <c r="K52" s="23">
        <f>IF('Master data'!AP51&gt;0,('Master data'!AN51*(1-'Debt fundamentals'!H51)+('Master data'!EF51-'Master data'!AN51))/'Master data'!AP51,"NA")</f>
        <v>0.19252421163918071</v>
      </c>
      <c r="L52" s="23">
        <f>IF('Master data'!AP51&gt;0,'Master data'!AQ51/'Master data'!AP51,"NA")</f>
        <v>0.15546272601478048</v>
      </c>
      <c r="M52" s="23">
        <f>IF('Master data'!AP51&gt;0,('Master data'!AQ51+'Master data'!BT51)/'Master data'!AP51,"NA")</f>
        <v>0.33324611940433524</v>
      </c>
      <c r="N52" s="23">
        <f>IF('Master data'!AP51&gt;0,('Master data'!AQ51+'Master data'!BW51)/'Master data'!AP51,"NA")</f>
        <v>0.15781758784598682</v>
      </c>
      <c r="O52" s="23">
        <f t="shared" si="0"/>
        <v>0.44226401497037138</v>
      </c>
      <c r="P52" s="23">
        <f>'Master data'!BW51/'Master data'!AP51</f>
        <v>2.3548618312063474E-3</v>
      </c>
      <c r="Q52" s="23">
        <f>'Master data'!BT51/'Master data'!AP51</f>
        <v>0.17778339338955476</v>
      </c>
      <c r="R52" s="23">
        <f>'Master data'!EQ51/'Master data'!AP51</f>
        <v>1.775989560091111E-2</v>
      </c>
      <c r="S52" s="7">
        <f>'Lease effect'!C51</f>
        <v>5.1985864521751175E-3</v>
      </c>
    </row>
    <row r="53" spans="1:19">
      <c r="A53" s="2" t="str">
        <f>'Master data'!A52</f>
        <v>Machinery</v>
      </c>
      <c r="B53" s="6">
        <f>'Master data'!B52</f>
        <v>1421</v>
      </c>
      <c r="C53" s="23">
        <f>'Master data'!CP52/'Master data'!AP52</f>
        <v>0.30712857882142314</v>
      </c>
      <c r="D53" s="7">
        <f>'Master data'!AM52/'Master data'!AP52</f>
        <v>7.1663669247111261E-2</v>
      </c>
      <c r="E53" s="7">
        <f>('Master data'!DM52+'Master data'!EQ52)/'Master data'!AP52</f>
        <v>0.10216785625810774</v>
      </c>
      <c r="F53" s="7">
        <f>'Master data'!DM52/'Master data'!AP52</f>
        <v>9.9495636886152691E-2</v>
      </c>
      <c r="G53" s="7">
        <f>IF('Master data'!AP52&gt;0,'Master data'!DM52*(1-Beta!E55)/'Master data'!AP52,"NA")</f>
        <v>8.3814847874515E-2</v>
      </c>
      <c r="H53" s="23">
        <f>IF('Master data'!AP52&gt;0,'Master data'!AN52/'Master data'!AP52,"NA")</f>
        <v>0.10002744471880429</v>
      </c>
      <c r="I53" s="23">
        <f>IF('Master data'!AP52&gt;0,'Master data'!AN52*(1-'Debt fundamentals'!H52)/'Master data'!AP52,"NA")</f>
        <v>8.4262841314098405E-2</v>
      </c>
      <c r="J53" s="23">
        <f>'Master data'!EF52/'Master data'!AP52</f>
        <v>0.10194029069420935</v>
      </c>
      <c r="K53" s="23">
        <f>IF('Master data'!AP52&gt;0,('Master data'!AN52*(1-'Debt fundamentals'!H52)+('Master data'!EF52-'Master data'!AN52))/'Master data'!AP52,"NA")</f>
        <v>8.6175687289503464E-2</v>
      </c>
      <c r="L53" s="23">
        <f>IF('Master data'!AP52&gt;0,'Master data'!AQ52/'Master data'!AP52,"NA")</f>
        <v>0.11234663874517194</v>
      </c>
      <c r="M53" s="23">
        <f>IF('Master data'!AP52&gt;0,('Master data'!AQ52+'Master data'!BT52)/'Master data'!AP52,"NA")</f>
        <v>0.28102377403933931</v>
      </c>
      <c r="N53" s="23">
        <f>IF('Master data'!AP52&gt;0,('Master data'!AQ52+'Master data'!BW52)/'Master data'!AP52,"NA")</f>
        <v>0.13975711012767236</v>
      </c>
      <c r="O53" s="23">
        <f t="shared" si="0"/>
        <v>0.69287142117857692</v>
      </c>
      <c r="P53" s="23">
        <f>'Master data'!BW52/'Master data'!AP52</f>
        <v>2.7410471382500412E-2</v>
      </c>
      <c r="Q53" s="23">
        <f>'Master data'!BT52/'Master data'!AP52</f>
        <v>0.16867713529416739</v>
      </c>
      <c r="R53" s="23">
        <f>'Master data'!EQ52/'Master data'!AP52</f>
        <v>2.6722193719550592E-3</v>
      </c>
      <c r="S53" s="7">
        <f>'Lease effect'!C52</f>
        <v>3.7329486657100286E-3</v>
      </c>
    </row>
    <row r="54" spans="1:19">
      <c r="A54" s="2" t="str">
        <f>'Master data'!A53</f>
        <v>Metals &amp; Mining</v>
      </c>
      <c r="B54" s="6">
        <f>'Master data'!B53</f>
        <v>1706</v>
      </c>
      <c r="C54" s="23">
        <f>'Master data'!CP53/'Master data'!AP53</f>
        <v>0.25988488167708851</v>
      </c>
      <c r="D54" s="7">
        <f>'Master data'!AM53/'Master data'!AP53</f>
        <v>8.9585951843905248E-2</v>
      </c>
      <c r="E54" s="7">
        <f>('Master data'!DM53+'Master data'!EQ53)/'Master data'!AP53</f>
        <v>0.16179636204877021</v>
      </c>
      <c r="F54" s="7">
        <f>'Master data'!DM53/'Master data'!AP53</f>
        <v>0.15978212186952045</v>
      </c>
      <c r="G54" s="7">
        <f>IF('Master data'!AP53&gt;0,'Master data'!DM53*(1-Beta!E56)/'Master data'!AP53,"NA")</f>
        <v>0.15274407373118892</v>
      </c>
      <c r="H54" s="23">
        <f>IF('Master data'!AP53&gt;0,'Master data'!AN53/'Master data'!AP53,"NA")</f>
        <v>0.15989624031325803</v>
      </c>
      <c r="I54" s="23">
        <f>IF('Master data'!AP53&gt;0,'Master data'!AN53*(1-'Debt fundamentals'!H53)/'Master data'!AP53,"NA")</f>
        <v>0.15285316551054692</v>
      </c>
      <c r="J54" s="23">
        <f>'Master data'!EF53/'Master data'!AP53</f>
        <v>0.16091784154130681</v>
      </c>
      <c r="K54" s="23">
        <f>IF('Master data'!AP53&gt;0,('Master data'!AN53*(1-'Debt fundamentals'!H53)+('Master data'!EF53-'Master data'!AN53))/'Master data'!AP53,"NA")</f>
        <v>0.15387476673859571</v>
      </c>
      <c r="L54" s="23">
        <f>IF('Master data'!AP53&gt;0,'Master data'!AQ53/'Master data'!AP53,"NA")</f>
        <v>0.15128071502726431</v>
      </c>
      <c r="M54" s="23">
        <f>IF('Master data'!AP53&gt;0,('Master data'!AQ53+'Master data'!BT53)/'Master data'!AP53,"NA")</f>
        <v>0.20846937166779816</v>
      </c>
      <c r="N54" s="23">
        <f>IF('Master data'!AP53&gt;0,('Master data'!AQ53+'Master data'!BW53)/'Master data'!AP53,"NA")</f>
        <v>0.1567130992957369</v>
      </c>
      <c r="O54" s="23">
        <f t="shared" si="0"/>
        <v>0.74011511832291155</v>
      </c>
      <c r="P54" s="23">
        <f>'Master data'!BW53/'Master data'!AP53</f>
        <v>5.4323842684725985E-3</v>
      </c>
      <c r="Q54" s="23">
        <f>'Master data'!BT53/'Master data'!AP53</f>
        <v>5.7188656640533853E-2</v>
      </c>
      <c r="R54" s="23">
        <f>'Master data'!EQ53/'Master data'!AP53</f>
        <v>2.0142401792497574E-3</v>
      </c>
      <c r="S54" s="7">
        <f>'Lease effect'!C53</f>
        <v>3.8202204399920502E-3</v>
      </c>
    </row>
    <row r="55" spans="1:19">
      <c r="A55" s="2" t="str">
        <f>'Master data'!A54</f>
        <v>Office Equipment &amp; Services</v>
      </c>
      <c r="B55" s="6">
        <f>'Master data'!B54</f>
        <v>145</v>
      </c>
      <c r="C55" s="23">
        <f>'Master data'!CP54/'Master data'!AP54</f>
        <v>0.34015692661578467</v>
      </c>
      <c r="D55" s="7">
        <f>'Master data'!AM54/'Master data'!AP54</f>
        <v>3.9100302775176524E-2</v>
      </c>
      <c r="E55" s="7">
        <f>('Master data'!DM54+'Master data'!EQ54)/'Master data'!AP54</f>
        <v>7.5334176688324705E-2</v>
      </c>
      <c r="F55" s="7">
        <f>'Master data'!DM54/'Master data'!AP54</f>
        <v>7.1806614321386575E-2</v>
      </c>
      <c r="G55" s="7">
        <f>IF('Master data'!AP54&gt;0,'Master data'!DM54*(1-Beta!E57)/'Master data'!AP54,"NA")</f>
        <v>6.2258552631152264E-2</v>
      </c>
      <c r="H55" s="23">
        <f>IF('Master data'!AP54&gt;0,'Master data'!AN54/'Master data'!AP54,"NA")</f>
        <v>7.2547373443188984E-2</v>
      </c>
      <c r="I55" s="23">
        <f>IF('Master data'!AP54&gt;0,'Master data'!AN54*(1-'Debt fundamentals'!H54)/'Master data'!AP54,"NA")</f>
        <v>6.2900813670857147E-2</v>
      </c>
      <c r="J55" s="23">
        <f>'Master data'!EF54/'Master data'!AP54</f>
        <v>7.3259018960857888E-2</v>
      </c>
      <c r="K55" s="23">
        <f>IF('Master data'!AP54&gt;0,('Master data'!AN54*(1-'Debt fundamentals'!H54)+('Master data'!EF54-'Master data'!AN54))/'Master data'!AP54,"NA")</f>
        <v>6.3612459188526052E-2</v>
      </c>
      <c r="L55" s="23">
        <f>IF('Master data'!AP54&gt;0,'Master data'!AQ54/'Master data'!AP54,"NA")</f>
        <v>9.4793871090647491E-2</v>
      </c>
      <c r="M55" s="23">
        <f>IF('Master data'!AP54&gt;0,('Master data'!AQ54+'Master data'!BT54)/'Master data'!AP54,"NA")</f>
        <v>0.33579984292038317</v>
      </c>
      <c r="N55" s="23">
        <f>IF('Master data'!AP54&gt;0,('Master data'!AQ54+'Master data'!BW54)/'Master data'!AP54,"NA")</f>
        <v>0.11005368710928795</v>
      </c>
      <c r="O55" s="23">
        <f t="shared" si="0"/>
        <v>0.65984307338421533</v>
      </c>
      <c r="P55" s="23">
        <f>'Master data'!BW54/'Master data'!AP54</f>
        <v>1.5259816018640468E-2</v>
      </c>
      <c r="Q55" s="23">
        <f>'Master data'!BT54/'Master data'!AP54</f>
        <v>0.24100597182973571</v>
      </c>
      <c r="R55" s="23">
        <f>'Master data'!EQ54/'Master data'!AP54</f>
        <v>3.5275623669381324E-3</v>
      </c>
      <c r="S55" s="7">
        <f>'Lease effect'!C54</f>
        <v>1.1701393386484798E-2</v>
      </c>
    </row>
    <row r="56" spans="1:19">
      <c r="A56" s="2" t="str">
        <f>'Master data'!A55</f>
        <v>Oil/Gas (Integrated)</v>
      </c>
      <c r="B56" s="6">
        <f>'Master data'!B55</f>
        <v>46</v>
      </c>
      <c r="C56" s="23">
        <f>'Master data'!CP55/'Master data'!AP55</f>
        <v>0.35660884404411503</v>
      </c>
      <c r="D56" s="7">
        <f>'Master data'!AM55/'Master data'!AP55</f>
        <v>7.3148022680010555E-2</v>
      </c>
      <c r="E56" s="7">
        <f>('Master data'!DM55+'Master data'!EQ55)/'Master data'!AP55</f>
        <v>0.12011992745186142</v>
      </c>
      <c r="F56" s="7">
        <f>'Master data'!DM55/'Master data'!AP55</f>
        <v>0.11904496800428231</v>
      </c>
      <c r="G56" s="7">
        <f>IF('Master data'!AP55&gt;0,'Master data'!DM55*(1-Beta!E58)/'Master data'!AP55,"NA")</f>
        <v>9.1703937517113573E-2</v>
      </c>
      <c r="H56" s="23">
        <f>IF('Master data'!AP55&gt;0,'Master data'!AN55/'Master data'!AP55,"NA")</f>
        <v>0.1195269479048717</v>
      </c>
      <c r="I56" s="23">
        <f>IF('Master data'!AP55&gt;0,'Master data'!AN55*(1-'Debt fundamentals'!H55)/'Master data'!AP55,"NA")</f>
        <v>9.2075221204522884E-2</v>
      </c>
      <c r="J56" s="23">
        <f>'Master data'!EF55/'Master data'!AP55</f>
        <v>0.11962018624504733</v>
      </c>
      <c r="K56" s="23">
        <f>IF('Master data'!AP55&gt;0,('Master data'!AN55*(1-'Debt fundamentals'!H55)+('Master data'!EF55-'Master data'!AN55))/'Master data'!AP55,"NA")</f>
        <v>9.2168459544698517E-2</v>
      </c>
      <c r="L56" s="23">
        <f>IF('Master data'!AP55&gt;0,'Master data'!AQ55/'Master data'!AP55,"NA")</f>
        <v>0.12276355448593407</v>
      </c>
      <c r="M56" s="23">
        <f>IF('Master data'!AP55&gt;0,('Master data'!AQ55+'Master data'!BT55)/'Master data'!AP55,"NA")</f>
        <v>0.1883978768604615</v>
      </c>
      <c r="N56" s="23">
        <f>IF('Master data'!AP55&gt;0,('Master data'!AQ55+'Master data'!BW55)/'Master data'!AP55,"NA")</f>
        <v>0.12616430285654409</v>
      </c>
      <c r="O56" s="23">
        <f t="shared" si="0"/>
        <v>0.64339115595588492</v>
      </c>
      <c r="P56" s="23">
        <f>'Master data'!BW55/'Master data'!AP55</f>
        <v>3.4007483706100291E-3</v>
      </c>
      <c r="Q56" s="23">
        <f>'Master data'!BT55/'Master data'!AP55</f>
        <v>6.5634322374527446E-2</v>
      </c>
      <c r="R56" s="23">
        <f>'Master data'!EQ55/'Master data'!AP55</f>
        <v>1.0749594475791019E-3</v>
      </c>
      <c r="S56" s="7">
        <f>'Lease effect'!C55</f>
        <v>4.3824868779667736E-3</v>
      </c>
    </row>
    <row r="57" spans="1:19">
      <c r="A57" s="2" t="str">
        <f>'Master data'!A56</f>
        <v>Oil/Gas (Production and Exploration)</v>
      </c>
      <c r="B57" s="6">
        <f>'Master data'!B56</f>
        <v>642</v>
      </c>
      <c r="C57" s="23">
        <f>'Master data'!CP56/'Master data'!AP56</f>
        <v>0.58175782535589216</v>
      </c>
      <c r="D57" s="7">
        <f>'Master data'!AM56/'Master data'!AP56</f>
        <v>7.0318484595104133E-2</v>
      </c>
      <c r="E57" s="7">
        <f>('Master data'!DM56+'Master data'!EQ56)/'Master data'!AP56</f>
        <v>0.13244305254786851</v>
      </c>
      <c r="F57" s="7">
        <f>'Master data'!DM56/'Master data'!AP56</f>
        <v>0.12495519492682648</v>
      </c>
      <c r="G57" s="7">
        <f>IF('Master data'!AP56&gt;0,'Master data'!DM56*(1-Beta!E59)/'Master data'!AP56,"NA")</f>
        <v>0.11837138464929015</v>
      </c>
      <c r="H57" s="23">
        <f>IF('Master data'!AP56&gt;0,'Master data'!AN56/'Master data'!AP56,"NA")</f>
        <v>0.12587826847830771</v>
      </c>
      <c r="I57" s="23">
        <f>IF('Master data'!AP56&gt;0,'Master data'!AN56*(1-'Debt fundamentals'!H56)/'Master data'!AP56,"NA")</f>
        <v>0.11924582203851558</v>
      </c>
      <c r="J57" s="23">
        <f>'Master data'!EF56/'Master data'!AP56</f>
        <v>0.12653157113774588</v>
      </c>
      <c r="K57" s="23">
        <f>IF('Master data'!AP56&gt;0,('Master data'!AN56*(1-'Debt fundamentals'!H56)+('Master data'!EF56-'Master data'!AN56))/'Master data'!AP56,"NA")</f>
        <v>0.11989912469795373</v>
      </c>
      <c r="L57" s="23">
        <f>IF('Master data'!AP56&gt;0,'Master data'!AQ56/'Master data'!AP56,"NA")</f>
        <v>0.28111675582139906</v>
      </c>
      <c r="M57" s="23">
        <f>IF('Master data'!AP56&gt;0,('Master data'!AQ56+'Master data'!BT56)/'Master data'!AP56,"NA")</f>
        <v>0.34806555290687785</v>
      </c>
      <c r="N57" s="23">
        <f>IF('Master data'!AP56&gt;0,('Master data'!AQ56+'Master data'!BW56)/'Master data'!AP56,"NA")</f>
        <v>0.28403474254912142</v>
      </c>
      <c r="O57" s="23">
        <f t="shared" si="0"/>
        <v>0.41824217464410784</v>
      </c>
      <c r="P57" s="23">
        <f>'Master data'!BW56/'Master data'!AP56</f>
        <v>2.9179867277223472E-3</v>
      </c>
      <c r="Q57" s="23">
        <f>'Master data'!BT56/'Master data'!AP56</f>
        <v>6.6948797085478767E-2</v>
      </c>
      <c r="R57" s="23">
        <f>'Master data'!EQ56/'Master data'!AP56</f>
        <v>7.4878576210420152E-3</v>
      </c>
      <c r="S57" s="7">
        <f>'Lease effect'!C56</f>
        <v>1.7593185214863475E-2</v>
      </c>
    </row>
    <row r="58" spans="1:19">
      <c r="A58" s="2" t="str">
        <f>'Master data'!A57</f>
        <v>Oil/Gas Distribution</v>
      </c>
      <c r="B58" s="6">
        <f>'Master data'!B57</f>
        <v>165</v>
      </c>
      <c r="C58" s="23">
        <f>'Master data'!CP57/'Master data'!AP57</f>
        <v>0.27262826739283957</v>
      </c>
      <c r="D58" s="7">
        <f>'Master data'!AM57/'Master data'!AP57</f>
        <v>5.5600680977614662E-2</v>
      </c>
      <c r="E58" s="7">
        <f>('Master data'!DM57+'Master data'!EQ57)/'Master data'!AP57</f>
        <v>0.12700628911305625</v>
      </c>
      <c r="F58" s="7">
        <f>'Master data'!DM57/'Master data'!AP57</f>
        <v>0.12395966754057607</v>
      </c>
      <c r="G58" s="7">
        <f>IF('Master data'!AP57&gt;0,'Master data'!DM57*(1-Beta!E60)/'Master data'!AP57,"NA")</f>
        <v>0.10842039735808694</v>
      </c>
      <c r="H58" s="23">
        <f>IF('Master data'!AP57&gt;0,'Master data'!AN57/'Master data'!AP57,"NA")</f>
        <v>0.1243334726180125</v>
      </c>
      <c r="I58" s="23">
        <f>IF('Master data'!AP57&gt;0,'Master data'!AN57*(1-'Debt fundamentals'!H57)/'Master data'!AP57,"NA")</f>
        <v>0.10874734317711202</v>
      </c>
      <c r="J58" s="23">
        <f>'Master data'!EF57/'Master data'!AP57</f>
        <v>0.12440859928793553</v>
      </c>
      <c r="K58" s="23">
        <f>IF('Master data'!AP57&gt;0,('Master data'!AN57*(1-'Debt fundamentals'!H57)+('Master data'!EF57-'Master data'!AN57))/'Master data'!AP57,"NA")</f>
        <v>0.10882246984703504</v>
      </c>
      <c r="L58" s="23">
        <f>IF('Master data'!AP57&gt;0,'Master data'!AQ57/'Master data'!AP57,"NA")</f>
        <v>0.23016962937794183</v>
      </c>
      <c r="M58" s="23">
        <f>IF('Master data'!AP57&gt;0,('Master data'!AQ57+'Master data'!BT57)/'Master data'!AP57,"NA")</f>
        <v>0.29416982285125809</v>
      </c>
      <c r="N58" s="23">
        <f>IF('Master data'!AP57&gt;0,('Master data'!AQ57+'Master data'!BW57)/'Master data'!AP57,"NA")</f>
        <v>0.23060752528805611</v>
      </c>
      <c r="O58" s="23">
        <f t="shared" si="0"/>
        <v>0.72737173260716048</v>
      </c>
      <c r="P58" s="23">
        <f>'Master data'!BW57/'Master data'!AP57</f>
        <v>4.3789591011427766E-4</v>
      </c>
      <c r="Q58" s="23">
        <f>'Master data'!BT57/'Master data'!AP57</f>
        <v>6.4000193473316244E-2</v>
      </c>
      <c r="R58" s="23">
        <f>'Master data'!EQ57/'Master data'!AP57</f>
        <v>3.0466215724801867E-3</v>
      </c>
      <c r="S58" s="7">
        <f>'Lease effect'!C57</f>
        <v>4.3636464767406354E-3</v>
      </c>
    </row>
    <row r="59" spans="1:19">
      <c r="A59" s="2" t="str">
        <f>'Master data'!A58</f>
        <v>Oilfield Svcs/Equip.</v>
      </c>
      <c r="B59" s="6">
        <f>'Master data'!B58</f>
        <v>457</v>
      </c>
      <c r="C59" s="23">
        <f>'Master data'!CP58/'Master data'!AP58</f>
        <v>0.13005330686706038</v>
      </c>
      <c r="D59" s="7">
        <f>'Master data'!AM58/'Master data'!AP58</f>
        <v>2.9493405869343532E-2</v>
      </c>
      <c r="E59" s="7">
        <f>('Master data'!DM58+'Master data'!EQ58)/'Master data'!AP58</f>
        <v>4.5339896696745034E-2</v>
      </c>
      <c r="F59" s="7">
        <f>'Master data'!DM58/'Master data'!AP58</f>
        <v>4.3772196109830977E-2</v>
      </c>
      <c r="G59" s="7">
        <f>IF('Master data'!AP58&gt;0,'Master data'!DM58*(1-Beta!E61)/'Master data'!AP58,"NA")</f>
        <v>3.9150495531613747E-2</v>
      </c>
      <c r="H59" s="23">
        <f>IF('Master data'!AP58&gt;0,'Master data'!AN58/'Master data'!AP58,"NA")</f>
        <v>4.4471963845581865E-2</v>
      </c>
      <c r="I59" s="23">
        <f>IF('Master data'!AP58&gt;0,'Master data'!AN58*(1-'Debt fundamentals'!H58)/'Master data'!AP58,"NA")</f>
        <v>3.9776378079131841E-2</v>
      </c>
      <c r="J59" s="23">
        <f>'Master data'!EF58/'Master data'!AP58</f>
        <v>4.4458429023027227E-2</v>
      </c>
      <c r="K59" s="23">
        <f>IF('Master data'!AP58&gt;0,('Master data'!AN58*(1-'Debt fundamentals'!H58)+('Master data'!EF58-'Master data'!AN58))/'Master data'!AP58,"NA")</f>
        <v>3.9762843256577203E-2</v>
      </c>
      <c r="L59" s="23">
        <f>IF('Master data'!AP58&gt;0,'Master data'!AQ58/'Master data'!AP58,"NA")</f>
        <v>4.5112401385535704E-2</v>
      </c>
      <c r="M59" s="23">
        <f>IF('Master data'!AP58&gt;0,('Master data'!AQ58+'Master data'!BT58)/'Master data'!AP58,"NA")</f>
        <v>9.7047577557388201E-2</v>
      </c>
      <c r="N59" s="23">
        <f>IF('Master data'!AP58&gt;0,('Master data'!AQ58+'Master data'!BW58)/'Master data'!AP58,"NA")</f>
        <v>4.8227512227064971E-2</v>
      </c>
      <c r="O59" s="23">
        <f t="shared" si="0"/>
        <v>0.8699466931329396</v>
      </c>
      <c r="P59" s="23">
        <f>'Master data'!BW58/'Master data'!AP58</f>
        <v>3.1151108415292728E-3</v>
      </c>
      <c r="Q59" s="23">
        <f>'Master data'!BT58/'Master data'!AP58</f>
        <v>5.1935176171852504E-2</v>
      </c>
      <c r="R59" s="23">
        <f>'Master data'!EQ58/'Master data'!AP58</f>
        <v>1.5677005869140575E-3</v>
      </c>
      <c r="S59" s="7">
        <f>'Lease effect'!C58</f>
        <v>8.5281483174017396E-3</v>
      </c>
    </row>
    <row r="60" spans="1:19">
      <c r="A60" s="2" t="str">
        <f>'Master data'!A59</f>
        <v>Packaging &amp; Container</v>
      </c>
      <c r="B60" s="6">
        <f>'Master data'!B59</f>
        <v>414</v>
      </c>
      <c r="C60" s="23">
        <f>'Master data'!CP59/'Master data'!AP59</f>
        <v>0.22756806612464203</v>
      </c>
      <c r="D60" s="7">
        <f>'Master data'!AM59/'Master data'!AP59</f>
        <v>5.7999622227137261E-2</v>
      </c>
      <c r="E60" s="7">
        <f>('Master data'!DM59+'Master data'!EQ59)/'Master data'!AP59</f>
        <v>9.4465378224244251E-2</v>
      </c>
      <c r="F60" s="7">
        <f>'Master data'!DM59/'Master data'!AP59</f>
        <v>9.1523057736209085E-2</v>
      </c>
      <c r="G60" s="7">
        <f>IF('Master data'!AP59&gt;0,'Master data'!DM59*(1-Beta!E62)/'Master data'!AP59,"NA")</f>
        <v>7.5347697456075488E-2</v>
      </c>
      <c r="H60" s="23">
        <f>IF('Master data'!AP59&gt;0,'Master data'!AN59/'Master data'!AP59,"NA")</f>
        <v>9.2388467604256341E-2</v>
      </c>
      <c r="I60" s="23">
        <f>IF('Master data'!AP59&gt;0,'Master data'!AN59*(1-'Debt fundamentals'!H59)/'Master data'!AP59,"NA")</f>
        <v>7.6060158802166752E-2</v>
      </c>
      <c r="J60" s="23">
        <f>'Master data'!EF59/'Master data'!AP59</f>
        <v>9.2893647000563989E-2</v>
      </c>
      <c r="K60" s="23">
        <f>IF('Master data'!AP59&gt;0,('Master data'!AN59*(1-'Debt fundamentals'!H59)+('Master data'!EF59-'Master data'!AN59))/'Master data'!AP59,"NA")</f>
        <v>7.65653381984744E-2</v>
      </c>
      <c r="L60" s="23">
        <f>IF('Master data'!AP59&gt;0,'Master data'!AQ59/'Master data'!AP59,"NA")</f>
        <v>0.1382185066261209</v>
      </c>
      <c r="M60" s="23">
        <f>IF('Master data'!AP59&gt;0,('Master data'!AQ59+'Master data'!BT59)/'Master data'!AP59,"NA")</f>
        <v>0.24692033743553451</v>
      </c>
      <c r="N60" s="23">
        <f>IF('Master data'!AP59&gt;0,('Master data'!AQ59+'Master data'!BW59)/'Master data'!AP59,"NA")</f>
        <v>0.14419719445312687</v>
      </c>
      <c r="O60" s="23">
        <f t="shared" si="0"/>
        <v>0.77243193387535802</v>
      </c>
      <c r="P60" s="23">
        <f>'Master data'!BW59/'Master data'!AP59</f>
        <v>5.9786878270059896E-3</v>
      </c>
      <c r="Q60" s="23">
        <f>'Master data'!BT59/'Master data'!AP59</f>
        <v>0.10870183080941359</v>
      </c>
      <c r="R60" s="23">
        <f>'Master data'!EQ59/'Master data'!AP59</f>
        <v>2.9423204880351631E-3</v>
      </c>
      <c r="S60" s="7">
        <f>'Lease effect'!C59</f>
        <v>6.6207411150676484E-3</v>
      </c>
    </row>
    <row r="61" spans="1:19">
      <c r="A61" s="2" t="str">
        <f>'Master data'!A60</f>
        <v>Paper/Forest Products</v>
      </c>
      <c r="B61" s="6">
        <f>'Master data'!B60</f>
        <v>272</v>
      </c>
      <c r="C61" s="23">
        <f>'Master data'!CP60/'Master data'!AP60</f>
        <v>0.30101198055692246</v>
      </c>
      <c r="D61" s="7">
        <f>'Master data'!AM60/'Master data'!AP60</f>
        <v>0.10188920154471909</v>
      </c>
      <c r="E61" s="7">
        <f>('Master data'!DM60+'Master data'!EQ60)/'Master data'!AP60</f>
        <v>0.14271793804594182</v>
      </c>
      <c r="F61" s="7">
        <f>'Master data'!DM60/'Master data'!AP60</f>
        <v>0.14159804731050596</v>
      </c>
      <c r="G61" s="7">
        <f>IF('Master data'!AP60&gt;0,'Master data'!DM60*(1-Beta!E63)/'Master data'!AP60,"NA")</f>
        <v>0.12162576484282993</v>
      </c>
      <c r="H61" s="23">
        <f>IF('Master data'!AP60&gt;0,'Master data'!AN60/'Master data'!AP60,"NA")</f>
        <v>0.14174439993853233</v>
      </c>
      <c r="I61" s="23">
        <f>IF('Master data'!AP60&gt;0,'Master data'!AN60*(1-'Debt fundamentals'!H60)/'Master data'!AP60,"NA")</f>
        <v>0.12175147455887873</v>
      </c>
      <c r="J61" s="23">
        <f>'Master data'!EF60/'Master data'!AP60</f>
        <v>0.14279756694803722</v>
      </c>
      <c r="K61" s="23">
        <f>IF('Master data'!AP60&gt;0,('Master data'!AN60*(1-'Debt fundamentals'!H60)+('Master data'!EF60-'Master data'!AN60))/'Master data'!AP60,"NA")</f>
        <v>0.12280464156838362</v>
      </c>
      <c r="L61" s="23">
        <f>IF('Master data'!AP60&gt;0,'Master data'!AQ60/'Master data'!AP60,"NA")</f>
        <v>0.1323079243339117</v>
      </c>
      <c r="M61" s="23">
        <f>IF('Master data'!AP60&gt;0,('Master data'!AQ60+'Master data'!BT60)/'Master data'!AP60,"NA")</f>
        <v>0.2519066170010647</v>
      </c>
      <c r="N61" s="23">
        <f>IF('Master data'!AP60&gt;0,('Master data'!AQ60+'Master data'!BW60)/'Master data'!AP60,"NA")</f>
        <v>0.13936099979198585</v>
      </c>
      <c r="O61" s="23">
        <f t="shared" si="0"/>
        <v>0.69898801944307754</v>
      </c>
      <c r="P61" s="23">
        <f>'Master data'!BW60/'Master data'!AP60</f>
        <v>7.0530754580741643E-3</v>
      </c>
      <c r="Q61" s="23">
        <f>'Master data'!BT60/'Master data'!AP60</f>
        <v>0.11959869266715299</v>
      </c>
      <c r="R61" s="23">
        <f>'Master data'!EQ60/'Master data'!AP60</f>
        <v>1.1198907354358807E-3</v>
      </c>
      <c r="S61" s="7">
        <f>'Lease effect'!C60</f>
        <v>1.7175246255811793E-3</v>
      </c>
    </row>
    <row r="62" spans="1:19">
      <c r="A62" s="2" t="str">
        <f>'Master data'!A61</f>
        <v>Power</v>
      </c>
      <c r="B62" s="6">
        <f>'Master data'!B61</f>
        <v>541</v>
      </c>
      <c r="C62" s="23">
        <f>'Master data'!CP61/'Master data'!AP61</f>
        <v>0.25443326090355994</v>
      </c>
      <c r="D62" s="7">
        <f>'Master data'!AM61/'Master data'!AP61</f>
        <v>5.8485327485091859E-2</v>
      </c>
      <c r="E62" s="7">
        <f>('Master data'!DM61+'Master data'!EQ61)/'Master data'!AP61</f>
        <v>0.11355904320349011</v>
      </c>
      <c r="F62" s="7">
        <f>'Master data'!DM61/'Master data'!AP61</f>
        <v>0.11273090662228229</v>
      </c>
      <c r="G62" s="7">
        <f>IF('Master data'!AP61&gt;0,'Master data'!DM61*(1-Beta!E64)/'Master data'!AP61,"NA")</f>
        <v>9.436444660252119E-2</v>
      </c>
      <c r="H62" s="23">
        <f>IF('Master data'!AP61&gt;0,'Master data'!AN61/'Master data'!AP61,"NA")</f>
        <v>0.11260794099765493</v>
      </c>
      <c r="I62" s="23">
        <f>IF('Master data'!AP61&gt;0,'Master data'!AN61*(1-'Debt fundamentals'!H61)/'Master data'!AP61,"NA")</f>
        <v>9.4261514909103936E-2</v>
      </c>
      <c r="J62" s="23">
        <f>'Master data'!EF61/'Master data'!AP61</f>
        <v>0.11274540440208251</v>
      </c>
      <c r="K62" s="23">
        <f>IF('Master data'!AP61&gt;0,('Master data'!AN61*(1-'Debt fundamentals'!H61)+('Master data'!EF61-'Master data'!AN61))/'Master data'!AP61,"NA")</f>
        <v>9.4398978313531529E-2</v>
      </c>
      <c r="L62" s="23">
        <f>IF('Master data'!AP61&gt;0,'Master data'!AQ61/'Master data'!AP61,"NA")</f>
        <v>0.21500722573948314</v>
      </c>
      <c r="M62" s="23">
        <f>IF('Master data'!AP61&gt;0,('Master data'!AQ61+'Master data'!BT61)/'Master data'!AP61,"NA")</f>
        <v>0.27646007879489798</v>
      </c>
      <c r="N62" s="23">
        <f>IF('Master data'!AP61&gt;0,('Master data'!AQ61+'Master data'!BW61)/'Master data'!AP61,"NA")</f>
        <v>0.21758422775074066</v>
      </c>
      <c r="O62" s="23">
        <f t="shared" si="0"/>
        <v>0.74556673909644</v>
      </c>
      <c r="P62" s="23">
        <f>'Master data'!BW61/'Master data'!AP61</f>
        <v>2.5770020112575354E-3</v>
      </c>
      <c r="Q62" s="23">
        <f>'Master data'!BT61/'Master data'!AP61</f>
        <v>6.1452853055414799E-2</v>
      </c>
      <c r="R62" s="23">
        <f>'Master data'!EQ61/'Master data'!AP61</f>
        <v>8.2813658120782974E-4</v>
      </c>
      <c r="S62" s="7">
        <f>'Lease effect'!C61</f>
        <v>4.4409786905382177E-3</v>
      </c>
    </row>
    <row r="63" spans="1:19">
      <c r="A63" s="2" t="str">
        <f>'Master data'!A62</f>
        <v>Precious Metals</v>
      </c>
      <c r="B63" s="6">
        <f>'Master data'!B62</f>
        <v>947</v>
      </c>
      <c r="C63" s="23">
        <f>'Master data'!CP62/'Master data'!AP62</f>
        <v>0.36384523417887926</v>
      </c>
      <c r="D63" s="7">
        <f>'Master data'!AM62/'Master data'!AP62</f>
        <v>0.15670018073824243</v>
      </c>
      <c r="E63" s="7">
        <f>('Master data'!DM62+'Master data'!EQ62)/'Master data'!AP62</f>
        <v>0.25696895650069712</v>
      </c>
      <c r="F63" s="7">
        <f>'Master data'!DM62/'Master data'!AP62</f>
        <v>0.24978183492650152</v>
      </c>
      <c r="G63" s="7">
        <f>IF('Master data'!AP62&gt;0,'Master data'!DM62*(1-Beta!E65)/'Master data'!AP62,"NA")</f>
        <v>0.23926650452564038</v>
      </c>
      <c r="H63" s="23">
        <f>IF('Master data'!AP62&gt;0,'Master data'!AN62/'Master data'!AP62,"NA")</f>
        <v>0.24980759969797947</v>
      </c>
      <c r="I63" s="23">
        <f>IF('Master data'!AP62&gt;0,'Master data'!AN62*(1-'Debt fundamentals'!H62)/'Master data'!AP62,"NA")</f>
        <v>0.23929118465025093</v>
      </c>
      <c r="J63" s="23">
        <f>'Master data'!EF62/'Master data'!AP62</f>
        <v>0.250230783282198</v>
      </c>
      <c r="K63" s="23">
        <f>IF('Master data'!AP62&gt;0,('Master data'!AN62*(1-'Debt fundamentals'!H62)+('Master data'!EF62-'Master data'!AN62))/'Master data'!AP62,"NA")</f>
        <v>0.23971436823446945</v>
      </c>
      <c r="L63" s="23">
        <f>IF('Master data'!AP62&gt;0,'Master data'!AQ62/'Master data'!AP62,"NA")</f>
        <v>0.30645976560053628</v>
      </c>
      <c r="M63" s="23">
        <f>IF('Master data'!AP62&gt;0,('Master data'!AQ62+'Master data'!BT62)/'Master data'!AP62,"NA")</f>
        <v>0.35950868551965959</v>
      </c>
      <c r="N63" s="23">
        <f>IF('Master data'!AP62&gt;0,('Master data'!AQ62+'Master data'!BW62)/'Master data'!AP62,"NA")</f>
        <v>0.30956552017262701</v>
      </c>
      <c r="O63" s="23">
        <f t="shared" si="0"/>
        <v>0.63615476582112074</v>
      </c>
      <c r="P63" s="23">
        <f>'Master data'!BW62/'Master data'!AP62</f>
        <v>3.1057545720907004E-3</v>
      </c>
      <c r="Q63" s="23">
        <f>'Master data'!BT62/'Master data'!AP62</f>
        <v>5.3048919919123277E-2</v>
      </c>
      <c r="R63" s="23">
        <f>'Master data'!EQ62/'Master data'!AP62</f>
        <v>7.1871215741955707E-3</v>
      </c>
      <c r="S63" s="7">
        <f>'Lease effect'!C62</f>
        <v>6.4331511290130613E-3</v>
      </c>
    </row>
    <row r="64" spans="1:19">
      <c r="A64" s="2" t="str">
        <f>'Master data'!A63</f>
        <v>Publishing &amp; Newspapers</v>
      </c>
      <c r="B64" s="6">
        <f>'Master data'!B63</f>
        <v>337</v>
      </c>
      <c r="C64" s="23">
        <f>'Master data'!CP63/'Master data'!AP63</f>
        <v>0.35981400812033559</v>
      </c>
      <c r="D64" s="7">
        <f>'Master data'!AM63/'Master data'!AP63</f>
        <v>0.11349030086075654</v>
      </c>
      <c r="E64" s="7">
        <f>('Master data'!DM63+'Master data'!EQ63)/'Master data'!AP63</f>
        <v>6.9672751188993215E-2</v>
      </c>
      <c r="F64" s="7">
        <f>'Master data'!DM63/'Master data'!AP63</f>
        <v>6.5754492926377819E-2</v>
      </c>
      <c r="G64" s="7">
        <f>IF('Master data'!AP63&gt;0,'Master data'!DM63*(1-Beta!E66)/'Master data'!AP63,"NA")</f>
        <v>5.6912143585120936E-2</v>
      </c>
      <c r="H64" s="23">
        <f>IF('Master data'!AP63&gt;0,'Master data'!AN63/'Master data'!AP63,"NA")</f>
        <v>6.6027351032962034E-2</v>
      </c>
      <c r="I64" s="23">
        <f>IF('Master data'!AP63&gt;0,'Master data'!AN63*(1-'Debt fundamentals'!H63)/'Master data'!AP63,"NA")</f>
        <v>5.7148309040121435E-2</v>
      </c>
      <c r="J64" s="23">
        <f>'Master data'!EF63/'Master data'!AP63</f>
        <v>6.6488224748633973E-2</v>
      </c>
      <c r="K64" s="23">
        <f>IF('Master data'!AP63&gt;0,('Master data'!AN63*(1-'Debt fundamentals'!H63)+('Master data'!EF63-'Master data'!AN63))/'Master data'!AP63,"NA")</f>
        <v>5.7609182755793374E-2</v>
      </c>
      <c r="L64" s="23">
        <f>IF('Master data'!AP63&gt;0,'Master data'!AQ63/'Master data'!AP63,"NA")</f>
        <v>9.1644726722480557E-2</v>
      </c>
      <c r="M64" s="23">
        <f>IF('Master data'!AP63&gt;0,('Master data'!AQ63+'Master data'!BT63)/'Master data'!AP63,"NA")</f>
        <v>0.32325339694403848</v>
      </c>
      <c r="N64" s="23">
        <f>IF('Master data'!AP63&gt;0,('Master data'!AQ63+'Master data'!BW63)/'Master data'!AP63,"NA")</f>
        <v>0.1031213321126942</v>
      </c>
      <c r="O64" s="23">
        <f t="shared" si="0"/>
        <v>0.64018599187966441</v>
      </c>
      <c r="P64" s="23">
        <f>'Master data'!BW63/'Master data'!AP63</f>
        <v>1.1476605390213647E-2</v>
      </c>
      <c r="Q64" s="23">
        <f>'Master data'!BT63/'Master data'!AP63</f>
        <v>0.2316086702215579</v>
      </c>
      <c r="R64" s="23">
        <f>'Master data'!EQ63/'Master data'!AP63</f>
        <v>3.9182582626154051E-3</v>
      </c>
      <c r="S64" s="7">
        <f>'Lease effect'!C63</f>
        <v>1.0028935968640428E-2</v>
      </c>
    </row>
    <row r="65" spans="1:19">
      <c r="A65" s="2" t="str">
        <f>'Master data'!A64</f>
        <v>R.E.I.T.</v>
      </c>
      <c r="B65" s="6">
        <f>'Master data'!B64</f>
        <v>812</v>
      </c>
      <c r="C65" s="23">
        <f>'Master data'!CP64/'Master data'!AP64</f>
        <v>0.61271855441991296</v>
      </c>
      <c r="D65" s="7">
        <f>'Master data'!AM64/'Master data'!AP64</f>
        <v>0.26156014950872924</v>
      </c>
      <c r="E65" s="7">
        <f>('Master data'!DM64+'Master data'!EQ64)/'Master data'!AP64</f>
        <v>0.32709905832770364</v>
      </c>
      <c r="F65" s="7">
        <f>'Master data'!DM64/'Master data'!AP64</f>
        <v>0.3125148541838112</v>
      </c>
      <c r="G65" s="7">
        <f>IF('Master data'!AP64&gt;0,'Master data'!DM64*(1-Beta!E67)/'Master data'!AP64,"NA")</f>
        <v>0.30409322514489484</v>
      </c>
      <c r="H65" s="23">
        <f>IF('Master data'!AP64&gt;0,'Master data'!AN64/'Master data'!AP64,"NA")</f>
        <v>0.28917887036681483</v>
      </c>
      <c r="I65" s="23">
        <f>IF('Master data'!AP64&gt;0,'Master data'!AN64*(1-'Debt fundamentals'!H64)/'Master data'!AP64,"NA")</f>
        <v>0.28138609783290575</v>
      </c>
      <c r="J65" s="23">
        <f>'Master data'!EF64/'Master data'!AP64</f>
        <v>0.28922564081811658</v>
      </c>
      <c r="K65" s="23">
        <f>IF('Master data'!AP64&gt;0,('Master data'!AN64*(1-'Debt fundamentals'!H64)+('Master data'!EF64-'Master data'!AN64))/'Master data'!AP64,"NA")</f>
        <v>0.28143286828420755</v>
      </c>
      <c r="L65" s="23">
        <f>IF('Master data'!AP64&gt;0,'Master data'!AQ64/'Master data'!AP64,"NA")</f>
        <v>0.39685140712625228</v>
      </c>
      <c r="M65" s="23">
        <f>IF('Master data'!AP64&gt;0,('Master data'!AQ64+'Master data'!BT64)/'Master data'!AP64,"NA")</f>
        <v>0.48427502549815854</v>
      </c>
      <c r="N65" s="23">
        <f>IF('Master data'!AP64&gt;0,('Master data'!AQ64+'Master data'!BW64)/'Master data'!AP64,"NA")</f>
        <v>0.39696995058108264</v>
      </c>
      <c r="O65" s="23">
        <f t="shared" si="0"/>
        <v>0.38728144558008704</v>
      </c>
      <c r="P65" s="23">
        <f>'Master data'!BW64/'Master data'!AP64</f>
        <v>1.1854345483040494E-4</v>
      </c>
      <c r="Q65" s="23">
        <f>'Master data'!BT64/'Master data'!AP64</f>
        <v>8.7423618371906237E-2</v>
      </c>
      <c r="R65" s="23">
        <f>'Master data'!EQ64/'Master data'!AP64</f>
        <v>1.458420414389245E-2</v>
      </c>
      <c r="S65" s="7">
        <f>'Lease effect'!C64</f>
        <v>1.9360993309103944E-2</v>
      </c>
    </row>
    <row r="66" spans="1:19">
      <c r="A66" s="2" t="str">
        <f>'Master data'!A65</f>
        <v>Real Estate (Development)</v>
      </c>
      <c r="B66" s="6">
        <f>'Master data'!B65</f>
        <v>893</v>
      </c>
      <c r="C66" s="23">
        <f>'Master data'!CP65/'Master data'!AP65</f>
        <v>0.23700145214965163</v>
      </c>
      <c r="D66" s="7">
        <f>'Master data'!AM65/'Master data'!AP65</f>
        <v>8.6063939924576796E-2</v>
      </c>
      <c r="E66" s="7">
        <f>('Master data'!DM65+'Master data'!EQ65)/'Master data'!AP65</f>
        <v>0.14069024359798538</v>
      </c>
      <c r="F66" s="7">
        <f>'Master data'!DM65/'Master data'!AP65</f>
        <v>0.1402163824447808</v>
      </c>
      <c r="G66" s="7">
        <f>IF('Master data'!AP65&gt;0,'Master data'!DM65*(1-Beta!E68)/'Master data'!AP65,"NA")</f>
        <v>0.11621740757105996</v>
      </c>
      <c r="H66" s="23">
        <f>IF('Master data'!AP65&gt;0,'Master data'!AN65/'Master data'!AP65,"NA")</f>
        <v>0.14013670771146991</v>
      </c>
      <c r="I66" s="23">
        <f>IF('Master data'!AP65&gt;0,'Master data'!AN65*(1-'Debt fundamentals'!H65)/'Master data'!AP65,"NA")</f>
        <v>0.11615136970306721</v>
      </c>
      <c r="J66" s="23">
        <f>'Master data'!EF65/'Master data'!AP65</f>
        <v>0.1405098286196306</v>
      </c>
      <c r="K66" s="23">
        <f>IF('Master data'!AP65&gt;0,('Master data'!AN65*(1-'Debt fundamentals'!H65)+('Master data'!EF65-'Master data'!AN65))/'Master data'!AP65,"NA")</f>
        <v>0.1165244906112279</v>
      </c>
      <c r="L66" s="23">
        <f>IF('Master data'!AP65&gt;0,'Master data'!AQ65/'Master data'!AP65,"NA")</f>
        <v>0.14858545623530006</v>
      </c>
      <c r="M66" s="23">
        <f>IF('Master data'!AP65&gt;0,('Master data'!AQ65+'Master data'!BT65)/'Master data'!AP65,"NA")</f>
        <v>0.22524539735864443</v>
      </c>
      <c r="N66" s="23">
        <f>IF('Master data'!AP65&gt;0,('Master data'!AQ65+'Master data'!BW65)/'Master data'!AP65,"NA")</f>
        <v>0.14991503751487742</v>
      </c>
      <c r="O66" s="23">
        <f t="shared" si="0"/>
        <v>0.76299854785034837</v>
      </c>
      <c r="P66" s="23">
        <f>'Master data'!BW65/'Master data'!AP65</f>
        <v>1.3295812795773533E-3</v>
      </c>
      <c r="Q66" s="23">
        <f>'Master data'!BT65/'Master data'!AP65</f>
        <v>7.6659941123344399E-2</v>
      </c>
      <c r="R66" s="23">
        <f>'Master data'!EQ65/'Master data'!AP65</f>
        <v>4.7386115320458591E-4</v>
      </c>
      <c r="S66" s="7">
        <f>'Lease effect'!C65</f>
        <v>1.0424829832251844E-2</v>
      </c>
    </row>
    <row r="67" spans="1:19">
      <c r="A67" s="2" t="str">
        <f>'Master data'!A66</f>
        <v>Real Estate (General/Diversified)</v>
      </c>
      <c r="B67" s="6">
        <f>'Master data'!B66</f>
        <v>344</v>
      </c>
      <c r="C67" s="23">
        <f>'Master data'!CP66/'Master data'!AP66</f>
        <v>0.29479573638008588</v>
      </c>
      <c r="D67" s="7">
        <f>'Master data'!AM66/'Master data'!AP66</f>
        <v>7.4317770557325469E-2</v>
      </c>
      <c r="E67" s="7">
        <f>('Master data'!DM66+'Master data'!EQ66)/'Master data'!AP66</f>
        <v>0.15326330766092547</v>
      </c>
      <c r="F67" s="7">
        <f>'Master data'!DM66/'Master data'!AP66</f>
        <v>0.15291818839805732</v>
      </c>
      <c r="G67" s="7">
        <f>IF('Master data'!AP66&gt;0,'Master data'!DM66*(1-Beta!E69)/'Master data'!AP66,"NA")</f>
        <v>0.13165728838506077</v>
      </c>
      <c r="H67" s="23">
        <f>IF('Master data'!AP66&gt;0,'Master data'!AN66/'Master data'!AP66,"NA")</f>
        <v>0.15207660884209612</v>
      </c>
      <c r="I67" s="23">
        <f>IF('Master data'!AP66&gt;0,'Master data'!AN66*(1-'Debt fundamentals'!H66)/'Master data'!AP66,"NA")</f>
        <v>0.13093271740067441</v>
      </c>
      <c r="J67" s="23">
        <f>'Master data'!EF66/'Master data'!AP66</f>
        <v>0.15171945865492331</v>
      </c>
      <c r="K67" s="23">
        <f>IF('Master data'!AP66&gt;0,('Master data'!AN66*(1-'Debt fundamentals'!H66)+('Master data'!EF66-'Master data'!AN66))/'Master data'!AP66,"NA")</f>
        <v>0.13057556721350161</v>
      </c>
      <c r="L67" s="23">
        <f>IF('Master data'!AP66&gt;0,'Master data'!AQ66/'Master data'!AP66,"NA")</f>
        <v>0.18386337891007834</v>
      </c>
      <c r="M67" s="23">
        <f>IF('Master data'!AP66&gt;0,('Master data'!AQ66+'Master data'!BT66)/'Master data'!AP66,"NA")</f>
        <v>0.30334466300058049</v>
      </c>
      <c r="N67" s="23">
        <f>IF('Master data'!AP66&gt;0,('Master data'!AQ66+'Master data'!BW66)/'Master data'!AP66,"NA")</f>
        <v>0.18504128211860851</v>
      </c>
      <c r="O67" s="23">
        <f t="shared" si="0"/>
        <v>0.70520426361991406</v>
      </c>
      <c r="P67" s="23">
        <f>'Master data'!BW66/'Master data'!AP66</f>
        <v>1.177903208530147E-3</v>
      </c>
      <c r="Q67" s="23">
        <f>'Master data'!BT66/'Master data'!AP66</f>
        <v>0.11948128409050218</v>
      </c>
      <c r="R67" s="23">
        <f>'Master data'!EQ66/'Master data'!AP66</f>
        <v>3.4511926286812843E-4</v>
      </c>
      <c r="S67" s="7">
        <f>'Lease effect'!C66</f>
        <v>3.0788060751338539E-3</v>
      </c>
    </row>
    <row r="68" spans="1:19">
      <c r="A68" s="2" t="str">
        <f>'Master data'!A67</f>
        <v>Real Estate (Operations &amp; Services)</v>
      </c>
      <c r="B68" s="6">
        <f>'Master data'!B67</f>
        <v>739</v>
      </c>
      <c r="C68" s="23">
        <f>'Master data'!CP67/'Master data'!AP67</f>
        <v>0.44310558945079154</v>
      </c>
      <c r="D68" s="7">
        <f>'Master data'!AM67/'Master data'!AP67</f>
        <v>0.1777773364592326</v>
      </c>
      <c r="E68" s="7">
        <f>('Master data'!DM67+'Master data'!EQ67)/'Master data'!AP67</f>
        <v>0.19473348891035802</v>
      </c>
      <c r="F68" s="7">
        <f>'Master data'!DM67/'Master data'!AP67</f>
        <v>0.18256624628656898</v>
      </c>
      <c r="G68" s="7">
        <f>IF('Master data'!AP67&gt;0,'Master data'!DM67*(1-Beta!E70)/'Master data'!AP67,"NA")</f>
        <v>0.15701725159154273</v>
      </c>
      <c r="H68" s="23">
        <f>IF('Master data'!AP67&gt;0,'Master data'!AN67/'Master data'!AP67,"NA")</f>
        <v>0.17842177271206772</v>
      </c>
      <c r="I68" s="23">
        <f>IF('Master data'!AP67&gt;0,'Master data'!AN67*(1-'Debt fundamentals'!H67)/'Master data'!AP67,"NA")</f>
        <v>0.15345277095397461</v>
      </c>
      <c r="J68" s="23">
        <f>'Master data'!EF67/'Master data'!AP67</f>
        <v>0.17995982747573858</v>
      </c>
      <c r="K68" s="23">
        <f>IF('Master data'!AP67&gt;0,('Master data'!AN67*(1-'Debt fundamentals'!H67)+('Master data'!EF67-'Master data'!AN67))/'Master data'!AP67,"NA")</f>
        <v>0.15499082571764547</v>
      </c>
      <c r="L68" s="23">
        <f>IF('Master data'!AP67&gt;0,'Master data'!AQ67/'Master data'!AP67,"NA")</f>
        <v>0.19749486294869589</v>
      </c>
      <c r="M68" s="23">
        <f>IF('Master data'!AP67&gt;0,('Master data'!AQ67+'Master data'!BT67)/'Master data'!AP67,"NA")</f>
        <v>0.42329640583892786</v>
      </c>
      <c r="N68" s="23">
        <f>IF('Master data'!AP67&gt;0,('Master data'!AQ67+'Master data'!BW67)/'Master data'!AP67,"NA")</f>
        <v>0.20309851246504113</v>
      </c>
      <c r="O68" s="23">
        <f t="shared" ref="O68:O98" si="1">1-C68</f>
        <v>0.55689441054920841</v>
      </c>
      <c r="P68" s="23">
        <f>'Master data'!BW67/'Master data'!AP67</f>
        <v>5.6036495163452257E-3</v>
      </c>
      <c r="Q68" s="23">
        <f>'Master data'!BT67/'Master data'!AP67</f>
        <v>0.22580154289023191</v>
      </c>
      <c r="R68" s="23">
        <f>'Master data'!EQ67/'Master data'!AP67</f>
        <v>1.2167242623789055E-2</v>
      </c>
      <c r="S68" s="7">
        <f>'Lease effect'!C67</f>
        <v>2.29523297564883E-2</v>
      </c>
    </row>
    <row r="69" spans="1:19">
      <c r="A69" s="2" t="str">
        <f>'Master data'!A68</f>
        <v>Recreation</v>
      </c>
      <c r="B69" s="6">
        <f>'Master data'!B68</f>
        <v>324</v>
      </c>
      <c r="C69" s="23">
        <f>'Master data'!CP68/'Master data'!AP68</f>
        <v>0.36505911955307213</v>
      </c>
      <c r="D69" s="7">
        <f>'Master data'!AM68/'Master data'!AP68</f>
        <v>5.6620469616657398E-2</v>
      </c>
      <c r="E69" s="7">
        <f>('Master data'!DM68+'Master data'!EQ68)/'Master data'!AP68</f>
        <v>0.11281390298592475</v>
      </c>
      <c r="F69" s="7">
        <f>'Master data'!DM68/'Master data'!AP68</f>
        <v>0.10479327381702526</v>
      </c>
      <c r="G69" s="7">
        <f>IF('Master data'!AP68&gt;0,'Master data'!DM68*(1-Beta!E71)/'Master data'!AP68,"NA")</f>
        <v>9.2840229863882295E-2</v>
      </c>
      <c r="H69" s="23">
        <f>IF('Master data'!AP68&gt;0,'Master data'!AN68/'Master data'!AP68,"NA")</f>
        <v>0.1007838871075992</v>
      </c>
      <c r="I69" s="23">
        <f>IF('Master data'!AP68&gt;0,'Master data'!AN68*(1-'Debt fundamentals'!H68)/'Master data'!AP68,"NA")</f>
        <v>8.9288166165917782E-2</v>
      </c>
      <c r="J69" s="23">
        <f>'Master data'!EF68/'Master data'!AP68</f>
        <v>0.10243076250142691</v>
      </c>
      <c r="K69" s="23">
        <f>IF('Master data'!AP68&gt;0,('Master data'!AN68*(1-'Debt fundamentals'!H68)+('Master data'!EF68-'Master data'!AN68))/'Master data'!AP68,"NA")</f>
        <v>9.0935041559745494E-2</v>
      </c>
      <c r="L69" s="23">
        <f>IF('Master data'!AP68&gt;0,'Master data'!AQ68/'Master data'!AP68,"NA")</f>
        <v>0.11600540042511231</v>
      </c>
      <c r="M69" s="23">
        <f>IF('Master data'!AP68&gt;0,('Master data'!AQ68+'Master data'!BT68)/'Master data'!AP68,"NA")</f>
        <v>0.32096809987352115</v>
      </c>
      <c r="N69" s="23">
        <f>IF('Master data'!AP68&gt;0,('Master data'!AQ68+'Master data'!BW68)/'Master data'!AP68,"NA")</f>
        <v>0.14249688747751596</v>
      </c>
      <c r="O69" s="23">
        <f t="shared" si="1"/>
        <v>0.63494088044692787</v>
      </c>
      <c r="P69" s="23">
        <f>'Master data'!BW68/'Master data'!AP68</f>
        <v>2.6491487052403642E-2</v>
      </c>
      <c r="Q69" s="23">
        <f>'Master data'!BT68/'Master data'!AP68</f>
        <v>0.20496269944840884</v>
      </c>
      <c r="R69" s="23">
        <f>'Master data'!EQ68/'Master data'!AP68</f>
        <v>8.0206291688994843E-3</v>
      </c>
      <c r="S69" s="7">
        <f>'Lease effect'!C68</f>
        <v>8.8043598444554772E-3</v>
      </c>
    </row>
    <row r="70" spans="1:19">
      <c r="A70" s="2" t="str">
        <f>'Master data'!A69</f>
        <v>Reinsurance</v>
      </c>
      <c r="B70" s="6">
        <f>'Master data'!B69</f>
        <v>38</v>
      </c>
      <c r="C70" s="23">
        <f>'Master data'!CP69/'Master data'!AP69</f>
        <v>0.17042342589571521</v>
      </c>
      <c r="D70" s="7">
        <f>'Master data'!AM69/'Master data'!AP69</f>
        <v>4.2996322636287033E-2</v>
      </c>
      <c r="E70" s="7">
        <f>('Master data'!DM69+'Master data'!EQ69)/'Master data'!AP69</f>
        <v>6.1425601126733911E-2</v>
      </c>
      <c r="F70" s="7">
        <f>'Master data'!DM69/'Master data'!AP69</f>
        <v>6.0318336139349948E-2</v>
      </c>
      <c r="G70" s="7">
        <f>IF('Master data'!AP69&gt;0,'Master data'!DM69*(1-Beta!E72)/'Master data'!AP69,"NA")</f>
        <v>5.3499919713895235E-2</v>
      </c>
      <c r="H70" s="23">
        <f>IF('Master data'!AP69&gt;0,'Master data'!AN69/'Master data'!AP69,"NA")</f>
        <v>6.0162626464628E-2</v>
      </c>
      <c r="I70" s="23">
        <f>IF('Master data'!AP69&gt;0,'Master data'!AN69*(1-'Debt fundamentals'!H69)/'Master data'!AP69,"NA")</f>
        <v>5.3361811542657615E-2</v>
      </c>
      <c r="J70" s="23">
        <f>'Master data'!EF69/'Master data'!AP69</f>
        <v>6.0162626464628E-2</v>
      </c>
      <c r="K70" s="23">
        <f>IF('Master data'!AP69&gt;0,('Master data'!AN69*(1-'Debt fundamentals'!H69)+('Master data'!EF69-'Master data'!AN69))/'Master data'!AP69,"NA")</f>
        <v>5.3361811542657615E-2</v>
      </c>
      <c r="L70" s="23">
        <f>IF('Master data'!AP69&gt;0,'Master data'!AQ69/'Master data'!AP69,"NA")</f>
        <v>4.271122084672889E-2</v>
      </c>
      <c r="M70" s="23">
        <f>IF('Master data'!AP69&gt;0,('Master data'!AQ69+'Master data'!BT69)/'Master data'!AP69,"NA")</f>
        <v>0.13213224682525154</v>
      </c>
      <c r="N70" s="23">
        <f>IF('Master data'!AP69&gt;0,('Master data'!AQ69+'Master data'!BW69)/'Master data'!AP69,"NA")</f>
        <v>4.271122084672889E-2</v>
      </c>
      <c r="O70" s="23">
        <f t="shared" si="1"/>
        <v>0.82957657410428476</v>
      </c>
      <c r="P70" s="23">
        <f>'Master data'!BW69/'Master data'!AP69</f>
        <v>0</v>
      </c>
      <c r="Q70" s="23">
        <f>'Master data'!BT69/'Master data'!AP69</f>
        <v>8.9421025978522653E-2</v>
      </c>
      <c r="R70" s="23">
        <f>'Master data'!EQ69/'Master data'!AP69</f>
        <v>1.1072649873839671E-3</v>
      </c>
      <c r="S70" s="7">
        <f>'Lease effect'!C69</f>
        <v>8.1233077722404239E-4</v>
      </c>
    </row>
    <row r="71" spans="1:19">
      <c r="A71" s="2" t="str">
        <f>'Master data'!A70</f>
        <v>Restaurant/Dining</v>
      </c>
      <c r="B71" s="6">
        <f>'Master data'!B70</f>
        <v>385</v>
      </c>
      <c r="C71" s="23">
        <f>'Master data'!CP70/'Master data'!AP70</f>
        <v>0.31386320771336879</v>
      </c>
      <c r="D71" s="7">
        <f>'Master data'!AM70/'Master data'!AP70</f>
        <v>6.4299872663467483E-2</v>
      </c>
      <c r="E71" s="7">
        <f>('Master data'!DM70+'Master data'!EQ70)/'Master data'!AP70</f>
        <v>0.10302201828738176</v>
      </c>
      <c r="F71" s="7">
        <f>'Master data'!DM70/'Master data'!AP70</f>
        <v>9.6960069642850991E-2</v>
      </c>
      <c r="G71" s="7">
        <f>IF('Master data'!AP70&gt;0,'Master data'!DM70*(1-Beta!E73)/'Master data'!AP70,"NA")</f>
        <v>8.6653283120317115E-2</v>
      </c>
      <c r="H71" s="23">
        <f>IF('Master data'!AP70&gt;0,'Master data'!AN70/'Master data'!AP70,"NA")</f>
        <v>7.7855030108655396E-2</v>
      </c>
      <c r="I71" s="23">
        <f>IF('Master data'!AP70&gt;0,'Master data'!AN70*(1-'Debt fundamentals'!H70)/'Master data'!AP70,"NA")</f>
        <v>6.9579095716373093E-2</v>
      </c>
      <c r="J71" s="23">
        <f>'Master data'!EF70/'Master data'!AP70</f>
        <v>7.7867024027282267E-2</v>
      </c>
      <c r="K71" s="23">
        <f>IF('Master data'!AP70&gt;0,('Master data'!AN70*(1-'Debt fundamentals'!H70)+('Master data'!EF70-'Master data'!AN70))/'Master data'!AP70,"NA")</f>
        <v>6.9591089634999964E-2</v>
      </c>
      <c r="L71" s="23">
        <f>IF('Master data'!AP70&gt;0,'Master data'!AQ70/'Master data'!AP70,"NA")</f>
        <v>0.11354939905119003</v>
      </c>
      <c r="M71" s="23">
        <f>IF('Master data'!AP70&gt;0,('Master data'!AQ70+'Master data'!BT70)/'Master data'!AP70,"NA")</f>
        <v>0.27952409512430193</v>
      </c>
      <c r="N71" s="23">
        <f>IF('Master data'!AP70&gt;0,('Master data'!AQ70+'Master data'!BW70)/'Master data'!AP70,"NA")</f>
        <v>0.11372863282145976</v>
      </c>
      <c r="O71" s="23">
        <f t="shared" si="1"/>
        <v>0.68613679228663127</v>
      </c>
      <c r="P71" s="23">
        <f>'Master data'!BW70/'Master data'!AP70</f>
        <v>1.7923377026971484E-4</v>
      </c>
      <c r="Q71" s="23">
        <f>'Master data'!BT70/'Master data'!AP70</f>
        <v>0.16597469607311188</v>
      </c>
      <c r="R71" s="23">
        <f>'Master data'!EQ70/'Master data'!AP70</f>
        <v>6.061948644530777E-3</v>
      </c>
      <c r="S71" s="7">
        <f>'Lease effect'!C70</f>
        <v>4.1717123456597213E-2</v>
      </c>
    </row>
    <row r="72" spans="1:19">
      <c r="A72" s="2" t="str">
        <f>'Master data'!A71</f>
        <v>Retail (Automotive)</v>
      </c>
      <c r="B72" s="6">
        <f>'Master data'!B71</f>
        <v>196</v>
      </c>
      <c r="C72" s="23">
        <f>'Master data'!CP71/'Master data'!AP71</f>
        <v>0.16432752942356763</v>
      </c>
      <c r="D72" s="7">
        <f>'Master data'!AM71/'Master data'!AP71</f>
        <v>3.4608067798007382E-2</v>
      </c>
      <c r="E72" s="7">
        <f>('Master data'!DM71+'Master data'!EQ71)/'Master data'!AP71</f>
        <v>5.5051950995007315E-2</v>
      </c>
      <c r="F72" s="7">
        <f>'Master data'!DM71/'Master data'!AP71</f>
        <v>5.3566930474810662E-2</v>
      </c>
      <c r="G72" s="7">
        <f>IF('Master data'!AP71&gt;0,'Master data'!DM71*(1-Beta!E74)/'Master data'!AP71,"NA")</f>
        <v>4.3237141019244356E-2</v>
      </c>
      <c r="H72" s="23">
        <f>IF('Master data'!AP71&gt;0,'Master data'!AN71/'Master data'!AP71,"NA")</f>
        <v>5.0140744288350886E-2</v>
      </c>
      <c r="I72" s="23">
        <f>IF('Master data'!AP71&gt;0,'Master data'!AN71*(1-'Debt fundamentals'!H71)/'Master data'!AP71,"NA")</f>
        <v>4.0471656904529051E-2</v>
      </c>
      <c r="J72" s="23">
        <f>'Master data'!EF71/'Master data'!AP71</f>
        <v>5.0168253715826124E-2</v>
      </c>
      <c r="K72" s="23">
        <f>IF('Master data'!AP71&gt;0,('Master data'!AN71*(1-'Debt fundamentals'!H71)+('Master data'!EF71-'Master data'!AN71))/'Master data'!AP71,"NA")</f>
        <v>4.0499166332004281E-2</v>
      </c>
      <c r="L72" s="23">
        <f>IF('Master data'!AP71&gt;0,'Master data'!AQ71/'Master data'!AP71,"NA")</f>
        <v>5.2731408272903416E-2</v>
      </c>
      <c r="M72" s="23">
        <f>IF('Master data'!AP71&gt;0,('Master data'!AQ71+'Master data'!BT71)/'Master data'!AP71,"NA")</f>
        <v>0.1588659563150544</v>
      </c>
      <c r="N72" s="23">
        <f>IF('Master data'!AP71&gt;0,('Master data'!AQ71+'Master data'!BW71)/'Master data'!AP71,"NA")</f>
        <v>5.2806484585671186E-2</v>
      </c>
      <c r="O72" s="23">
        <f t="shared" si="1"/>
        <v>0.83567247057643235</v>
      </c>
      <c r="P72" s="23">
        <f>'Master data'!BW71/'Master data'!AP71</f>
        <v>7.5076312767773456E-5</v>
      </c>
      <c r="Q72" s="23">
        <f>'Master data'!BT71/'Master data'!AP71</f>
        <v>0.10613454804215099</v>
      </c>
      <c r="R72" s="23">
        <f>'Master data'!EQ71/'Master data'!AP71</f>
        <v>1.4850205201966536E-3</v>
      </c>
      <c r="S72" s="7">
        <f>'Lease effect'!C71</f>
        <v>7.5361485139160099E-3</v>
      </c>
    </row>
    <row r="73" spans="1:19">
      <c r="A73" s="2" t="str">
        <f>'Master data'!A72</f>
        <v>Retail (Building Supply)</v>
      </c>
      <c r="B73" s="6">
        <f>'Master data'!B72</f>
        <v>98</v>
      </c>
      <c r="C73" s="23">
        <f>'Master data'!CP72/'Master data'!AP72</f>
        <v>0.35775145202455361</v>
      </c>
      <c r="D73" s="7">
        <f>'Master data'!AM72/'Master data'!AP72</f>
        <v>8.6204503524820703E-2</v>
      </c>
      <c r="E73" s="7">
        <f>('Master data'!DM72+'Master data'!EQ72)/'Master data'!AP72</f>
        <v>0.13125972369666417</v>
      </c>
      <c r="F73" s="7">
        <f>'Master data'!DM72/'Master data'!AP72</f>
        <v>0.12869917670798264</v>
      </c>
      <c r="G73" s="7">
        <f>IF('Master data'!AP72&gt;0,'Master data'!DM72*(1-Beta!E75)/'Master data'!AP72,"NA")</f>
        <v>0.10302628432065722</v>
      </c>
      <c r="H73" s="23">
        <f>IF('Master data'!AP72&gt;0,'Master data'!AN72/'Master data'!AP72,"NA")</f>
        <v>0.12653035188089201</v>
      </c>
      <c r="I73" s="23">
        <f>IF('Master data'!AP72&gt;0,'Master data'!AN72*(1-'Debt fundamentals'!H72)/'Master data'!AP72,"NA")</f>
        <v>0.10129009634344475</v>
      </c>
      <c r="J73" s="23">
        <f>'Master data'!EF72/'Master data'!AP72</f>
        <v>0.12658002312245675</v>
      </c>
      <c r="K73" s="23">
        <f>IF('Master data'!AP72&gt;0,('Master data'!AN72*(1-'Debt fundamentals'!H72)+('Master data'!EF72-'Master data'!AN72))/'Master data'!AP72,"NA")</f>
        <v>0.10133976758500951</v>
      </c>
      <c r="L73" s="23">
        <f>IF('Master data'!AP72&gt;0,'Master data'!AQ72/'Master data'!AP72,"NA")</f>
        <v>0.13328544422496214</v>
      </c>
      <c r="M73" s="23">
        <f>IF('Master data'!AP72&gt;0,('Master data'!AQ72+'Master data'!BT72)/'Master data'!AP72,"NA")</f>
        <v>0.34611059674614658</v>
      </c>
      <c r="N73" s="23">
        <f>IF('Master data'!AP72&gt;0,('Master data'!AQ72+'Master data'!BW72)/'Master data'!AP72,"NA")</f>
        <v>0.13351363385681433</v>
      </c>
      <c r="O73" s="23">
        <f t="shared" si="1"/>
        <v>0.64224854797544639</v>
      </c>
      <c r="P73" s="23">
        <f>'Master data'!BW72/'Master data'!AP72</f>
        <v>2.2818963185216855E-4</v>
      </c>
      <c r="Q73" s="23">
        <f>'Master data'!BT72/'Master data'!AP72</f>
        <v>0.21282515252118445</v>
      </c>
      <c r="R73" s="23">
        <f>'Master data'!EQ72/'Master data'!AP72</f>
        <v>2.5605469886815207E-3</v>
      </c>
      <c r="S73" s="7">
        <f>'Lease effect'!C72</f>
        <v>1.6260822952096646E-2</v>
      </c>
    </row>
    <row r="74" spans="1:19">
      <c r="A74" s="2" t="str">
        <f>'Master data'!A73</f>
        <v>Retail (Distributors)</v>
      </c>
      <c r="B74" s="6">
        <f>'Master data'!B73</f>
        <v>1002</v>
      </c>
      <c r="C74" s="23">
        <f>'Master data'!CP73/'Master data'!AP73</f>
        <v>0.14143653078490756</v>
      </c>
      <c r="D74" s="7">
        <f>'Master data'!AM73/'Master data'!AP73</f>
        <v>3.2011191232274881E-2</v>
      </c>
      <c r="E74" s="7">
        <f>('Master data'!DM73+'Master data'!EQ73)/'Master data'!AP73</f>
        <v>4.3635899009000709E-2</v>
      </c>
      <c r="F74" s="7">
        <f>'Master data'!DM73/'Master data'!AP73</f>
        <v>4.2944738669705905E-2</v>
      </c>
      <c r="G74" s="7">
        <f>IF('Master data'!AP73&gt;0,'Master data'!DM73*(1-Beta!E76)/'Master data'!AP73,"NA")</f>
        <v>3.5913301144683191E-2</v>
      </c>
      <c r="H74" s="23">
        <f>IF('Master data'!AP73&gt;0,'Master data'!AN73/'Master data'!AP73,"NA")</f>
        <v>4.3189574451851349E-2</v>
      </c>
      <c r="I74" s="23">
        <f>IF('Master data'!AP73&gt;0,'Master data'!AN73*(1-'Debt fundamentals'!H73)/'Master data'!AP73,"NA")</f>
        <v>3.6118049419968101E-2</v>
      </c>
      <c r="J74" s="23">
        <f>'Master data'!EF73/'Master data'!AP73</f>
        <v>4.3242731983525774E-2</v>
      </c>
      <c r="K74" s="23">
        <f>IF('Master data'!AP73&gt;0,('Master data'!AN73*(1-'Debt fundamentals'!H73)+('Master data'!EF73-'Master data'!AN73))/'Master data'!AP73,"NA")</f>
        <v>3.6171206951642526E-2</v>
      </c>
      <c r="L74" s="23">
        <f>IF('Master data'!AP73&gt;0,'Master data'!AQ73/'Master data'!AP73,"NA")</f>
        <v>4.801985496133792E-2</v>
      </c>
      <c r="M74" s="23">
        <f>IF('Master data'!AP73&gt;0,('Master data'!AQ73+'Master data'!BT73)/'Master data'!AP73,"NA")</f>
        <v>0.13566037389050858</v>
      </c>
      <c r="N74" s="23">
        <f>IF('Master data'!AP73&gt;0,('Master data'!AQ73+'Master data'!BW73)/'Master data'!AP73,"NA")</f>
        <v>4.8515053884778739E-2</v>
      </c>
      <c r="O74" s="23">
        <f t="shared" si="1"/>
        <v>0.85856346921509241</v>
      </c>
      <c r="P74" s="23">
        <f>'Master data'!BW73/'Master data'!AP73</f>
        <v>4.9519892344081749E-4</v>
      </c>
      <c r="Q74" s="23">
        <f>'Master data'!BT73/'Master data'!AP73</f>
        <v>8.7640518929170672E-2</v>
      </c>
      <c r="R74" s="23">
        <f>'Master data'!EQ73/'Master data'!AP73</f>
        <v>6.9116033929480885E-4</v>
      </c>
      <c r="S74" s="7">
        <f>'Lease effect'!C73</f>
        <v>2.6878891770538808E-3</v>
      </c>
    </row>
    <row r="75" spans="1:19">
      <c r="A75" s="2" t="str">
        <f>'Master data'!A74</f>
        <v>Retail (General)</v>
      </c>
      <c r="B75" s="6">
        <f>'Master data'!B74</f>
        <v>204</v>
      </c>
      <c r="C75" s="23">
        <f>'Master data'!CP74/'Master data'!AP74</f>
        <v>0.26365353885729237</v>
      </c>
      <c r="D75" s="7">
        <f>'Master data'!AM74/'Master data'!AP74</f>
        <v>2.5152269486177894E-2</v>
      </c>
      <c r="E75" s="7">
        <f>('Master data'!DM74+'Master data'!EQ74)/'Master data'!AP74</f>
        <v>5.536771339682945E-2</v>
      </c>
      <c r="F75" s="7">
        <f>'Master data'!DM74/'Master data'!AP74</f>
        <v>5.3628754509030915E-2</v>
      </c>
      <c r="G75" s="7">
        <f>IF('Master data'!AP74&gt;0,'Master data'!DM74*(1-Beta!E77)/'Master data'!AP74,"NA")</f>
        <v>4.337731317619023E-2</v>
      </c>
      <c r="H75" s="23">
        <f>IF('Master data'!AP74&gt;0,'Master data'!AN74/'Master data'!AP74,"NA")</f>
        <v>5.0213178673475897E-2</v>
      </c>
      <c r="I75" s="23">
        <f>IF('Master data'!AP74&gt;0,'Master data'!AN74*(1-'Debt fundamentals'!H74)/'Master data'!AP74,"NA")</f>
        <v>4.0614644080995257E-2</v>
      </c>
      <c r="J75" s="23">
        <f>'Master data'!EF74/'Master data'!AP74</f>
        <v>5.025303590715819E-2</v>
      </c>
      <c r="K75" s="23">
        <f>IF('Master data'!AP74&gt;0,('Master data'!AN74*(1-'Debt fundamentals'!H74)+('Master data'!EF74-'Master data'!AN74))/'Master data'!AP74,"NA")</f>
        <v>4.0654501314677557E-2</v>
      </c>
      <c r="L75" s="23">
        <f>IF('Master data'!AP74&gt;0,'Master data'!AQ74/'Master data'!AP74,"NA")</f>
        <v>6.7024284161857822E-2</v>
      </c>
      <c r="M75" s="23">
        <f>IF('Master data'!AP74&gt;0,('Master data'!AQ74+'Master data'!BT74)/'Master data'!AP74,"NA")</f>
        <v>0.26287253058329396</v>
      </c>
      <c r="N75" s="23">
        <f>IF('Master data'!AP74&gt;0,('Master data'!AQ74+'Master data'!BW74)/'Master data'!AP74,"NA")</f>
        <v>6.7170632536369804E-2</v>
      </c>
      <c r="O75" s="23">
        <f t="shared" si="1"/>
        <v>0.73634646114270763</v>
      </c>
      <c r="P75" s="23">
        <f>'Master data'!BW74/'Master data'!AP74</f>
        <v>1.4634837451198062E-4</v>
      </c>
      <c r="Q75" s="23">
        <f>'Master data'!BT74/'Master data'!AP74</f>
        <v>0.19584824642143614</v>
      </c>
      <c r="R75" s="23">
        <f>'Master data'!EQ74/'Master data'!AP74</f>
        <v>1.7389588877985381E-3</v>
      </c>
      <c r="S75" s="7">
        <f>'Lease effect'!C74</f>
        <v>1.1704875000399444E-2</v>
      </c>
    </row>
    <row r="76" spans="1:19">
      <c r="A76" s="2" t="str">
        <f>'Master data'!A75</f>
        <v>Retail (Grocery and Food)</v>
      </c>
      <c r="B76" s="6">
        <f>'Master data'!B75</f>
        <v>184</v>
      </c>
      <c r="C76" s="23">
        <f>'Master data'!CP75/'Master data'!AP75</f>
        <v>0.23807735819711545</v>
      </c>
      <c r="D76" s="7">
        <f>'Master data'!AM75/'Master data'!AP75</f>
        <v>2.7307513592049887E-2</v>
      </c>
      <c r="E76" s="7">
        <f>('Master data'!DM75+'Master data'!EQ75)/'Master data'!AP75</f>
        <v>4.5348617104341897E-2</v>
      </c>
      <c r="F76" s="7">
        <f>'Master data'!DM75/'Master data'!AP75</f>
        <v>4.3134456086045748E-2</v>
      </c>
      <c r="G76" s="7">
        <f>IF('Master data'!AP75&gt;0,'Master data'!DM75*(1-Beta!E78)/'Master data'!AP75,"NA")</f>
        <v>3.4405570689689378E-2</v>
      </c>
      <c r="H76" s="23">
        <f>IF('Master data'!AP75&gt;0,'Master data'!AN75/'Master data'!AP75,"NA")</f>
        <v>4.1540434889846795E-2</v>
      </c>
      <c r="I76" s="23">
        <f>IF('Master data'!AP75&gt;0,'Master data'!AN75*(1-'Debt fundamentals'!H75)/'Master data'!AP75,"NA")</f>
        <v>3.3134122897759799E-2</v>
      </c>
      <c r="J76" s="23">
        <f>'Master data'!EF75/'Master data'!AP75</f>
        <v>4.1546403627178367E-2</v>
      </c>
      <c r="K76" s="23">
        <f>IF('Master data'!AP75&gt;0,('Master data'!AN75*(1-'Debt fundamentals'!H75)+('Master data'!EF75-'Master data'!AN75))/'Master data'!AP75,"NA")</f>
        <v>3.3140091635091372E-2</v>
      </c>
      <c r="L76" s="23">
        <f>IF('Master data'!AP75&gt;0,'Master data'!AQ75/'Master data'!AP75,"NA")</f>
        <v>6.5002123861759076E-2</v>
      </c>
      <c r="M76" s="23">
        <f>IF('Master data'!AP75&gt;0,('Master data'!AQ75+'Master data'!BT75)/'Master data'!AP75,"NA")</f>
        <v>0.25683405721984731</v>
      </c>
      <c r="N76" s="23">
        <f>IF('Master data'!AP75&gt;0,('Master data'!AQ75+'Master data'!BW75)/'Master data'!AP75,"NA")</f>
        <v>6.5094540790185576E-2</v>
      </c>
      <c r="O76" s="23">
        <f t="shared" si="1"/>
        <v>0.7619226418028846</v>
      </c>
      <c r="P76" s="23">
        <f>'Master data'!BW75/'Master data'!AP75</f>
        <v>9.2416928426501007E-5</v>
      </c>
      <c r="Q76" s="23">
        <f>'Master data'!BT75/'Master data'!AP75</f>
        <v>0.19183193335808826</v>
      </c>
      <c r="R76" s="23">
        <f>'Master data'!EQ75/'Master data'!AP75</f>
        <v>2.2141610182961563E-3</v>
      </c>
      <c r="S76" s="7">
        <f>'Lease effect'!C75</f>
        <v>1.0232533284815916E-2</v>
      </c>
    </row>
    <row r="77" spans="1:19">
      <c r="A77" s="2" t="str">
        <f>'Master data'!A76</f>
        <v>Retail (Online)</v>
      </c>
      <c r="B77" s="6">
        <f>'Master data'!B76</f>
        <v>353</v>
      </c>
      <c r="C77" s="23">
        <f>'Master data'!CP76/'Master data'!AP76</f>
        <v>0.37710802527241488</v>
      </c>
      <c r="D77" s="7">
        <f>'Master data'!AM76/'Master data'!AP76</f>
        <v>7.9723122398114979E-2</v>
      </c>
      <c r="E77" s="7">
        <f>('Master data'!DM76+'Master data'!EQ76)/'Master data'!AP76</f>
        <v>5.7858748594916083E-2</v>
      </c>
      <c r="F77" s="7">
        <f>'Master data'!DM76/'Master data'!AP76</f>
        <v>3.1345578305595673E-2</v>
      </c>
      <c r="G77" s="7">
        <f>IF('Master data'!AP76&gt;0,'Master data'!DM76*(1-Beta!E79)/'Master data'!AP76,"NA")</f>
        <v>2.7990966233783741E-2</v>
      </c>
      <c r="H77" s="23">
        <f>IF('Master data'!AP76&gt;0,'Master data'!AN76/'Master data'!AP76,"NA")</f>
        <v>2.7736959055312153E-2</v>
      </c>
      <c r="I77" s="23">
        <f>IF('Master data'!AP76&gt;0,'Master data'!AN76*(1-'Debt fundamentals'!H76)/'Master data'!AP76,"NA")</f>
        <v>2.4768542369067986E-2</v>
      </c>
      <c r="J77" s="23">
        <f>'Master data'!EF76/'Master data'!AP76</f>
        <v>4.1542221580677191E-2</v>
      </c>
      <c r="K77" s="23">
        <f>IF('Master data'!AP76&gt;0,('Master data'!AN76*(1-'Debt fundamentals'!H76)+('Master data'!EF76-'Master data'!AN76))/'Master data'!AP76,"NA")</f>
        <v>3.8573804894433024E-2</v>
      </c>
      <c r="L77" s="23">
        <f>IF('Master data'!AP76&gt;0,'Master data'!AQ76/'Master data'!AP76,"NA")</f>
        <v>7.3903350285294073E-2</v>
      </c>
      <c r="M77" s="23">
        <f>IF('Master data'!AP76&gt;0,('Master data'!AQ76+'Master data'!BT76)/'Master data'!AP76,"NA")</f>
        <v>0.33947984387883712</v>
      </c>
      <c r="N77" s="23">
        <f>IF('Master data'!AP76&gt;0,('Master data'!AQ76+'Master data'!BW76)/'Master data'!AP76,"NA")</f>
        <v>0.15351433562187025</v>
      </c>
      <c r="O77" s="23">
        <f t="shared" si="1"/>
        <v>0.62289197472758517</v>
      </c>
      <c r="P77" s="23">
        <f>'Master data'!BW76/'Master data'!AP76</f>
        <v>7.9610985336576193E-2</v>
      </c>
      <c r="Q77" s="23">
        <f>'Master data'!BT76/'Master data'!AP76</f>
        <v>0.26557649359354307</v>
      </c>
      <c r="R77" s="23">
        <f>'Master data'!EQ76/'Master data'!AP76</f>
        <v>2.6513170289320407E-2</v>
      </c>
      <c r="S77" s="7">
        <f>'Lease effect'!C76</f>
        <v>1.0686121040241959E-2</v>
      </c>
    </row>
    <row r="78" spans="1:19">
      <c r="A78" s="2" t="str">
        <f>'Master data'!A77</f>
        <v>Retail (Special Lines)</v>
      </c>
      <c r="B78" s="6">
        <f>'Master data'!B77</f>
        <v>479</v>
      </c>
      <c r="C78" s="23">
        <f>'Master data'!CP77/'Master data'!AP77</f>
        <v>0.32101416472919764</v>
      </c>
      <c r="D78" s="7">
        <f>'Master data'!AM77/'Master data'!AP77</f>
        <v>3.7494534832227262E-2</v>
      </c>
      <c r="E78" s="7">
        <f>('Master data'!DM77+'Master data'!EQ77)/'Master data'!AP77</f>
        <v>6.4281864338437772E-2</v>
      </c>
      <c r="F78" s="7">
        <f>'Master data'!DM77/'Master data'!AP77</f>
        <v>6.1269092560628673E-2</v>
      </c>
      <c r="G78" s="7">
        <f>IF('Master data'!AP77&gt;0,'Master data'!DM77*(1-Beta!E80)/'Master data'!AP77,"NA")</f>
        <v>5.0987871611914093E-2</v>
      </c>
      <c r="H78" s="23">
        <f>IF('Master data'!AP77&gt;0,'Master data'!AN77/'Master data'!AP77,"NA")</f>
        <v>6.1401246105046596E-2</v>
      </c>
      <c r="I78" s="23">
        <f>IF('Master data'!AP77&gt;0,'Master data'!AN77*(1-'Debt fundamentals'!H77)/'Master data'!AP77,"NA")</f>
        <v>5.1097849215208491E-2</v>
      </c>
      <c r="J78" s="23">
        <f>'Master data'!EF77/'Master data'!AP77</f>
        <v>6.139574904661501E-2</v>
      </c>
      <c r="K78" s="23">
        <f>IF('Master data'!AP77&gt;0,('Master data'!AN77*(1-'Debt fundamentals'!H77)+('Master data'!EF77-'Master data'!AN77))/'Master data'!AP77,"NA")</f>
        <v>5.1092352156776905E-2</v>
      </c>
      <c r="L78" s="23">
        <f>IF('Master data'!AP77&gt;0,'Master data'!AQ77/'Master data'!AP77,"NA")</f>
        <v>5.4866707082922947E-2</v>
      </c>
      <c r="M78" s="23">
        <f>IF('Master data'!AP77&gt;0,('Master data'!AQ77+'Master data'!BT77)/'Master data'!AP77,"NA")</f>
        <v>0.29893322530307515</v>
      </c>
      <c r="N78" s="23">
        <f>IF('Master data'!AP77&gt;0,('Master data'!AQ77+'Master data'!BW77)/'Master data'!AP77,"NA")</f>
        <v>5.5926159328110833E-2</v>
      </c>
      <c r="O78" s="23">
        <f t="shared" si="1"/>
        <v>0.67898583527080236</v>
      </c>
      <c r="P78" s="23">
        <f>'Master data'!BW77/'Master data'!AP77</f>
        <v>1.0594522451878839E-3</v>
      </c>
      <c r="Q78" s="23">
        <f>'Master data'!BT77/'Master data'!AP77</f>
        <v>0.24406651822015218</v>
      </c>
      <c r="R78" s="23">
        <f>'Master data'!EQ77/'Master data'!AP77</f>
        <v>3.0127717778091006E-3</v>
      </c>
      <c r="S78" s="7">
        <f>'Lease effect'!C77</f>
        <v>3.9348313752170051E-2</v>
      </c>
    </row>
    <row r="79" spans="1:19">
      <c r="A79" s="2" t="str">
        <f>'Master data'!A78</f>
        <v>Rubber&amp; Tires</v>
      </c>
      <c r="B79" s="6">
        <f>'Master data'!B78</f>
        <v>90</v>
      </c>
      <c r="C79" s="23">
        <f>'Master data'!CP78/'Master data'!AP78</f>
        <v>0.31342281900437818</v>
      </c>
      <c r="D79" s="7">
        <f>'Master data'!AM78/'Master data'!AP78</f>
        <v>7.5467295426165065E-2</v>
      </c>
      <c r="E79" s="7">
        <f>('Master data'!DM78+'Master data'!EQ78)/'Master data'!AP78</f>
        <v>0.10355154026049998</v>
      </c>
      <c r="F79" s="7">
        <f>'Master data'!DM78/'Master data'!AP78</f>
        <v>0.10238272234404534</v>
      </c>
      <c r="G79" s="7">
        <f>IF('Master data'!AP78&gt;0,'Master data'!DM78*(1-Beta!E81)/'Master data'!AP78,"NA")</f>
        <v>8.5578794509783285E-2</v>
      </c>
      <c r="H79" s="23">
        <f>IF('Master data'!AP78&gt;0,'Master data'!AN78/'Master data'!AP78,"NA")</f>
        <v>0.10278282036960752</v>
      </c>
      <c r="I79" s="23">
        <f>IF('Master data'!AP78&gt;0,'Master data'!AN78*(1-'Debt fundamentals'!H78)/'Master data'!AP78,"NA")</f>
        <v>8.5913225026275089E-2</v>
      </c>
      <c r="J79" s="23">
        <f>'Master data'!EF78/'Master data'!AP78</f>
        <v>0.1043088757472794</v>
      </c>
      <c r="K79" s="23">
        <f>IF('Master data'!AP78&gt;0,('Master data'!AN78*(1-'Debt fundamentals'!H78)+('Master data'!EF78-'Master data'!AN78))/'Master data'!AP78,"NA")</f>
        <v>8.7439280403946967E-2</v>
      </c>
      <c r="L79" s="23">
        <f>IF('Master data'!AP78&gt;0,'Master data'!AQ78/'Master data'!AP78,"NA")</f>
        <v>0.13381243320183422</v>
      </c>
      <c r="M79" s="23">
        <f>IF('Master data'!AP78&gt;0,('Master data'!AQ78+'Master data'!BT78)/'Master data'!AP78,"NA")</f>
        <v>0.29566539223756355</v>
      </c>
      <c r="N79" s="23">
        <f>IF('Master data'!AP78&gt;0,('Master data'!AQ78+'Master data'!BW78)/'Master data'!AP78,"NA")</f>
        <v>0.15971309225090863</v>
      </c>
      <c r="O79" s="23">
        <f t="shared" si="1"/>
        <v>0.68657718099562182</v>
      </c>
      <c r="P79" s="23">
        <f>'Master data'!BW78/'Master data'!AP78</f>
        <v>2.5900659049074393E-2</v>
      </c>
      <c r="Q79" s="23">
        <f>'Master data'!BT78/'Master data'!AP78</f>
        <v>0.16185295903572933</v>
      </c>
      <c r="R79" s="23">
        <f>'Master data'!EQ78/'Master data'!AP78</f>
        <v>1.1688179164546307E-3</v>
      </c>
      <c r="S79" s="7">
        <f>'Lease effect'!C78</f>
        <v>3.4506487191040187E-3</v>
      </c>
    </row>
    <row r="80" spans="1:19">
      <c r="A80" s="2" t="str">
        <f>'Master data'!A79</f>
        <v>Semiconductor</v>
      </c>
      <c r="B80" s="6">
        <f>'Master data'!B79</f>
        <v>581</v>
      </c>
      <c r="C80" s="23">
        <f>'Master data'!CP79/'Master data'!AP79</f>
        <v>0.43011249675184721</v>
      </c>
      <c r="D80" s="7">
        <f>'Master data'!AM79/'Master data'!AP79</f>
        <v>0.20160523205330924</v>
      </c>
      <c r="E80" s="7">
        <f>('Master data'!DM79+'Master data'!EQ79)/'Master data'!AP79</f>
        <v>0.23909914844207453</v>
      </c>
      <c r="F80" s="7">
        <f>'Master data'!DM79/'Master data'!AP79</f>
        <v>0.22016122643247338</v>
      </c>
      <c r="G80" s="7">
        <f>IF('Master data'!AP79&gt;0,'Master data'!DM79*(1-Beta!E82)/'Master data'!AP79,"NA")</f>
        <v>0.1979423573004119</v>
      </c>
      <c r="H80" s="23">
        <f>IF('Master data'!AP79&gt;0,'Master data'!AN79/'Master data'!AP79,"NA")</f>
        <v>0.22032423231047812</v>
      </c>
      <c r="I80" s="23">
        <f>IF('Master data'!AP79&gt;0,'Master data'!AN79*(1-'Debt fundamentals'!H79)/'Master data'!AP79,"NA")</f>
        <v>0.19808891247849172</v>
      </c>
      <c r="J80" s="23">
        <f>'Master data'!EF79/'Master data'!AP79</f>
        <v>0.23441240751038647</v>
      </c>
      <c r="K80" s="23">
        <f>IF('Master data'!AP79&gt;0,('Master data'!AN79*(1-'Debt fundamentals'!H79)+('Master data'!EF79-'Master data'!AN79))/'Master data'!AP79,"NA")</f>
        <v>0.21217708767840007</v>
      </c>
      <c r="L80" s="23">
        <f>IF('Master data'!AP79&gt;0,'Master data'!AQ79/'Master data'!AP79,"NA")</f>
        <v>0.28866270436972236</v>
      </c>
      <c r="M80" s="23">
        <f>IF('Master data'!AP79&gt;0,('Master data'!AQ79+'Master data'!BT79)/'Master data'!AP79,"NA")</f>
        <v>0.36480114776066092</v>
      </c>
      <c r="N80" s="23">
        <f>IF('Master data'!AP79&gt;0,('Master data'!AQ79+'Master data'!BW79)/'Master data'!AP79,"NA")</f>
        <v>0.41556787262497025</v>
      </c>
      <c r="O80" s="23">
        <f t="shared" si="1"/>
        <v>0.56988750324815274</v>
      </c>
      <c r="P80" s="23">
        <f>'Master data'!BW79/'Master data'!AP79</f>
        <v>0.12690516825524789</v>
      </c>
      <c r="Q80" s="23">
        <f>'Master data'!BT79/'Master data'!AP79</f>
        <v>7.6138443390938518E-2</v>
      </c>
      <c r="R80" s="23">
        <f>'Master data'!EQ79/'Master data'!AP79</f>
        <v>1.8937922009601153E-2</v>
      </c>
      <c r="S80" s="7">
        <f>'Lease effect'!C79</f>
        <v>3.5877926014261366E-3</v>
      </c>
    </row>
    <row r="81" spans="1:19">
      <c r="A81" s="2" t="str">
        <f>'Master data'!A80</f>
        <v>Semiconductor Equip</v>
      </c>
      <c r="B81" s="6">
        <f>'Master data'!B80</f>
        <v>324</v>
      </c>
      <c r="C81" s="23">
        <f>'Master data'!CP80/'Master data'!AP80</f>
        <v>0.40329436870747593</v>
      </c>
      <c r="D81" s="7">
        <f>'Master data'!AM80/'Master data'!AP80</f>
        <v>0.19172475776606673</v>
      </c>
      <c r="E81" s="7">
        <f>('Master data'!DM80+'Master data'!EQ80)/'Master data'!AP80</f>
        <v>0.24084100486826612</v>
      </c>
      <c r="F81" s="7">
        <f>'Master data'!DM80/'Master data'!AP80</f>
        <v>0.23266942567906598</v>
      </c>
      <c r="G81" s="7">
        <f>IF('Master data'!AP80&gt;0,'Master data'!DM80*(1-Beta!E83)/'Master data'!AP80,"NA")</f>
        <v>0.2020630080332681</v>
      </c>
      <c r="H81" s="23">
        <f>IF('Master data'!AP80&gt;0,'Master data'!AN80/'Master data'!AP80,"NA")</f>
        <v>0.23330241975101479</v>
      </c>
      <c r="I81" s="23">
        <f>IF('Master data'!AP80&gt;0,'Master data'!AN80*(1-'Debt fundamentals'!H80)/'Master data'!AP80,"NA")</f>
        <v>0.20261273512298736</v>
      </c>
      <c r="J81" s="23">
        <f>'Master data'!EF80/'Master data'!AP80</f>
        <v>0.24059626019681066</v>
      </c>
      <c r="K81" s="23">
        <f>IF('Master data'!AP80&gt;0,('Master data'!AN80*(1-'Debt fundamentals'!H80)+('Master data'!EF80-'Master data'!AN80))/'Master data'!AP80,"NA")</f>
        <v>0.2099065755687832</v>
      </c>
      <c r="L81" s="23">
        <f>IF('Master data'!AP80&gt;0,'Master data'!AQ80/'Master data'!AP80,"NA")</f>
        <v>0.22304264664727066</v>
      </c>
      <c r="M81" s="23">
        <f>IF('Master data'!AP80&gt;0,('Master data'!AQ80+'Master data'!BT80)/'Master data'!AP80,"NA")</f>
        <v>0.31491992271424235</v>
      </c>
      <c r="N81" s="23">
        <f>IF('Master data'!AP80&gt;0,('Master data'!AQ80+'Master data'!BW80)/'Master data'!AP80,"NA")</f>
        <v>0.30410662601489336</v>
      </c>
      <c r="O81" s="23">
        <f t="shared" si="1"/>
        <v>0.59670563129252407</v>
      </c>
      <c r="P81" s="23">
        <f>'Master data'!BW80/'Master data'!AP80</f>
        <v>8.1063979367622691E-2</v>
      </c>
      <c r="Q81" s="23">
        <f>'Master data'!BT80/'Master data'!AP80</f>
        <v>9.1877276066971686E-2</v>
      </c>
      <c r="R81" s="23">
        <f>'Master data'!EQ80/'Master data'!AP80</f>
        <v>8.1715791892001417E-3</v>
      </c>
      <c r="S81" s="7">
        <f>'Lease effect'!C80</f>
        <v>3.8851319778452249E-3</v>
      </c>
    </row>
    <row r="82" spans="1:19">
      <c r="A82" s="2" t="str">
        <f>'Master data'!A81</f>
        <v>Shipbuilding &amp; Marine</v>
      </c>
      <c r="B82" s="6">
        <f>'Master data'!B81</f>
        <v>348</v>
      </c>
      <c r="C82" s="23">
        <f>'Master data'!CP81/'Master data'!AP81</f>
        <v>0.34768381389959846</v>
      </c>
      <c r="D82" s="7">
        <f>'Master data'!AM81/'Master data'!AP81</f>
        <v>0.22192529680655926</v>
      </c>
      <c r="E82" s="7">
        <f>('Master data'!DM81+'Master data'!EQ81)/'Master data'!AP81</f>
        <v>0.23573935190555939</v>
      </c>
      <c r="F82" s="7">
        <f>'Master data'!DM81/'Master data'!AP81</f>
        <v>0.23518480959238755</v>
      </c>
      <c r="G82" s="7">
        <f>IF('Master data'!AP81&gt;0,'Master data'!DM81*(1-Beta!E84)/'Master data'!AP81,"NA")</f>
        <v>0.20803482127674811</v>
      </c>
      <c r="H82" s="23">
        <f>IF('Master data'!AP81&gt;0,'Master data'!AN81/'Master data'!AP81,"NA")</f>
        <v>0.23702004048057607</v>
      </c>
      <c r="I82" s="23">
        <f>IF('Master data'!AP81&gt;0,'Master data'!AN81*(1-'Debt fundamentals'!H81)/'Master data'!AP81,"NA")</f>
        <v>0.20965819112996087</v>
      </c>
      <c r="J82" s="23">
        <f>'Master data'!EF81/'Master data'!AP81</f>
        <v>0.23728988082114069</v>
      </c>
      <c r="K82" s="23">
        <f>IF('Master data'!AP81&gt;0,('Master data'!AN81*(1-'Debt fundamentals'!H81)+('Master data'!EF81-'Master data'!AN81))/'Master data'!AP81,"NA")</f>
        <v>0.20992803147052549</v>
      </c>
      <c r="L82" s="23">
        <f>IF('Master data'!AP81&gt;0,'Master data'!AQ81/'Master data'!AP81,"NA")</f>
        <v>0.12794884041630697</v>
      </c>
      <c r="M82" s="23">
        <f>IF('Master data'!AP81&gt;0,('Master data'!AQ81+'Master data'!BT81)/'Master data'!AP81,"NA")</f>
        <v>0.18772006097887825</v>
      </c>
      <c r="N82" s="23">
        <f>IF('Master data'!AP81&gt;0,('Master data'!AQ81+'Master data'!BW81)/'Master data'!AP81,"NA")</f>
        <v>0.12887128059505848</v>
      </c>
      <c r="O82" s="23">
        <f t="shared" si="1"/>
        <v>0.65231618610040154</v>
      </c>
      <c r="P82" s="23">
        <f>'Master data'!BW81/'Master data'!AP81</f>
        <v>9.2244017875150693E-4</v>
      </c>
      <c r="Q82" s="23">
        <f>'Master data'!BT81/'Master data'!AP81</f>
        <v>5.9771220562571246E-2</v>
      </c>
      <c r="R82" s="23">
        <f>'Master data'!EQ81/'Master data'!AP81</f>
        <v>5.5454231317186116E-4</v>
      </c>
      <c r="S82" s="7">
        <f>'Lease effect'!C81</f>
        <v>1.7964643290194305E-2</v>
      </c>
    </row>
    <row r="83" spans="1:19">
      <c r="A83" s="2" t="str">
        <f>'Master data'!A82</f>
        <v>Shoe</v>
      </c>
      <c r="B83" s="6">
        <f>'Master data'!B82</f>
        <v>84</v>
      </c>
      <c r="C83" s="23">
        <f>'Master data'!CP82/'Master data'!AP82</f>
        <v>0.4231570091843625</v>
      </c>
      <c r="D83" s="7">
        <f>'Master data'!AM82/'Master data'!AP82</f>
        <v>8.8274673233377079E-2</v>
      </c>
      <c r="E83" s="7">
        <f>('Master data'!DM82+'Master data'!EQ82)/'Master data'!AP82</f>
        <v>0.12629462527937393</v>
      </c>
      <c r="F83" s="7">
        <f>'Master data'!DM82/'Master data'!AP82</f>
        <v>0.11852920398125474</v>
      </c>
      <c r="G83" s="7">
        <f>IF('Master data'!AP82&gt;0,'Master data'!DM82*(1-Beta!E85)/'Master data'!AP82,"NA")</f>
        <v>0.10217816864565286</v>
      </c>
      <c r="H83" s="23">
        <f>IF('Master data'!AP82&gt;0,'Master data'!AN82/'Master data'!AP82,"NA")</f>
        <v>0.11778836531814707</v>
      </c>
      <c r="I83" s="23">
        <f>IF('Master data'!AP82&gt;0,'Master data'!AN82*(1-'Debt fundamentals'!H82)/'Master data'!AP82,"NA")</f>
        <v>0.10153952824889287</v>
      </c>
      <c r="J83" s="23">
        <f>'Master data'!EF82/'Master data'!AP82</f>
        <v>0.11767630837606761</v>
      </c>
      <c r="K83" s="23">
        <f>IF('Master data'!AP82&gt;0,('Master data'!AN82*(1-'Debt fundamentals'!H82)+('Master data'!EF82-'Master data'!AN82))/'Master data'!AP82,"NA")</f>
        <v>0.10142747130681341</v>
      </c>
      <c r="L83" s="23">
        <f>IF('Master data'!AP82&gt;0,'Master data'!AQ82/'Master data'!AP82,"NA")</f>
        <v>0.11341830888719348</v>
      </c>
      <c r="M83" s="23">
        <f>IF('Master data'!AP82&gt;0,('Master data'!AQ82+'Master data'!BT82)/'Master data'!AP82,"NA")</f>
        <v>0.40499476876050433</v>
      </c>
      <c r="N83" s="23">
        <f>IF('Master data'!AP82&gt;0,('Master data'!AQ82+'Master data'!BW82)/'Master data'!AP82,"NA")</f>
        <v>0.12168632342006626</v>
      </c>
      <c r="O83" s="23">
        <f t="shared" si="1"/>
        <v>0.5768429908156375</v>
      </c>
      <c r="P83" s="23">
        <f>'Master data'!BW82/'Master data'!AP82</f>
        <v>8.2680145328727795E-3</v>
      </c>
      <c r="Q83" s="23">
        <f>'Master data'!BT82/'Master data'!AP82</f>
        <v>0.29157645987331082</v>
      </c>
      <c r="R83" s="23">
        <f>'Master data'!EQ82/'Master data'!AP82</f>
        <v>7.7654212981191741E-3</v>
      </c>
      <c r="S83" s="7">
        <f>'Lease effect'!C82</f>
        <v>2.1167459301491293E-2</v>
      </c>
    </row>
    <row r="84" spans="1:19">
      <c r="A84" s="2" t="str">
        <f>'Master data'!A83</f>
        <v>Software (Entertainment)</v>
      </c>
      <c r="B84" s="6">
        <f>'Master data'!B83</f>
        <v>317</v>
      </c>
      <c r="C84" s="23">
        <f>'Master data'!CP83/'Master data'!AP83</f>
        <v>0.61213858078062655</v>
      </c>
      <c r="D84" s="7">
        <f>'Master data'!AM83/'Master data'!AP83</f>
        <v>0.27962661054173699</v>
      </c>
      <c r="E84" s="7">
        <f>('Master data'!DM83+'Master data'!EQ83)/'Master data'!AP83</f>
        <v>0.33164254868906312</v>
      </c>
      <c r="F84" s="7">
        <f>'Master data'!DM83/'Master data'!AP83</f>
        <v>0.26896366478542111</v>
      </c>
      <c r="G84" s="7">
        <f>IF('Master data'!AP83&gt;0,'Master data'!DM83*(1-Beta!E86)/'Master data'!AP83,"NA")</f>
        <v>0.24338780162063162</v>
      </c>
      <c r="H84" s="23">
        <f>IF('Master data'!AP83&gt;0,'Master data'!AN83/'Master data'!AP83,"NA")</f>
        <v>0.26602908883372367</v>
      </c>
      <c r="I84" s="23">
        <f>IF('Master data'!AP83&gt;0,'Master data'!AN83*(1-'Debt fundamentals'!H83)/'Master data'!AP83,"NA")</f>
        <v>0.24073227567759306</v>
      </c>
      <c r="J84" s="23">
        <f>'Master data'!EF83/'Master data'!AP83</f>
        <v>0.28552625417379313</v>
      </c>
      <c r="K84" s="23">
        <f>IF('Master data'!AP83&gt;0,('Master data'!AN83*(1-'Debt fundamentals'!H83)+('Master data'!EF83-'Master data'!AN83))/'Master data'!AP83,"NA")</f>
        <v>0.26022944101766249</v>
      </c>
      <c r="L84" s="23">
        <f>IF('Master data'!AP83&gt;0,'Master data'!AQ83/'Master data'!AP83,"NA")</f>
        <v>0.24436616192241797</v>
      </c>
      <c r="M84" s="23">
        <f>IF('Master data'!AP83&gt;0,('Master data'!AQ83+'Master data'!BT83)/'Master data'!AP83,"NA")</f>
        <v>0.46789422325116414</v>
      </c>
      <c r="N84" s="23">
        <f>IF('Master data'!AP83&gt;0,('Master data'!AQ83+'Master data'!BW83)/'Master data'!AP83,"NA")</f>
        <v>0.37596685664991419</v>
      </c>
      <c r="O84" s="23">
        <f t="shared" si="1"/>
        <v>0.38786141921937345</v>
      </c>
      <c r="P84" s="23">
        <f>'Master data'!BW83/'Master data'!AP83</f>
        <v>0.13160069472749616</v>
      </c>
      <c r="Q84" s="23">
        <f>'Master data'!BT83/'Master data'!AP83</f>
        <v>0.2235280613287462</v>
      </c>
      <c r="R84" s="23">
        <f>'Master data'!EQ83/'Master data'!AP83</f>
        <v>6.2678883903642041E-2</v>
      </c>
      <c r="S84" s="7">
        <f>'Lease effect'!C83</f>
        <v>1.1968877616991263E-2</v>
      </c>
    </row>
    <row r="85" spans="1:19">
      <c r="A85" s="2" t="str">
        <f>'Master data'!A84</f>
        <v>Software (Internet)</v>
      </c>
      <c r="B85" s="6">
        <f>'Master data'!B84</f>
        <v>151</v>
      </c>
      <c r="C85" s="23">
        <f>'Master data'!CP84/'Master data'!AP84</f>
        <v>0.37581884530097232</v>
      </c>
      <c r="D85" s="7">
        <f>'Master data'!AM84/'Master data'!AP84</f>
        <v>2.7437357152353421E-2</v>
      </c>
      <c r="E85" s="7">
        <f>('Master data'!DM84+'Master data'!EQ84)/'Master data'!AP84</f>
        <v>7.7503301516851045E-2</v>
      </c>
      <c r="F85" s="7">
        <f>'Master data'!DM84/'Master data'!AP84</f>
        <v>1.2061583975656978E-2</v>
      </c>
      <c r="G85" s="7">
        <f>IF('Master data'!AP84&gt;0,'Master data'!DM84*(1-Beta!E87)/'Master data'!AP84,"NA")</f>
        <v>1.0840990278219017E-2</v>
      </c>
      <c r="H85" s="23">
        <f>IF('Master data'!AP84&gt;0,'Master data'!AN84/'Master data'!AP84,"NA")</f>
        <v>1.1017540870800323E-2</v>
      </c>
      <c r="I85" s="23">
        <f>IF('Master data'!AP84&gt;0,'Master data'!AN84*(1-'Debt fundamentals'!H84)/'Master data'!AP84,"NA")</f>
        <v>9.9026009943044158E-3</v>
      </c>
      <c r="J85" s="23">
        <f>'Master data'!EF84/'Master data'!AP84</f>
        <v>3.3538335732862225E-2</v>
      </c>
      <c r="K85" s="23">
        <f>IF('Master data'!AP84&gt;0,('Master data'!AN84*(1-'Debt fundamentals'!H84)+('Master data'!EF84-'Master data'!AN84))/'Master data'!AP84,"NA")</f>
        <v>3.2423395856366319E-2</v>
      </c>
      <c r="L85" s="23">
        <f>IF('Master data'!AP84&gt;0,'Master data'!AQ84/'Master data'!AP84,"NA")</f>
        <v>7.8869989529922177E-2</v>
      </c>
      <c r="M85" s="23">
        <f>IF('Master data'!AP84&gt;0,('Master data'!AQ84+'Master data'!BT84)/'Master data'!AP84,"NA")</f>
        <v>0.32658265615069093</v>
      </c>
      <c r="N85" s="23">
        <f>IF('Master data'!AP84&gt;0,('Master data'!AQ84+'Master data'!BW84)/'Master data'!AP84,"NA")</f>
        <v>0.17836045445488638</v>
      </c>
      <c r="O85" s="23">
        <f t="shared" si="1"/>
        <v>0.62418115469902768</v>
      </c>
      <c r="P85" s="23">
        <f>'Master data'!BW84/'Master data'!AP84</f>
        <v>9.9490464924964189E-2</v>
      </c>
      <c r="Q85" s="23">
        <f>'Master data'!BT84/'Master data'!AP84</f>
        <v>0.24771266662076877</v>
      </c>
      <c r="R85" s="23">
        <f>'Master data'!EQ84/'Master data'!AP84</f>
        <v>6.5441717541194072E-2</v>
      </c>
      <c r="S85" s="7">
        <f>'Lease effect'!C84</f>
        <v>1.676084211531198E-2</v>
      </c>
    </row>
    <row r="86" spans="1:19">
      <c r="A86" s="2" t="str">
        <f>'Master data'!A85</f>
        <v>Software (System &amp; Application)</v>
      </c>
      <c r="B86" s="6">
        <f>'Master data'!B85</f>
        <v>1603</v>
      </c>
      <c r="C86" s="23">
        <f>'Master data'!CP85/'Master data'!AP85</f>
        <v>0.6619544486346276</v>
      </c>
      <c r="D86" s="7">
        <f>'Master data'!AM85/'Master data'!AP85</f>
        <v>0.1457804360864291</v>
      </c>
      <c r="E86" s="7">
        <f>('Master data'!DM85+'Master data'!EQ85)/'Master data'!AP85</f>
        <v>0.26713327347083521</v>
      </c>
      <c r="F86" s="7">
        <f>'Master data'!DM85/'Master data'!AP85</f>
        <v>0.20319437339736357</v>
      </c>
      <c r="G86" s="7">
        <f>IF('Master data'!AP85&gt;0,'Master data'!DM85*(1-Beta!E88)/'Master data'!AP85,"NA")</f>
        <v>0.18642916278549498</v>
      </c>
      <c r="H86" s="23">
        <f>IF('Master data'!AP85&gt;0,'Master data'!AN85/'Master data'!AP85,"NA")</f>
        <v>0.20343856441341507</v>
      </c>
      <c r="I86" s="23">
        <f>IF('Master data'!AP85&gt;0,'Master data'!AN85*(1-'Debt fundamentals'!H85)/'Master data'!AP85,"NA")</f>
        <v>0.18665320603000546</v>
      </c>
      <c r="J86" s="23">
        <f>'Master data'!EF85/'Master data'!AP85</f>
        <v>0.22274876142798222</v>
      </c>
      <c r="K86" s="23">
        <f>IF('Master data'!AP85&gt;0,('Master data'!AN85*(1-'Debt fundamentals'!H85)+('Master data'!EF85-'Master data'!AN85))/'Master data'!AP85,"NA")</f>
        <v>0.20596340304457261</v>
      </c>
      <c r="L86" s="23">
        <f>IF('Master data'!AP85&gt;0,'Master data'!AQ85/'Master data'!AP85,"NA")</f>
        <v>0.2514125347501141</v>
      </c>
      <c r="M86" s="23">
        <f>IF('Master data'!AP85&gt;0,('Master data'!AQ85+'Master data'!BT85)/'Master data'!AP85,"NA")</f>
        <v>0.54508603172167114</v>
      </c>
      <c r="N86" s="23">
        <f>IF('Master data'!AP85&gt;0,('Master data'!AQ85+'Master data'!BW85)/'Master data'!AP85,"NA")</f>
        <v>0.40991522674119579</v>
      </c>
      <c r="O86" s="23">
        <f t="shared" si="1"/>
        <v>0.3380455513653724</v>
      </c>
      <c r="P86" s="23">
        <f>'Master data'!BW85/'Master data'!AP85</f>
        <v>0.15850269199108166</v>
      </c>
      <c r="Q86" s="23">
        <f>'Master data'!BT85/'Master data'!AP85</f>
        <v>0.29367349697155704</v>
      </c>
      <c r="R86" s="23">
        <f>'Master data'!EQ85/'Master data'!AP85</f>
        <v>6.3938900073471611E-2</v>
      </c>
      <c r="S86" s="7">
        <f>'Lease effect'!C85</f>
        <v>1.3427177324651835E-2</v>
      </c>
    </row>
    <row r="87" spans="1:19">
      <c r="A87" s="2" t="str">
        <f>'Master data'!A86</f>
        <v>Steel</v>
      </c>
      <c r="B87" s="6">
        <f>'Master data'!B86</f>
        <v>709</v>
      </c>
      <c r="C87" s="23">
        <f>'Master data'!CP86/'Master data'!AP86</f>
        <v>0.23515180068993211</v>
      </c>
      <c r="D87" s="7">
        <f>'Master data'!AM86/'Master data'!AP86</f>
        <v>0.1046434027647062</v>
      </c>
      <c r="E87" s="7">
        <f>('Master data'!DM86+'Master data'!EQ86)/'Master data'!AP86</f>
        <v>0.1504710973334735</v>
      </c>
      <c r="F87" s="7">
        <f>'Master data'!DM86/'Master data'!AP86</f>
        <v>0.14980531567636302</v>
      </c>
      <c r="G87" s="7">
        <f>IF('Master data'!AP86&gt;0,'Master data'!DM86*(1-Beta!E89)/'Master data'!AP86,"NA")</f>
        <v>0.12665925126765995</v>
      </c>
      <c r="H87" s="23">
        <f>IF('Master data'!AP86&gt;0,'Master data'!AN86/'Master data'!AP86,"NA")</f>
        <v>0.14993947824198475</v>
      </c>
      <c r="I87" s="23">
        <f>IF('Master data'!AP86&gt;0,'Master data'!AN86*(1-'Debt fundamentals'!H86)/'Master data'!AP86,"NA")</f>
        <v>0.12677268469312336</v>
      </c>
      <c r="J87" s="23">
        <f>'Master data'!EF86/'Master data'!AP86</f>
        <v>0.15171074208747792</v>
      </c>
      <c r="K87" s="23">
        <f>IF('Master data'!AP86&gt;0,('Master data'!AN86*(1-'Debt fundamentals'!H86)+('Master data'!EF86-'Master data'!AN86))/'Master data'!AP86,"NA")</f>
        <v>0.12854394853861653</v>
      </c>
      <c r="L87" s="23">
        <f>IF('Master data'!AP86&gt;0,'Master data'!AQ86/'Master data'!AP86,"NA")</f>
        <v>0.10539058976073473</v>
      </c>
      <c r="M87" s="23">
        <f>IF('Master data'!AP86&gt;0,('Master data'!AQ86+'Master data'!BT86)/'Master data'!AP86,"NA")</f>
        <v>0.15660992649867209</v>
      </c>
      <c r="N87" s="23">
        <f>IF('Master data'!AP86&gt;0,('Master data'!AQ86+'Master data'!BW86)/'Master data'!AP86,"NA")</f>
        <v>0.11526335500500351</v>
      </c>
      <c r="O87" s="23">
        <f t="shared" si="1"/>
        <v>0.76484819931006787</v>
      </c>
      <c r="P87" s="23">
        <f>'Master data'!BW86/'Master data'!AP86</f>
        <v>9.8727652442687722E-3</v>
      </c>
      <c r="Q87" s="23">
        <f>'Master data'!BT86/'Master data'!AP86</f>
        <v>5.1219336737937347E-2</v>
      </c>
      <c r="R87" s="23">
        <f>'Master data'!EQ86/'Master data'!AP86</f>
        <v>6.6578165711048565E-4</v>
      </c>
      <c r="S87" s="7">
        <f>'Lease effect'!C86</f>
        <v>1.9915144105388098E-3</v>
      </c>
    </row>
    <row r="88" spans="1:19">
      <c r="A88" s="2" t="str">
        <f>'Master data'!A87</f>
        <v>Telecom (Wireless)</v>
      </c>
      <c r="B88" s="6">
        <f>'Master data'!B87</f>
        <v>101</v>
      </c>
      <c r="C88" s="23">
        <f>'Master data'!CP87/'Master data'!AP87</f>
        <v>0.45172785706361906</v>
      </c>
      <c r="D88" s="7">
        <f>'Master data'!AM87/'Master data'!AP87</f>
        <v>0.11493263567859582</v>
      </c>
      <c r="E88" s="7">
        <f>('Master data'!DM87+'Master data'!EQ87)/'Master data'!AP87</f>
        <v>0.14228678154221769</v>
      </c>
      <c r="F88" s="7">
        <f>'Master data'!DM87/'Master data'!AP87</f>
        <v>0.14046320740854051</v>
      </c>
      <c r="G88" s="7">
        <f>IF('Master data'!AP87&gt;0,'Master data'!DM87*(1-Beta!E90)/'Master data'!AP87,"NA")</f>
        <v>0.11910492465663157</v>
      </c>
      <c r="H88" s="23">
        <f>IF('Master data'!AP87&gt;0,'Master data'!AN87/'Master data'!AP87,"NA")</f>
        <v>0.13807856374642868</v>
      </c>
      <c r="I88" s="23">
        <f>IF('Master data'!AP87&gt;0,'Master data'!AN87*(1-'Debt fundamentals'!H87)/'Master data'!AP87,"NA")</f>
        <v>0.11708288052885754</v>
      </c>
      <c r="J88" s="23">
        <f>'Master data'!EF87/'Master data'!AP87</f>
        <v>0.14109159238099231</v>
      </c>
      <c r="K88" s="23">
        <f>IF('Master data'!AP87&gt;0,('Master data'!AN87*(1-'Debt fundamentals'!H87)+('Master data'!EF87-'Master data'!AN87))/'Master data'!AP87,"NA")</f>
        <v>0.12009590916342115</v>
      </c>
      <c r="L88" s="23">
        <f>IF('Master data'!AP87&gt;0,'Master data'!AQ87/'Master data'!AP87,"NA")</f>
        <v>0.29265271935797893</v>
      </c>
      <c r="M88" s="23">
        <f>IF('Master data'!AP87&gt;0,('Master data'!AQ87+'Master data'!BT87)/'Master data'!AP87,"NA")</f>
        <v>0.49927585497889748</v>
      </c>
      <c r="N88" s="23">
        <f>IF('Master data'!AP87&gt;0,('Master data'!AQ87+'Master data'!BW87)/'Master data'!AP87,"NA")</f>
        <v>0.29800767235612391</v>
      </c>
      <c r="O88" s="23">
        <f t="shared" si="1"/>
        <v>0.54827214293638094</v>
      </c>
      <c r="P88" s="23">
        <f>'Master data'!BW87/'Master data'!AP87</f>
        <v>5.3549529981449595E-3</v>
      </c>
      <c r="Q88" s="23">
        <f>'Master data'!BT87/'Master data'!AP87</f>
        <v>0.20662313562091855</v>
      </c>
      <c r="R88" s="23">
        <f>'Master data'!EQ87/'Master data'!AP87</f>
        <v>1.8235741336771779E-3</v>
      </c>
      <c r="S88" s="7">
        <f>'Lease effect'!C87</f>
        <v>1.4078469357715782E-2</v>
      </c>
    </row>
    <row r="89" spans="1:19">
      <c r="A89" s="2" t="str">
        <f>'Master data'!A88</f>
        <v>Telecom. Equipment</v>
      </c>
      <c r="B89" s="6">
        <f>'Master data'!B88</f>
        <v>465</v>
      </c>
      <c r="C89" s="23">
        <f>'Master data'!CP88/'Master data'!AP88</f>
        <v>0.39676210281501356</v>
      </c>
      <c r="D89" s="7">
        <f>'Master data'!AM88/'Master data'!AP88</f>
        <v>6.5068673428562956E-2</v>
      </c>
      <c r="E89" s="7">
        <f>('Master data'!DM88+'Master data'!EQ88)/'Master data'!AP88</f>
        <v>0.12692176028623989</v>
      </c>
      <c r="F89" s="7">
        <f>'Master data'!DM88/'Master data'!AP88</f>
        <v>0.11209882645611607</v>
      </c>
      <c r="G89" s="7">
        <f>IF('Master data'!AP88&gt;0,'Master data'!DM88*(1-Beta!E91)/'Master data'!AP88,"NA")</f>
        <v>0.10253808486928852</v>
      </c>
      <c r="H89" s="23">
        <f>IF('Master data'!AP88&gt;0,'Master data'!AN88/'Master data'!AP88,"NA")</f>
        <v>0.11312211604373505</v>
      </c>
      <c r="I89" s="23">
        <f>IF('Master data'!AP88&gt;0,'Master data'!AN88*(1-'Debt fundamentals'!H88)/'Master data'!AP88,"NA")</f>
        <v>0.10347409961536803</v>
      </c>
      <c r="J89" s="23">
        <f>'Master data'!EF88/'Master data'!AP88</f>
        <v>0.12103257928818929</v>
      </c>
      <c r="K89" s="23">
        <f>IF('Master data'!AP88&gt;0,('Master data'!AN88*(1-'Debt fundamentals'!H88)+('Master data'!EF88-'Master data'!AN88))/'Master data'!AP88,"NA")</f>
        <v>0.11138456285982228</v>
      </c>
      <c r="L89" s="23">
        <f>IF('Master data'!AP88&gt;0,'Master data'!AQ88/'Master data'!AP88,"NA")</f>
        <v>0.1420183573370298</v>
      </c>
      <c r="M89" s="23">
        <f>IF('Master data'!AP88&gt;0,('Master data'!AQ88+'Master data'!BT88)/'Master data'!AP88,"NA")</f>
        <v>0.29987292253805053</v>
      </c>
      <c r="N89" s="23">
        <f>IF('Master data'!AP88&gt;0,('Master data'!AQ88+'Master data'!BW88)/'Master data'!AP88,"NA")</f>
        <v>0.26519389570433621</v>
      </c>
      <c r="O89" s="23">
        <f t="shared" si="1"/>
        <v>0.60323789718498644</v>
      </c>
      <c r="P89" s="23">
        <f>'Master data'!BW88/'Master data'!AP88</f>
        <v>0.12317553836730637</v>
      </c>
      <c r="Q89" s="23">
        <f>'Master data'!BT88/'Master data'!AP88</f>
        <v>0.15785456520102073</v>
      </c>
      <c r="R89" s="23">
        <f>'Master data'!EQ88/'Master data'!AP88</f>
        <v>1.48229338301238E-2</v>
      </c>
      <c r="S89" s="7">
        <f>'Lease effect'!C88</f>
        <v>7.1168849351197572E-3</v>
      </c>
    </row>
    <row r="90" spans="1:19">
      <c r="A90" s="2" t="str">
        <f>'Master data'!A89</f>
        <v>Telecom. Services</v>
      </c>
      <c r="B90" s="6">
        <f>'Master data'!B89</f>
        <v>296</v>
      </c>
      <c r="C90" s="23">
        <f>'Master data'!CP89/'Master data'!AP89</f>
        <v>0.49080414211748563</v>
      </c>
      <c r="D90" s="7">
        <f>'Master data'!AM89/'Master data'!AP89</f>
        <v>9.2841679671029104E-2</v>
      </c>
      <c r="E90" s="7">
        <f>('Master data'!DM89+'Master data'!EQ89)/'Master data'!AP89</f>
        <v>0.16117172188943693</v>
      </c>
      <c r="F90" s="7">
        <f>'Master data'!DM89/'Master data'!AP89</f>
        <v>0.15782952506853631</v>
      </c>
      <c r="G90" s="7">
        <f>IF('Master data'!AP89&gt;0,'Master data'!DM89*(1-Beta!E92)/'Master data'!AP89,"NA")</f>
        <v>0.13585212477093808</v>
      </c>
      <c r="H90" s="23">
        <f>IF('Master data'!AP89&gt;0,'Master data'!AN89/'Master data'!AP89,"NA")</f>
        <v>0.1572555976380865</v>
      </c>
      <c r="I90" s="23">
        <f>IF('Master data'!AP89&gt;0,'Master data'!AN89*(1-'Debt fundamentals'!H89)/'Master data'!AP89,"NA")</f>
        <v>0.13535811542219883</v>
      </c>
      <c r="J90" s="23">
        <f>'Master data'!EF89/'Master data'!AP89</f>
        <v>0.1571343011807079</v>
      </c>
      <c r="K90" s="23">
        <f>IF('Master data'!AP89&gt;0,('Master data'!AN89*(1-'Debt fundamentals'!H89)+('Master data'!EF89-'Master data'!AN89))/'Master data'!AP89,"NA")</f>
        <v>0.13523681896482023</v>
      </c>
      <c r="L90" s="23">
        <f>IF('Master data'!AP89&gt;0,'Master data'!AQ89/'Master data'!AP89,"NA")</f>
        <v>0.30579046756310335</v>
      </c>
      <c r="M90" s="23">
        <f>IF('Master data'!AP89&gt;0,('Master data'!AQ89+'Master data'!BT89)/'Master data'!AP89,"NA")</f>
        <v>0.4098525192460914</v>
      </c>
      <c r="N90" s="23">
        <f>IF('Master data'!AP89&gt;0,('Master data'!AQ89+'Master data'!BW89)/'Master data'!AP89,"NA")</f>
        <v>0.31187586144332158</v>
      </c>
      <c r="O90" s="23">
        <f t="shared" si="1"/>
        <v>0.50919585788251442</v>
      </c>
      <c r="P90" s="23">
        <f>'Master data'!BW89/'Master data'!AP89</f>
        <v>6.0853938802182522E-3</v>
      </c>
      <c r="Q90" s="23">
        <f>'Master data'!BT89/'Master data'!AP89</f>
        <v>0.10406205168298807</v>
      </c>
      <c r="R90" s="23">
        <f>'Master data'!EQ89/'Master data'!AP89</f>
        <v>3.3421968209006231E-3</v>
      </c>
      <c r="S90" s="7">
        <f>'Lease effect'!C89</f>
        <v>1.509094249231639E-2</v>
      </c>
    </row>
    <row r="91" spans="1:19">
      <c r="A91" s="2" t="str">
        <f>'Master data'!A90</f>
        <v>Tobacco</v>
      </c>
      <c r="B91" s="6">
        <f>'Master data'!B90</f>
        <v>55</v>
      </c>
      <c r="C91" s="23">
        <f>'Master data'!CP90/'Master data'!AP90</f>
        <v>0.59107470265538564</v>
      </c>
      <c r="D91" s="7">
        <f>'Master data'!AM90/'Master data'!AP90</f>
        <v>0.20374801861804764</v>
      </c>
      <c r="E91" s="7">
        <f>('Master data'!DM90+'Master data'!EQ90)/'Master data'!AP90</f>
        <v>0.3475482916396207</v>
      </c>
      <c r="F91" s="7">
        <f>'Master data'!DM90/'Master data'!AP90</f>
        <v>0.34452987704033594</v>
      </c>
      <c r="G91" s="7">
        <f>IF('Master data'!AP90&gt;0,'Master data'!DM90*(1-Beta!E93)/'Master data'!AP90,"NA")</f>
        <v>0.28929974924313723</v>
      </c>
      <c r="H91" s="23">
        <f>IF('Master data'!AP90&gt;0,'Master data'!AN90/'Master data'!AP90,"NA")</f>
        <v>0.34496648505702132</v>
      </c>
      <c r="I91" s="23">
        <f>IF('Master data'!AP90&gt;0,'Master data'!AN90*(1-'Debt fundamentals'!H90)/'Master data'!AP90,"NA")</f>
        <v>0.28966636647479699</v>
      </c>
      <c r="J91" s="23">
        <f>'Master data'!EF90/'Master data'!AP90</f>
        <v>0.34477494537820197</v>
      </c>
      <c r="K91" s="23">
        <f>IF('Master data'!AP90&gt;0,('Master data'!AN90*(1-'Debt fundamentals'!H90)+('Master data'!EF90-'Master data'!AN90))/'Master data'!AP90,"NA")</f>
        <v>0.28947482679597769</v>
      </c>
      <c r="L91" s="23">
        <f>IF('Master data'!AP90&gt;0,'Master data'!AQ90/'Master data'!AP90,"NA")</f>
        <v>0.3641996324916324</v>
      </c>
      <c r="M91" s="23">
        <f>IF('Master data'!AP90&gt;0,('Master data'!AQ90+'Master data'!BT90)/'Master data'!AP90,"NA")</f>
        <v>0.52872673787217916</v>
      </c>
      <c r="N91" s="23">
        <f>IF('Master data'!AP90&gt;0,('Master data'!AQ90+'Master data'!BW90)/'Master data'!AP90,"NA")</f>
        <v>0.37476092459949084</v>
      </c>
      <c r="O91" s="23">
        <f t="shared" si="1"/>
        <v>0.40892529734461436</v>
      </c>
      <c r="P91" s="23">
        <f>'Master data'!BW90/'Master data'!AP90</f>
        <v>1.0561292107858467E-2</v>
      </c>
      <c r="Q91" s="23">
        <f>'Master data'!BT90/'Master data'!AP90</f>
        <v>0.16452710538054674</v>
      </c>
      <c r="R91" s="23">
        <f>'Master data'!EQ90/'Master data'!AP90</f>
        <v>3.0184145992847582E-3</v>
      </c>
      <c r="S91" s="7">
        <f>'Lease effect'!C90</f>
        <v>3.4503062404708726E-3</v>
      </c>
    </row>
    <row r="92" spans="1:19">
      <c r="A92" s="2" t="str">
        <f>'Master data'!A91</f>
        <v>Transportation</v>
      </c>
      <c r="B92" s="6">
        <f>'Master data'!B91</f>
        <v>295</v>
      </c>
      <c r="C92" s="23">
        <f>'Master data'!CP91/'Master data'!AP91</f>
        <v>0.17433518628865724</v>
      </c>
      <c r="D92" s="7">
        <f>'Master data'!AM91/'Master data'!AP91</f>
        <v>4.9187902341987139E-2</v>
      </c>
      <c r="E92" s="7">
        <f>('Master data'!DM91+'Master data'!EQ91)/'Master data'!AP91</f>
        <v>7.4926604235712305E-2</v>
      </c>
      <c r="F92" s="7">
        <f>'Master data'!DM91/'Master data'!AP91</f>
        <v>7.2457923131433941E-2</v>
      </c>
      <c r="G92" s="7">
        <f>IF('Master data'!AP91&gt;0,'Master data'!DM91*(1-Beta!E94)/'Master data'!AP91,"NA")</f>
        <v>5.9922613693959313E-2</v>
      </c>
      <c r="H92" s="23">
        <f>IF('Master data'!AP91&gt;0,'Master data'!AN91/'Master data'!AP91,"NA")</f>
        <v>7.2895385221088585E-2</v>
      </c>
      <c r="I92" s="23">
        <f>IF('Master data'!AP91&gt;0,'Master data'!AN91*(1-'Debt fundamentals'!H91)/'Master data'!AP91,"NA")</f>
        <v>6.0284394306364897E-2</v>
      </c>
      <c r="J92" s="23">
        <f>'Master data'!EF91/'Master data'!AP91</f>
        <v>7.3498973610067825E-2</v>
      </c>
      <c r="K92" s="23">
        <f>IF('Master data'!AP91&gt;0,('Master data'!AN91*(1-'Debt fundamentals'!H91)+('Master data'!EF91-'Master data'!AN91))/'Master data'!AP91,"NA")</f>
        <v>6.0887982695344137E-2</v>
      </c>
      <c r="L92" s="23">
        <f>IF('Master data'!AP91&gt;0,'Master data'!AQ91/'Master data'!AP91,"NA")</f>
        <v>8.4887079455068598E-2</v>
      </c>
      <c r="M92" s="23">
        <f>IF('Master data'!AP91&gt;0,('Master data'!AQ91+'Master data'!BT91)/'Master data'!AP91,"NA")</f>
        <v>0.11877854136702055</v>
      </c>
      <c r="N92" s="23">
        <f>IF('Master data'!AP91&gt;0,('Master data'!AQ91+'Master data'!BW91)/'Master data'!AP91,"NA")</f>
        <v>8.7078300768241065E-2</v>
      </c>
      <c r="O92" s="23">
        <f t="shared" si="1"/>
        <v>0.8256648137113427</v>
      </c>
      <c r="P92" s="23">
        <f>'Master data'!BW91/'Master data'!AP91</f>
        <v>2.1912213131724746E-3</v>
      </c>
      <c r="Q92" s="23">
        <f>'Master data'!BT91/'Master data'!AP91</f>
        <v>3.3891461911951963E-2</v>
      </c>
      <c r="R92" s="23">
        <f>'Master data'!EQ91/'Master data'!AP91</f>
        <v>2.4686811042783567E-3</v>
      </c>
      <c r="S92" s="7">
        <f>'Lease effect'!C91</f>
        <v>1.4890381005469296E-2</v>
      </c>
    </row>
    <row r="93" spans="1:19">
      <c r="A93" s="2" t="str">
        <f>'Master data'!A92</f>
        <v>Transportation (Railroads)</v>
      </c>
      <c r="B93" s="6">
        <f>'Master data'!B92</f>
        <v>51</v>
      </c>
      <c r="C93" s="23">
        <f>'Master data'!CP92/'Master data'!AP92</f>
        <v>0.30630822342680381</v>
      </c>
      <c r="D93" s="7">
        <f>'Master data'!AM92/'Master data'!AP92</f>
        <v>8.9149957584138406E-2</v>
      </c>
      <c r="E93" s="7">
        <f>('Master data'!DM92+'Master data'!EQ92)/'Master data'!AP92</f>
        <v>0.15621977170181298</v>
      </c>
      <c r="F93" s="7">
        <f>'Master data'!DM92/'Master data'!AP92</f>
        <v>0.15403635576839833</v>
      </c>
      <c r="G93" s="7">
        <f>IF('Master data'!AP92&gt;0,'Master data'!DM92*(1-Beta!E95)/'Master data'!AP92,"NA")</f>
        <v>0.12371998938171329</v>
      </c>
      <c r="H93" s="23">
        <f>IF('Master data'!AP92&gt;0,'Master data'!AN92/'Master data'!AP92,"NA")</f>
        <v>0.15721821943749539</v>
      </c>
      <c r="I93" s="23">
        <f>IF('Master data'!AP92&gt;0,'Master data'!AN92*(1-'Debt fundamentals'!H92)/'Master data'!AP92,"NA")</f>
        <v>0.12627562072855347</v>
      </c>
      <c r="J93" s="23">
        <f>'Master data'!EF92/'Master data'!AP92</f>
        <v>0.15623857802445984</v>
      </c>
      <c r="K93" s="23">
        <f>IF('Master data'!AP92&gt;0,('Master data'!AN92*(1-'Debt fundamentals'!H92)+('Master data'!EF92-'Master data'!AN92))/'Master data'!AP92,"NA")</f>
        <v>0.12529597931551792</v>
      </c>
      <c r="L93" s="23">
        <f>IF('Master data'!AP92&gt;0,'Master data'!AQ92/'Master data'!AP92,"NA")</f>
        <v>0.2284717320391082</v>
      </c>
      <c r="M93" s="23">
        <f>IF('Master data'!AP92&gt;0,('Master data'!AQ92+'Master data'!BT92)/'Master data'!AP92,"NA")</f>
        <v>0.30287196422763618</v>
      </c>
      <c r="N93" s="23">
        <f>IF('Master data'!AP92&gt;0,('Master data'!AQ92+'Master data'!BW92)/'Master data'!AP92,"NA")</f>
        <v>0.23182946579772942</v>
      </c>
      <c r="O93" s="23">
        <f t="shared" si="1"/>
        <v>0.69369177657319625</v>
      </c>
      <c r="P93" s="23">
        <f>'Master data'!BW92/'Master data'!AP92</f>
        <v>3.3577337586212148E-3</v>
      </c>
      <c r="Q93" s="23">
        <f>'Master data'!BT92/'Master data'!AP92</f>
        <v>7.4400232188527982E-2</v>
      </c>
      <c r="R93" s="23">
        <f>'Master data'!EQ92/'Master data'!AP92</f>
        <v>2.1834159334146509E-3</v>
      </c>
      <c r="S93" s="7">
        <f>'Lease effect'!C92</f>
        <v>1.0260913401002193E-2</v>
      </c>
    </row>
    <row r="94" spans="1:19">
      <c r="A94" s="2" t="str">
        <f>'Master data'!A93</f>
        <v>Trucking</v>
      </c>
      <c r="B94" s="6">
        <f>'Master data'!B93</f>
        <v>232</v>
      </c>
      <c r="C94" s="23">
        <f>'Master data'!CP93/'Master data'!AP93</f>
        <v>0.22748682729996647</v>
      </c>
      <c r="D94" s="7">
        <f>'Master data'!AM93/'Master data'!AP93</f>
        <v>3.1847324737643623E-2</v>
      </c>
      <c r="E94" s="7">
        <f>('Master data'!DM93+'Master data'!EQ93)/'Master data'!AP93</f>
        <v>6.4450408645638349E-2</v>
      </c>
      <c r="F94" s="7">
        <f>'Master data'!DM93/'Master data'!AP93</f>
        <v>5.5792389472469388E-2</v>
      </c>
      <c r="G94" s="7">
        <f>IF('Master data'!AP93&gt;0,'Master data'!DM93*(1-Beta!E96)/'Master data'!AP93,"NA")</f>
        <v>4.6643177629812536E-2</v>
      </c>
      <c r="H94" s="23">
        <f>IF('Master data'!AP93&gt;0,'Master data'!AN93/'Master data'!AP93,"NA")</f>
        <v>5.8258360432913006E-2</v>
      </c>
      <c r="I94" s="23">
        <f>IF('Master data'!AP93&gt;0,'Master data'!AN93*(1-'Debt fundamentals'!H93)/'Master data'!AP93,"NA")</f>
        <v>4.87047620614076E-2</v>
      </c>
      <c r="J94" s="23">
        <f>'Master data'!EF93/'Master data'!AP93</f>
        <v>5.7787513873131906E-2</v>
      </c>
      <c r="K94" s="23">
        <f>IF('Master data'!AP93&gt;0,('Master data'!AN93*(1-'Debt fundamentals'!H93)+('Master data'!EF93-'Master data'!AN93))/'Master data'!AP93,"NA")</f>
        <v>4.8233915501626493E-2</v>
      </c>
      <c r="L94" s="23">
        <f>IF('Master data'!AP93&gt;0,'Master data'!AQ93/'Master data'!AP93,"NA")</f>
        <v>7.1790957264216596E-2</v>
      </c>
      <c r="M94" s="23">
        <f>IF('Master data'!AP93&gt;0,('Master data'!AQ93+'Master data'!BT93)/'Master data'!AP93,"NA")</f>
        <v>0.17195781477917746</v>
      </c>
      <c r="N94" s="23">
        <f>IF('Master data'!AP93&gt;0,('Master data'!AQ93+'Master data'!BW93)/'Master data'!AP93,"NA")</f>
        <v>8.4155879798845673E-2</v>
      </c>
      <c r="O94" s="23">
        <f t="shared" si="1"/>
        <v>0.7725131727000335</v>
      </c>
      <c r="P94" s="23">
        <f>'Master data'!BW93/'Master data'!AP93</f>
        <v>1.2364922534629069E-2</v>
      </c>
      <c r="Q94" s="23">
        <f>'Master data'!BT93/'Master data'!AP93</f>
        <v>0.10016685751496086</v>
      </c>
      <c r="R94" s="23">
        <f>'Master data'!EQ93/'Master data'!AP93</f>
        <v>8.6580191731689734E-3</v>
      </c>
      <c r="S94" s="7">
        <f>'Lease effect'!C93</f>
        <v>3.6900865334026582E-2</v>
      </c>
    </row>
    <row r="95" spans="1:19">
      <c r="A95" s="2" t="str">
        <f>'Master data'!A94</f>
        <v>Utility (General)</v>
      </c>
      <c r="B95" s="6">
        <f>'Master data'!B94</f>
        <v>54</v>
      </c>
      <c r="C95" s="23">
        <f>'Master data'!CP94/'Master data'!AP94</f>
        <v>0.31642267216762027</v>
      </c>
      <c r="D95" s="7">
        <f>'Master data'!AM94/'Master data'!AP94</f>
        <v>6.3722671844710352E-2</v>
      </c>
      <c r="E95" s="7">
        <f>('Master data'!DM94+'Master data'!EQ94)/'Master data'!AP94</f>
        <v>0.1251610299111674</v>
      </c>
      <c r="F95" s="7">
        <f>'Master data'!DM94/'Master data'!AP94</f>
        <v>0.12368349207955212</v>
      </c>
      <c r="G95" s="7">
        <f>IF('Master data'!AP94&gt;0,'Master data'!DM94*(1-Beta!E97)/'Master data'!AP94,"NA")</f>
        <v>0.10301728024492203</v>
      </c>
      <c r="H95" s="23">
        <f>IF('Master data'!AP94&gt;0,'Master data'!AN94/'Master data'!AP94,"NA")</f>
        <v>0.12303054116392514</v>
      </c>
      <c r="I95" s="23">
        <f>IF('Master data'!AP94&gt;0,'Master data'!AN94*(1-'Debt fundamentals'!H94)/'Master data'!AP94,"NA")</f>
        <v>0.10247343056595226</v>
      </c>
      <c r="J95" s="23">
        <f>'Master data'!EF94/'Master data'!AP94</f>
        <v>0.12327537594694567</v>
      </c>
      <c r="K95" s="23">
        <f>IF('Master data'!AP94&gt;0,('Master data'!AN94*(1-'Debt fundamentals'!H94)+('Master data'!EF94-'Master data'!AN94))/'Master data'!AP94,"NA")</f>
        <v>0.10271826534897278</v>
      </c>
      <c r="L95" s="23">
        <f>IF('Master data'!AP94&gt;0,'Master data'!AQ94/'Master data'!AP94,"NA")</f>
        <v>0.19294303542001459</v>
      </c>
      <c r="M95" s="23">
        <f>IF('Master data'!AP94&gt;0,('Master data'!AQ94+'Master data'!BT94)/'Master data'!AP94,"NA")</f>
        <v>0.26655496845705989</v>
      </c>
      <c r="N95" s="23">
        <f>IF('Master data'!AP94&gt;0,('Master data'!AQ94+'Master data'!BW94)/'Master data'!AP94,"NA")</f>
        <v>0.19465625676093129</v>
      </c>
      <c r="O95" s="23">
        <f t="shared" si="1"/>
        <v>0.68357732783237979</v>
      </c>
      <c r="P95" s="23">
        <f>'Master data'!BW94/'Master data'!AP94</f>
        <v>1.7132213409166983E-3</v>
      </c>
      <c r="Q95" s="23">
        <f>'Master data'!BT94/'Master data'!AP94</f>
        <v>7.361193303704533E-2</v>
      </c>
      <c r="R95" s="23">
        <f>'Master data'!EQ94/'Master data'!AP94</f>
        <v>1.4775378316152711E-3</v>
      </c>
      <c r="S95" s="7">
        <f>'Lease effect'!C94</f>
        <v>3.3443546156238981E-3</v>
      </c>
    </row>
    <row r="96" spans="1:19">
      <c r="A96" s="2" t="str">
        <f>'Master data'!A95</f>
        <v>Utility (Water)</v>
      </c>
      <c r="B96" s="6">
        <f>'Master data'!B95</f>
        <v>104</v>
      </c>
      <c r="C96" s="23">
        <f>'Master data'!CP95/'Master data'!AP95</f>
        <v>0.43487518825317151</v>
      </c>
      <c r="D96" s="7">
        <f>'Master data'!AM95/'Master data'!AP95</f>
        <v>0.12117755981513287</v>
      </c>
      <c r="E96" s="7">
        <f>('Master data'!DM95+'Master data'!EQ95)/'Master data'!AP95</f>
        <v>0.25232261321645527</v>
      </c>
      <c r="F96" s="7">
        <f>'Master data'!DM95/'Master data'!AP95</f>
        <v>0.25066832972493358</v>
      </c>
      <c r="G96" s="7">
        <f>IF('Master data'!AP95&gt;0,'Master data'!DM95*(1-Beta!E98)/'Master data'!AP95,"NA")</f>
        <v>0.21202909008529283</v>
      </c>
      <c r="H96" s="23">
        <f>IF('Master data'!AP95&gt;0,'Master data'!AN95/'Master data'!AP95,"NA")</f>
        <v>0.2499780014727451</v>
      </c>
      <c r="I96" s="23">
        <f>IF('Master data'!AP95&gt;0,'Master data'!AN95*(1-'Debt fundamentals'!H95)/'Master data'!AP95,"NA")</f>
        <v>0.21144517239879326</v>
      </c>
      <c r="J96" s="23">
        <f>'Master data'!EF95/'Master data'!AP95</f>
        <v>0.25034971223611541</v>
      </c>
      <c r="K96" s="23">
        <f>IF('Master data'!AP95&gt;0,('Master data'!AN95*(1-'Debt fundamentals'!H95)+('Master data'!EF95-'Master data'!AN95))/'Master data'!AP95,"NA")</f>
        <v>0.21181688316216357</v>
      </c>
      <c r="L96" s="23">
        <f>IF('Master data'!AP95&gt;0,'Master data'!AQ95/'Master data'!AP95,"NA")</f>
        <v>0.34277225244428527</v>
      </c>
      <c r="M96" s="23">
        <f>IF('Master data'!AP95&gt;0,('Master data'!AQ95+'Master data'!BT95)/'Master data'!AP95,"NA")</f>
        <v>0.43672522241437228</v>
      </c>
      <c r="N96" s="23">
        <f>IF('Master data'!AP95&gt;0,('Master data'!AQ95+'Master data'!BW95)/'Master data'!AP95,"NA")</f>
        <v>0.34581602530712363</v>
      </c>
      <c r="O96" s="23">
        <f t="shared" si="1"/>
        <v>0.56512481174682849</v>
      </c>
      <c r="P96" s="23">
        <f>'Master data'!BW95/'Master data'!AP95</f>
        <v>3.0437728628383382E-3</v>
      </c>
      <c r="Q96" s="23">
        <f>'Master data'!BT95/'Master data'!AP95</f>
        <v>9.395296997008698E-2</v>
      </c>
      <c r="R96" s="23">
        <f>'Master data'!EQ95/'Master data'!AP95</f>
        <v>1.6542834915216536E-3</v>
      </c>
      <c r="S96" s="7">
        <f>'Lease effect'!C95</f>
        <v>4.096745906446448E-3</v>
      </c>
    </row>
    <row r="97" spans="1:19">
      <c r="A97" s="2" t="str">
        <f>'Master data'!A96</f>
        <v>Total Market</v>
      </c>
      <c r="B97" s="6">
        <f>'Master data'!B96</f>
        <v>47606</v>
      </c>
      <c r="C97" s="23">
        <f>'Master data'!CP96/'Master data'!AP96</f>
        <v>0.33585069711854826</v>
      </c>
      <c r="D97" s="7">
        <f>'Master data'!AM96/'Master data'!AP96</f>
        <v>8.727942632126362E-2</v>
      </c>
      <c r="E97" s="7">
        <f>('Master data'!DM96+'Master data'!EQ96)/'Master data'!AP96</f>
        <v>0.10774068913463368</v>
      </c>
      <c r="F97" s="7">
        <f>'Master data'!DM96/'Master data'!AP96</f>
        <v>0.10215360553497528</v>
      </c>
      <c r="G97" s="7">
        <f>IF('Master data'!AP96&gt;0,'Master data'!DM96*(1-Beta!E99)/'Master data'!AP96,"NA")</f>
        <v>8.9553757613349369E-2</v>
      </c>
      <c r="H97" s="23">
        <f>IF('Master data'!AP96&gt;0,'Master data'!AN96/'Master data'!AP96,"NA")</f>
        <v>0.1017343682686801</v>
      </c>
      <c r="I97" s="23">
        <f>IF('Master data'!AP96&gt;0,'Master data'!AN96*(1-'Debt fundamentals'!H96)/'Master data'!AP96,"NA")</f>
        <v>8.9186229983446691E-2</v>
      </c>
      <c r="J97" s="23">
        <f>'Master data'!EF96/'Master data'!AP96</f>
        <v>0.10416217208462208</v>
      </c>
      <c r="K97" s="23">
        <f>IF('Master data'!AP96&gt;0,('Master data'!AN96*(1-'Debt fundamentals'!H96)+('Master data'!EF96-'Master data'!AN96))/'Master data'!AP96,"NA")</f>
        <v>9.1614033799388678E-2</v>
      </c>
      <c r="L97" s="23">
        <f>IF('Master data'!AP96&gt;0,'Master data'!AQ96/'Master data'!AP96,"NA")</f>
        <v>0.12037780677198701</v>
      </c>
      <c r="M97" s="23">
        <f>IF('Master data'!AP96&gt;0,('Master data'!AQ96+'Master data'!BT96)/'Master data'!AP96,"NA")</f>
        <v>0.26320015720290402</v>
      </c>
      <c r="N97" s="23">
        <f>IF('Master data'!AP96&gt;0,('Master data'!AQ96+'Master data'!BW96)/'Master data'!AP96,"NA")</f>
        <v>0.14204050706572863</v>
      </c>
      <c r="O97" s="23">
        <f t="shared" si="1"/>
        <v>0.6641493028814518</v>
      </c>
      <c r="P97" s="23">
        <f>'Master data'!BW96/'Master data'!AP96</f>
        <v>2.1662700293741618E-2</v>
      </c>
      <c r="Q97" s="23">
        <f>'Master data'!BT96/'Master data'!AP96</f>
        <v>0.14282235043091701</v>
      </c>
      <c r="R97" s="23">
        <f>'Master data'!EQ96/'Master data'!AP96</f>
        <v>5.5870835996583955E-3</v>
      </c>
      <c r="S97" s="7">
        <f>'Lease effect'!C96</f>
        <v>8.0933407045206563E-3</v>
      </c>
    </row>
    <row r="98" spans="1:19">
      <c r="A98" s="2" t="str">
        <f>'Master data'!A97</f>
        <v>Total Market (without financials)</v>
      </c>
      <c r="B98" s="6">
        <f>'Master data'!B97</f>
        <v>42185</v>
      </c>
      <c r="C98" s="23">
        <f>'Master data'!CP97/'Master data'!AP97</f>
        <v>0.29641293373296496</v>
      </c>
      <c r="D98" s="7">
        <f>'Master data'!AM97/'Master data'!AP97</f>
        <v>7.1774335508578993E-2</v>
      </c>
      <c r="E98" s="7">
        <f>('Master data'!DM97+'Master data'!EQ97)/'Master data'!AP97</f>
        <v>0.11235975014580551</v>
      </c>
      <c r="F98" s="7">
        <f>'Master data'!DM97/'Master data'!AP97</f>
        <v>0.10694368216651198</v>
      </c>
      <c r="G98" s="7">
        <f>IF('Master data'!AP97&gt;0,'Master data'!DM97*(1-Beta!E100)/'Master data'!AP97,"NA")</f>
        <v>9.387882432199901E-2</v>
      </c>
      <c r="H98" s="23">
        <f>IF('Master data'!AP97&gt;0,'Master data'!AN97/'Master data'!AP97,"NA")</f>
        <v>0.10648226211538861</v>
      </c>
      <c r="I98" s="23">
        <f>IF('Master data'!AP97&gt;0,'Master data'!AN97*(1-'Debt fundamentals'!H97)/'Master data'!AP97,"NA")</f>
        <v>9.3473774009156643E-2</v>
      </c>
      <c r="J98" s="23">
        <f>'Master data'!EF97/'Master data'!AP97</f>
        <v>0.10922778138928586</v>
      </c>
      <c r="K98" s="23">
        <f>IF('Master data'!AP97&gt;0,('Master data'!AN97*(1-'Debt fundamentals'!H97)+('Master data'!EF97-'Master data'!AN97))/'Master data'!AP97,"NA")</f>
        <v>9.6219293283053897E-2</v>
      </c>
      <c r="L98" s="23">
        <f>IF('Master data'!AP97&gt;0,'Master data'!AQ97/'Master data'!AP97,"NA")</f>
        <v>0.12913929579226716</v>
      </c>
      <c r="M98" s="23">
        <f>IF('Master data'!AP97&gt;0,('Master data'!AQ97+'Master data'!BT97)/'Master data'!AP97,"NA")</f>
        <v>0.25580613930304424</v>
      </c>
      <c r="N98" s="23">
        <f>IF('Master data'!AP97&gt;0,('Master data'!AQ97+'Master data'!BW97)/'Master data'!AP97,"NA")</f>
        <v>0.15385305679865924</v>
      </c>
      <c r="O98" s="23">
        <f t="shared" si="1"/>
        <v>0.70358706626703504</v>
      </c>
      <c r="P98" s="23">
        <f>'Master data'!BW97/'Master data'!AP97</f>
        <v>2.4713761006392072E-2</v>
      </c>
      <c r="Q98" s="23">
        <f>'Master data'!BT97/'Master data'!AP97</f>
        <v>0.12666684351077706</v>
      </c>
      <c r="R98" s="23">
        <f>'Master data'!EQ97/'Master data'!AP97</f>
        <v>5.4160679792935188E-3</v>
      </c>
      <c r="S98" s="7">
        <f>'Lease effect'!C97</f>
        <v>8.3224020401066294E-3</v>
      </c>
    </row>
  </sheetData>
  <mergeCells count="3">
    <mergeCell ref="L1:N1"/>
    <mergeCell ref="E1:K1"/>
    <mergeCell ref="O1:S1"/>
  </mergeCells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7"/>
  <sheetViews>
    <sheetView workbookViewId="0">
      <selection activeCell="S19" sqref="S13:Y19"/>
    </sheetView>
  </sheetViews>
  <sheetFormatPr defaultColWidth="11.07421875" defaultRowHeight="13.5"/>
  <cols>
    <col min="1" max="1" width="26.69140625" customWidth="1"/>
    <col min="2" max="2" width="10.84375" style="5"/>
    <col min="3" max="3" width="18.4609375" style="5" customWidth="1"/>
    <col min="4" max="4" width="16.4609375" style="5" customWidth="1"/>
    <col min="5" max="5" width="16.3046875" style="5" customWidth="1"/>
  </cols>
  <sheetData>
    <row r="1" spans="1:5" s="74" customFormat="1">
      <c r="A1" s="51" t="s">
        <v>217</v>
      </c>
      <c r="B1" s="18" t="s">
        <v>192</v>
      </c>
      <c r="C1" s="18" t="s">
        <v>221</v>
      </c>
      <c r="D1" s="18" t="s">
        <v>216</v>
      </c>
      <c r="E1" s="18" t="s">
        <v>270</v>
      </c>
    </row>
    <row r="2" spans="1:5">
      <c r="A2" s="2" t="str">
        <f>'Master data'!A2</f>
        <v>Advertising</v>
      </c>
      <c r="B2" s="6">
        <f>'Master data'!B2</f>
        <v>348</v>
      </c>
      <c r="C2" s="23">
        <f>Margins!K3</f>
        <v>7.6037546841393244E-2</v>
      </c>
      <c r="D2" s="4">
        <f>'Cap Ex'!J2</f>
        <v>2.7953022987689566</v>
      </c>
      <c r="E2" s="23">
        <f>IF(C2="NA","NA",IF(D2="NA","NA",C2*D2))</f>
        <v>0.21254792947849876</v>
      </c>
    </row>
    <row r="3" spans="1:5">
      <c r="A3" s="2" t="str">
        <f>'Master data'!A3</f>
        <v>Aerospace/Defense</v>
      </c>
      <c r="B3" s="6">
        <f>'Master data'!B3</f>
        <v>272</v>
      </c>
      <c r="C3" s="23">
        <f>Margins!K4</f>
        <v>6.8918560509371674E-2</v>
      </c>
      <c r="D3" s="4">
        <f>'Cap Ex'!J3</f>
        <v>1.8431906216043816</v>
      </c>
      <c r="E3" s="23">
        <f t="shared" ref="E3:E66" si="0">IF(C3="NA","NA",IF(D3="NA","NA",C3*D3))</f>
        <v>0.12703004438534796</v>
      </c>
    </row>
    <row r="4" spans="1:5">
      <c r="A4" s="2" t="str">
        <f>'Master data'!A4</f>
        <v>Air Transport</v>
      </c>
      <c r="B4" s="6">
        <f>'Master data'!B4</f>
        <v>151</v>
      </c>
      <c r="C4" s="23">
        <f>Margins!K5</f>
        <v>-0.20824615870612298</v>
      </c>
      <c r="D4" s="4">
        <f>'Cap Ex'!J4</f>
        <v>0.52042457558651478</v>
      </c>
      <c r="E4" s="23">
        <f t="shared" si="0"/>
        <v>-0.10837641876215605</v>
      </c>
    </row>
    <row r="5" spans="1:5">
      <c r="A5" s="2" t="str">
        <f>'Master data'!A5</f>
        <v>Apparel</v>
      </c>
      <c r="B5" s="6">
        <f>'Master data'!B5</f>
        <v>1170</v>
      </c>
      <c r="C5" s="23">
        <f>Margins!K6</f>
        <v>0.12241405142585725</v>
      </c>
      <c r="D5" s="4">
        <f>'Cap Ex'!J5</f>
        <v>1.4629072003367607</v>
      </c>
      <c r="E5" s="23">
        <f t="shared" si="0"/>
        <v>0.17908039725328107</v>
      </c>
    </row>
    <row r="6" spans="1:5">
      <c r="A6" s="2" t="str">
        <f>'Master data'!A6</f>
        <v>Auto &amp; Truck</v>
      </c>
      <c r="B6" s="6">
        <f>'Master data'!B6</f>
        <v>152</v>
      </c>
      <c r="C6" s="23">
        <f>Margins!K7</f>
        <v>6.113591946191306E-2</v>
      </c>
      <c r="D6" s="4">
        <f>'Cap Ex'!J6</f>
        <v>1.0329652431485967</v>
      </c>
      <c r="E6" s="23">
        <f t="shared" si="0"/>
        <v>6.3151279912088049E-2</v>
      </c>
    </row>
    <row r="7" spans="1:5">
      <c r="A7" s="2" t="str">
        <f>'Master data'!A7</f>
        <v>Auto Parts</v>
      </c>
      <c r="B7" s="6">
        <f>'Master data'!B7</f>
        <v>728</v>
      </c>
      <c r="C7" s="23">
        <f>Margins!K8</f>
        <v>4.8393749932179667E-2</v>
      </c>
      <c r="D7" s="4">
        <f>'Cap Ex'!J7</f>
        <v>1.6424210993270012</v>
      </c>
      <c r="E7" s="23">
        <f t="shared" si="0"/>
        <v>7.9482915964166512E-2</v>
      </c>
    </row>
    <row r="8" spans="1:5">
      <c r="A8" s="2" t="str">
        <f>'Master data'!A8</f>
        <v>Bank (Money Center)</v>
      </c>
      <c r="B8" s="6">
        <f>'Master data'!B8</f>
        <v>610</v>
      </c>
      <c r="C8" s="23">
        <f>Margins!K9</f>
        <v>1.3307503212888732E-3</v>
      </c>
      <c r="D8" s="4">
        <f>'Cap Ex'!J8</f>
        <v>0.14974045836073357</v>
      </c>
      <c r="E8" s="23">
        <f t="shared" si="0"/>
        <v>1.9926716307348935E-4</v>
      </c>
    </row>
    <row r="9" spans="1:5">
      <c r="A9" s="2" t="str">
        <f>'Master data'!A9</f>
        <v>Banks (Regional)</v>
      </c>
      <c r="B9" s="6">
        <f>'Master data'!B9</f>
        <v>816</v>
      </c>
      <c r="C9" s="23">
        <f>Margins!K10</f>
        <v>-8.6659959447281355E-4</v>
      </c>
      <c r="D9" s="4">
        <f>'Cap Ex'!J9</f>
        <v>0.22938959797579286</v>
      </c>
      <c r="E9" s="23">
        <f t="shared" si="0"/>
        <v>-1.9878893258210383E-4</v>
      </c>
    </row>
    <row r="10" spans="1:5">
      <c r="A10" s="2" t="str">
        <f>'Master data'!A10</f>
        <v>Beverage (Alcoholic)</v>
      </c>
      <c r="B10" s="6">
        <f>'Master data'!B10</f>
        <v>219</v>
      </c>
      <c r="C10" s="23">
        <f>Margins!K11</f>
        <v>0.18009216015042137</v>
      </c>
      <c r="D10" s="4">
        <f>'Cap Ex'!J10</f>
        <v>0.72317532053776501</v>
      </c>
      <c r="E10" s="23">
        <f t="shared" si="0"/>
        <v>0.1302382056431195</v>
      </c>
    </row>
    <row r="11" spans="1:5">
      <c r="A11" s="2" t="str">
        <f>'Master data'!A11</f>
        <v>Beverage (Soft)</v>
      </c>
      <c r="B11" s="6">
        <f>'Master data'!B11</f>
        <v>100</v>
      </c>
      <c r="C11" s="23">
        <f>Margins!K12</f>
        <v>0.15263184916337455</v>
      </c>
      <c r="D11" s="4">
        <f>'Cap Ex'!J11</f>
        <v>1.4547388292735512</v>
      </c>
      <c r="E11" s="23">
        <f t="shared" si="0"/>
        <v>0.22203947756178474</v>
      </c>
    </row>
    <row r="12" spans="1:5">
      <c r="A12" s="2" t="str">
        <f>'Master data'!A12</f>
        <v>Broadcasting</v>
      </c>
      <c r="B12" s="6">
        <f>'Master data'!B12</f>
        <v>139</v>
      </c>
      <c r="C12" s="23">
        <f>Margins!K13</f>
        <v>0.1302821664575152</v>
      </c>
      <c r="D12" s="4">
        <f>'Cap Ex'!J12</f>
        <v>1.1393690544768109</v>
      </c>
      <c r="E12" s="23">
        <f t="shared" si="0"/>
        <v>0.14843946881188957</v>
      </c>
    </row>
    <row r="13" spans="1:5">
      <c r="A13" s="2" t="str">
        <f>'Master data'!A13</f>
        <v>Brokerage &amp; Investment Banking</v>
      </c>
      <c r="B13" s="6">
        <f>'Master data'!B13</f>
        <v>599</v>
      </c>
      <c r="C13" s="23">
        <f>Margins!K14</f>
        <v>1.6676786646006192E-2</v>
      </c>
      <c r="D13" s="4">
        <f>'Cap Ex'!J13</f>
        <v>0.21945659992468944</v>
      </c>
      <c r="E13" s="23">
        <f t="shared" si="0"/>
        <v>3.6598308950019842E-3</v>
      </c>
    </row>
    <row r="14" spans="1:5">
      <c r="A14" s="2" t="str">
        <f>'Master data'!A14</f>
        <v>Building Materials</v>
      </c>
      <c r="B14" s="6">
        <f>'Master data'!B14</f>
        <v>449</v>
      </c>
      <c r="C14" s="23">
        <f>Margins!K15</f>
        <v>9.4797337037541701E-2</v>
      </c>
      <c r="D14" s="4">
        <f>'Cap Ex'!J14</f>
        <v>1.9207262185722309</v>
      </c>
      <c r="E14" s="23">
        <f t="shared" si="0"/>
        <v>0.18207973069883476</v>
      </c>
    </row>
    <row r="15" spans="1:5">
      <c r="A15" s="2" t="str">
        <f>'Master data'!A15</f>
        <v>Business &amp; Consumer Services</v>
      </c>
      <c r="B15" s="6">
        <f>'Master data'!B15</f>
        <v>948</v>
      </c>
      <c r="C15" s="23">
        <f>Margins!K16</f>
        <v>7.1857107293902128E-2</v>
      </c>
      <c r="D15" s="4">
        <f>'Cap Ex'!J15</f>
        <v>2.7155500036360642</v>
      </c>
      <c r="E15" s="23">
        <f t="shared" si="0"/>
        <v>0.19513156797323297</v>
      </c>
    </row>
    <row r="16" spans="1:5">
      <c r="A16" s="2" t="str">
        <f>'Master data'!A16</f>
        <v>Cable TV</v>
      </c>
      <c r="B16" s="6">
        <f>'Master data'!B16</f>
        <v>54</v>
      </c>
      <c r="C16" s="23">
        <f>Margins!K17</f>
        <v>0.16161632981691273</v>
      </c>
      <c r="D16" s="4">
        <f>'Cap Ex'!J16</f>
        <v>0.80491089853914344</v>
      </c>
      <c r="E16" s="23">
        <f t="shared" si="0"/>
        <v>0.1300867452515298</v>
      </c>
    </row>
    <row r="17" spans="1:5">
      <c r="A17" s="2" t="str">
        <f>'Master data'!A17</f>
        <v>Chemical (Basic)</v>
      </c>
      <c r="B17" s="6">
        <f>'Master data'!B17</f>
        <v>854</v>
      </c>
      <c r="C17" s="23">
        <f>Margins!K18</f>
        <v>0.10724023016460962</v>
      </c>
      <c r="D17" s="4">
        <f>'Cap Ex'!J17</f>
        <v>1.276877647002252</v>
      </c>
      <c r="E17" s="23">
        <f t="shared" si="0"/>
        <v>0.13693265275656666</v>
      </c>
    </row>
    <row r="18" spans="1:5">
      <c r="A18" s="2" t="str">
        <f>'Master data'!A18</f>
        <v>Chemical (Diversified)</v>
      </c>
      <c r="B18" s="6">
        <f>'Master data'!B18</f>
        <v>71</v>
      </c>
      <c r="C18" s="23">
        <f>Margins!K19</f>
        <v>9.2224394024068762E-2</v>
      </c>
      <c r="D18" s="4">
        <f>'Cap Ex'!J18</f>
        <v>1.1928368145194908</v>
      </c>
      <c r="E18" s="23">
        <f t="shared" si="0"/>
        <v>0.11000865238866055</v>
      </c>
    </row>
    <row r="19" spans="1:5">
      <c r="A19" s="2" t="str">
        <f>'Master data'!A19</f>
        <v>Chemical (Specialty)</v>
      </c>
      <c r="B19" s="6">
        <f>'Master data'!B19</f>
        <v>898</v>
      </c>
      <c r="C19" s="23">
        <f>Margins!K20</f>
        <v>0.11744593313551741</v>
      </c>
      <c r="D19" s="4">
        <f>'Cap Ex'!J19</f>
        <v>1.2522363682932998</v>
      </c>
      <c r="E19" s="23">
        <f t="shared" si="0"/>
        <v>0.14707006878043802</v>
      </c>
    </row>
    <row r="20" spans="1:5">
      <c r="A20" s="2" t="str">
        <f>'Master data'!A20</f>
        <v>Coal &amp; Related Energy</v>
      </c>
      <c r="B20" s="6">
        <f>'Master data'!B20</f>
        <v>206</v>
      </c>
      <c r="C20" s="23">
        <f>Margins!K21</f>
        <v>0.16043303443786913</v>
      </c>
      <c r="D20" s="4">
        <f>'Cap Ex'!J20</f>
        <v>1.1248637774971952</v>
      </c>
      <c r="E20" s="23">
        <f t="shared" si="0"/>
        <v>0.18046530915311909</v>
      </c>
    </row>
    <row r="21" spans="1:5">
      <c r="A21" s="2" t="str">
        <f>'Master data'!A21</f>
        <v>Computer Services</v>
      </c>
      <c r="B21" s="6">
        <f>'Master data'!B21</f>
        <v>1040</v>
      </c>
      <c r="C21" s="23">
        <f>Margins!K22</f>
        <v>6.1592917320083963E-2</v>
      </c>
      <c r="D21" s="4">
        <f>'Cap Ex'!J21</f>
        <v>3.4445685929185372</v>
      </c>
      <c r="E21" s="23">
        <f t="shared" si="0"/>
        <v>0.21216102854698943</v>
      </c>
    </row>
    <row r="22" spans="1:5">
      <c r="A22" s="2" t="str">
        <f>'Master data'!A22</f>
        <v>Computers/Peripherals</v>
      </c>
      <c r="B22" s="6">
        <f>'Master data'!B22</f>
        <v>336</v>
      </c>
      <c r="C22" s="23">
        <f>Margins!K23</f>
        <v>0.12093793038106114</v>
      </c>
      <c r="D22" s="4">
        <f>'Cap Ex'!J22</f>
        <v>1.8795730347568325</v>
      </c>
      <c r="E22" s="23">
        <f t="shared" si="0"/>
        <v>0.22731167282354162</v>
      </c>
    </row>
    <row r="23" spans="1:5">
      <c r="A23" s="2" t="str">
        <f>'Master data'!A23</f>
        <v>Construction Supplies</v>
      </c>
      <c r="B23" s="6">
        <f>'Master data'!B23</f>
        <v>784</v>
      </c>
      <c r="C23" s="23">
        <f>Margins!K24</f>
        <v>8.6811843286922236E-2</v>
      </c>
      <c r="D23" s="4">
        <f>'Cap Ex'!J23</f>
        <v>1.1877188506102832</v>
      </c>
      <c r="E23" s="23">
        <f t="shared" si="0"/>
        <v>0.1031080627281033</v>
      </c>
    </row>
    <row r="24" spans="1:5">
      <c r="A24" s="2" t="str">
        <f>'Master data'!A24</f>
        <v>Diversified</v>
      </c>
      <c r="B24" s="6">
        <f>'Master data'!B24</f>
        <v>318</v>
      </c>
      <c r="C24" s="23">
        <f>Margins!K25</f>
        <v>0.14650796306621072</v>
      </c>
      <c r="D24" s="4">
        <f>'Cap Ex'!J24</f>
        <v>0.85005852741487009</v>
      </c>
      <c r="E24" s="23">
        <f t="shared" si="0"/>
        <v>0.12454034333861526</v>
      </c>
    </row>
    <row r="25" spans="1:5">
      <c r="A25" s="2" t="str">
        <f>'Master data'!A25</f>
        <v>Drugs (Biotechnology)</v>
      </c>
      <c r="B25" s="6">
        <f>'Master data'!B25</f>
        <v>1223</v>
      </c>
      <c r="C25" s="23">
        <f>Margins!K26</f>
        <v>0.14330845324875985</v>
      </c>
      <c r="D25" s="4">
        <f>'Cap Ex'!J25</f>
        <v>0.49198829684546491</v>
      </c>
      <c r="E25" s="23">
        <f t="shared" si="0"/>
        <v>7.0506081837415288E-2</v>
      </c>
    </row>
    <row r="26" spans="1:5">
      <c r="A26" s="2" t="str">
        <f>'Master data'!A26</f>
        <v>Drugs (Pharmaceutical)</v>
      </c>
      <c r="B26" s="6">
        <f>'Master data'!B26</f>
        <v>1371</v>
      </c>
      <c r="C26" s="23">
        <f>Margins!K27</f>
        <v>0.21463729178797608</v>
      </c>
      <c r="D26" s="4">
        <f>'Cap Ex'!J26</f>
        <v>0.72372750503909877</v>
      </c>
      <c r="E26" s="23">
        <f t="shared" si="0"/>
        <v>0.15533891167406097</v>
      </c>
    </row>
    <row r="27" spans="1:5">
      <c r="A27" s="2" t="str">
        <f>'Master data'!A27</f>
        <v>Education</v>
      </c>
      <c r="B27" s="6">
        <f>'Master data'!B27</f>
        <v>244</v>
      </c>
      <c r="C27" s="23">
        <f>Margins!K28</f>
        <v>8.8772355830410182E-2</v>
      </c>
      <c r="D27" s="4">
        <f>'Cap Ex'!J27</f>
        <v>0.95105794527488585</v>
      </c>
      <c r="E27" s="23">
        <f t="shared" si="0"/>
        <v>8.4427654333280935E-2</v>
      </c>
    </row>
    <row r="28" spans="1:5">
      <c r="A28" s="2" t="str">
        <f>'Master data'!A28</f>
        <v>Electrical Equipment</v>
      </c>
      <c r="B28" s="6">
        <f>'Master data'!B28</f>
        <v>999</v>
      </c>
      <c r="C28" s="23">
        <f>Margins!K29</f>
        <v>6.5882746027545527E-2</v>
      </c>
      <c r="D28" s="4">
        <f>'Cap Ex'!J28</f>
        <v>1.7049714240582912</v>
      </c>
      <c r="E28" s="23">
        <f t="shared" si="0"/>
        <v>0.11232819931545503</v>
      </c>
    </row>
    <row r="29" spans="1:5">
      <c r="A29" s="2" t="str">
        <f>'Master data'!A29</f>
        <v>Electronics (Consumer &amp; Office)</v>
      </c>
      <c r="B29" s="6">
        <f>'Master data'!B29</f>
        <v>138</v>
      </c>
      <c r="C29" s="23">
        <f>Margins!K30</f>
        <v>6.9409719009733181E-2</v>
      </c>
      <c r="D29" s="4">
        <f>'Cap Ex'!J29</f>
        <v>1.6809375717987154</v>
      </c>
      <c r="E29" s="23">
        <f t="shared" si="0"/>
        <v>0.11667340453145203</v>
      </c>
    </row>
    <row r="30" spans="1:5">
      <c r="A30" s="2" t="str">
        <f>'Master data'!A30</f>
        <v>Electronics (General)</v>
      </c>
      <c r="B30" s="6">
        <f>'Master data'!B30</f>
        <v>1425</v>
      </c>
      <c r="C30" s="23">
        <f>Margins!K31</f>
        <v>9.0941685607819983E-2</v>
      </c>
      <c r="D30" s="4">
        <f>'Cap Ex'!J30</f>
        <v>1.5764726495723238</v>
      </c>
      <c r="E30" s="23">
        <f t="shared" si="0"/>
        <v>0.14336708006673324</v>
      </c>
    </row>
    <row r="31" spans="1:5">
      <c r="A31" s="2" t="str">
        <f>'Master data'!A31</f>
        <v>Engineering/Construction</v>
      </c>
      <c r="B31" s="6">
        <f>'Master data'!B31</f>
        <v>1267</v>
      </c>
      <c r="C31" s="23">
        <f>Margins!K32</f>
        <v>4.2952829555949722E-2</v>
      </c>
      <c r="D31" s="4">
        <f>'Cap Ex'!J31</f>
        <v>2.1078254150031008</v>
      </c>
      <c r="E31" s="23">
        <f t="shared" si="0"/>
        <v>9.0537065784327173E-2</v>
      </c>
    </row>
    <row r="32" spans="1:5">
      <c r="A32" s="2" t="str">
        <f>'Master data'!A32</f>
        <v>Entertainment</v>
      </c>
      <c r="B32" s="6">
        <f>'Master data'!B32</f>
        <v>734</v>
      </c>
      <c r="C32" s="23">
        <f>Margins!K33</f>
        <v>9.4634771225082667E-2</v>
      </c>
      <c r="D32" s="4">
        <f>'Cap Ex'!J32</f>
        <v>1.1845128712913422</v>
      </c>
      <c r="E32" s="23">
        <f t="shared" si="0"/>
        <v>0.11209610458782196</v>
      </c>
    </row>
    <row r="33" spans="1:5">
      <c r="A33" s="2" t="str">
        <f>'Master data'!A33</f>
        <v>Environmental &amp; Waste Services</v>
      </c>
      <c r="B33" s="6">
        <f>'Master data'!B33</f>
        <v>353</v>
      </c>
      <c r="C33" s="23">
        <f>Margins!K34</f>
        <v>9.7706781500060541E-2</v>
      </c>
      <c r="D33" s="4">
        <f>'Cap Ex'!J33</f>
        <v>1.2850256670890909</v>
      </c>
      <c r="E33" s="23">
        <f t="shared" si="0"/>
        <v>0.12555572207624335</v>
      </c>
    </row>
    <row r="34" spans="1:5">
      <c r="A34" s="2" t="str">
        <f>'Master data'!A34</f>
        <v>Farming/Agriculture</v>
      </c>
      <c r="B34" s="6">
        <f>'Master data'!B34</f>
        <v>417</v>
      </c>
      <c r="C34" s="23">
        <f>Margins!K35</f>
        <v>6.5407312252109592E-2</v>
      </c>
      <c r="D34" s="4">
        <f>'Cap Ex'!J34</f>
        <v>1.5270189959091154</v>
      </c>
      <c r="E34" s="23">
        <f t="shared" si="0"/>
        <v>9.9878208280330366E-2</v>
      </c>
    </row>
    <row r="35" spans="1:5">
      <c r="A35" s="2" t="str">
        <f>'Master data'!A35</f>
        <v>Financial Svcs. (Non-bank &amp; Insurance)</v>
      </c>
      <c r="B35" s="6">
        <f>'Master data'!B35</f>
        <v>1102</v>
      </c>
      <c r="C35" s="23">
        <f>Margins!K36</f>
        <v>8.6496937388478884E-2</v>
      </c>
      <c r="D35" s="4">
        <f>'Cap Ex'!J35</f>
        <v>7.508175306627532E-2</v>
      </c>
      <c r="E35" s="23">
        <f t="shared" si="0"/>
        <v>6.494341693990849E-3</v>
      </c>
    </row>
    <row r="36" spans="1:5">
      <c r="A36" s="2" t="str">
        <f>'Master data'!A36</f>
        <v>Food Processing</v>
      </c>
      <c r="B36" s="6">
        <f>'Master data'!B36</f>
        <v>1377</v>
      </c>
      <c r="C36" s="23">
        <f>Margins!K37</f>
        <v>7.858089740294609E-2</v>
      </c>
      <c r="D36" s="4">
        <f>'Cap Ex'!J36</f>
        <v>1.7623802707398435</v>
      </c>
      <c r="E36" s="23">
        <f t="shared" si="0"/>
        <v>0.13848942323998401</v>
      </c>
    </row>
    <row r="37" spans="1:5">
      <c r="A37" s="2" t="str">
        <f>'Master data'!A37</f>
        <v>Food Wholesalers</v>
      </c>
      <c r="B37" s="6">
        <f>'Master data'!B37</f>
        <v>160</v>
      </c>
      <c r="C37" s="23">
        <f>Margins!K38</f>
        <v>1.8841211542845092E-2</v>
      </c>
      <c r="D37" s="4">
        <f>'Cap Ex'!J37</f>
        <v>5.0516689569151323</v>
      </c>
      <c r="E37" s="23">
        <f t="shared" si="0"/>
        <v>9.517956346166162E-2</v>
      </c>
    </row>
    <row r="38" spans="1:5">
      <c r="A38" s="2" t="str">
        <f>'Master data'!A38</f>
        <v>Furn/Home Furnishings</v>
      </c>
      <c r="B38" s="6">
        <f>'Master data'!B38</f>
        <v>359</v>
      </c>
      <c r="C38" s="23">
        <f>Margins!K39</f>
        <v>7.9622348019142683E-2</v>
      </c>
      <c r="D38" s="4">
        <f>'Cap Ex'!J38</f>
        <v>2.7324434819828336</v>
      </c>
      <c r="E38" s="23">
        <f t="shared" si="0"/>
        <v>0.21756356586507519</v>
      </c>
    </row>
    <row r="39" spans="1:5">
      <c r="A39" s="2" t="str">
        <f>'Master data'!A39</f>
        <v>Green &amp; Renewable Energy</v>
      </c>
      <c r="B39" s="6">
        <f>'Master data'!B39</f>
        <v>239</v>
      </c>
      <c r="C39" s="23">
        <f>Margins!K40</f>
        <v>0.30170247543104667</v>
      </c>
      <c r="D39" s="4">
        <f>'Cap Ex'!J39</f>
        <v>0.26623388747483401</v>
      </c>
      <c r="E39" s="23">
        <f t="shared" si="0"/>
        <v>8.0323422894788152E-2</v>
      </c>
    </row>
    <row r="40" spans="1:5">
      <c r="A40" s="2" t="str">
        <f>'Master data'!A40</f>
        <v>Healthcare Products</v>
      </c>
      <c r="B40" s="6">
        <f>'Master data'!B40</f>
        <v>852</v>
      </c>
      <c r="C40" s="23">
        <f>Margins!K41</f>
        <v>0.18367903777919503</v>
      </c>
      <c r="D40" s="4">
        <f>'Cap Ex'!J40</f>
        <v>1.045846161111043</v>
      </c>
      <c r="E40" s="23">
        <f t="shared" si="0"/>
        <v>0.19210001653794137</v>
      </c>
    </row>
    <row r="41" spans="1:5">
      <c r="A41" s="2" t="str">
        <f>'Master data'!A41</f>
        <v>Healthcare Support Services</v>
      </c>
      <c r="B41" s="6">
        <f>'Master data'!B41</f>
        <v>445</v>
      </c>
      <c r="C41" s="23">
        <f>Margins!K42</f>
        <v>3.7551895365217421E-2</v>
      </c>
      <c r="D41" s="4">
        <f>'Cap Ex'!J41</f>
        <v>6.6359755423643216</v>
      </c>
      <c r="E41" s="23">
        <f t="shared" si="0"/>
        <v>0.24919345921300692</v>
      </c>
    </row>
    <row r="42" spans="1:5">
      <c r="A42" s="2" t="str">
        <f>'Master data'!A42</f>
        <v>Heathcare Information and Technology</v>
      </c>
      <c r="B42" s="6">
        <f>'Master data'!B42</f>
        <v>455</v>
      </c>
      <c r="C42" s="23">
        <f>Margins!K43</f>
        <v>0.17414267702661979</v>
      </c>
      <c r="D42" s="4">
        <f>'Cap Ex'!J42</f>
        <v>1.205045287274372</v>
      </c>
      <c r="E42" s="23">
        <f t="shared" si="0"/>
        <v>0.20984981226427121</v>
      </c>
    </row>
    <row r="43" spans="1:5">
      <c r="A43" s="2" t="str">
        <f>'Master data'!A43</f>
        <v>Homebuilding</v>
      </c>
      <c r="B43" s="6">
        <f>'Master data'!B43</f>
        <v>168</v>
      </c>
      <c r="C43" s="23">
        <f>Margins!K44</f>
        <v>0.10205713727068373</v>
      </c>
      <c r="D43" s="4">
        <f>'Cap Ex'!J43</f>
        <v>1.460552948962565</v>
      </c>
      <c r="E43" s="23">
        <f t="shared" si="0"/>
        <v>0.14905985280337444</v>
      </c>
    </row>
    <row r="44" spans="1:5">
      <c r="A44" s="2" t="str">
        <f>'Master data'!A44</f>
        <v>Hospitals/Healthcare Facilities</v>
      </c>
      <c r="B44" s="6">
        <f>'Master data'!B44</f>
        <v>223</v>
      </c>
      <c r="C44" s="23">
        <f>Margins!K45</f>
        <v>9.3172109030685332E-2</v>
      </c>
      <c r="D44" s="4">
        <f>'Cap Ex'!J44</f>
        <v>1.3074735160759832</v>
      </c>
      <c r="E44" s="23">
        <f t="shared" si="0"/>
        <v>0.12182006499456502</v>
      </c>
    </row>
    <row r="45" spans="1:5">
      <c r="A45" s="2" t="str">
        <f>'Master data'!A45</f>
        <v>Hotel/Gaming</v>
      </c>
      <c r="B45" s="6">
        <f>'Master data'!B45</f>
        <v>654</v>
      </c>
      <c r="C45" s="23">
        <f>Margins!K46</f>
        <v>-9.0093669041966182E-2</v>
      </c>
      <c r="D45" s="4">
        <f>'Cap Ex'!J45</f>
        <v>0.3889305155506233</v>
      </c>
      <c r="E45" s="23">
        <f t="shared" si="0"/>
        <v>-3.5040177148339138E-2</v>
      </c>
    </row>
    <row r="46" spans="1:5">
      <c r="A46" s="2" t="str">
        <f>'Master data'!A46</f>
        <v>Household Products</v>
      </c>
      <c r="B46" s="6">
        <f>'Master data'!B46</f>
        <v>575</v>
      </c>
      <c r="C46" s="23">
        <f>Margins!K47</f>
        <v>0.13913972611306277</v>
      </c>
      <c r="D46" s="4">
        <f>'Cap Ex'!J46</f>
        <v>1.8031128111662535</v>
      </c>
      <c r="E46" s="23">
        <f t="shared" si="0"/>
        <v>0.2508846226966272</v>
      </c>
    </row>
    <row r="47" spans="1:5">
      <c r="A47" s="2" t="str">
        <f>'Master data'!A47</f>
        <v>Information Services</v>
      </c>
      <c r="B47" s="6">
        <f>'Master data'!B47</f>
        <v>266</v>
      </c>
      <c r="C47" s="23">
        <f>Margins!K48</f>
        <v>0.17693589112823582</v>
      </c>
      <c r="D47" s="4">
        <f>'Cap Ex'!J47</f>
        <v>1.4718132745855532</v>
      </c>
      <c r="E47" s="23">
        <f t="shared" si="0"/>
        <v>0.26041659331316169</v>
      </c>
    </row>
    <row r="48" spans="1:5">
      <c r="A48" s="2" t="str">
        <f>'Master data'!A48</f>
        <v>Insurance (General)</v>
      </c>
      <c r="B48" s="6">
        <f>'Master data'!B48</f>
        <v>215</v>
      </c>
      <c r="C48" s="23">
        <f>Margins!K49</f>
        <v>8.8254527746804298E-2</v>
      </c>
      <c r="D48" s="4">
        <f>'Cap Ex'!J48</f>
        <v>1.6084188204332122</v>
      </c>
      <c r="E48" s="23">
        <f t="shared" si="0"/>
        <v>0.14195024341640516</v>
      </c>
    </row>
    <row r="49" spans="1:5">
      <c r="A49" s="2" t="str">
        <f>'Master data'!A49</f>
        <v>Insurance (Life)</v>
      </c>
      <c r="B49" s="6">
        <f>'Master data'!B49</f>
        <v>142</v>
      </c>
      <c r="C49" s="23">
        <f>Margins!K50</f>
        <v>8.6776531511272542E-2</v>
      </c>
      <c r="D49" s="4">
        <f>'Cap Ex'!J49</f>
        <v>1.2610123544542804</v>
      </c>
      <c r="E49" s="23">
        <f t="shared" si="0"/>
        <v>0.10942627831240584</v>
      </c>
    </row>
    <row r="50" spans="1:5">
      <c r="A50" s="2" t="str">
        <f>'Master data'!A50</f>
        <v>Insurance (Prop/Cas.)</v>
      </c>
      <c r="B50" s="6">
        <f>'Master data'!B50</f>
        <v>231</v>
      </c>
      <c r="C50" s="23">
        <f>Margins!K51</f>
        <v>9.756964556695101E-2</v>
      </c>
      <c r="D50" s="4">
        <f>'Cap Ex'!J50</f>
        <v>1.3627114561854952</v>
      </c>
      <c r="E50" s="23">
        <f t="shared" si="0"/>
        <v>0.13295927379004246</v>
      </c>
    </row>
    <row r="51" spans="1:5">
      <c r="A51" s="2" t="str">
        <f>'Master data'!A51</f>
        <v>Investments &amp; Asset Management</v>
      </c>
      <c r="B51" s="6">
        <f>'Master data'!B51</f>
        <v>1706</v>
      </c>
      <c r="C51" s="23">
        <f>Margins!K52</f>
        <v>0.19252421163918071</v>
      </c>
      <c r="D51" s="4">
        <f>'Cap Ex'!J51</f>
        <v>0.52387912099900935</v>
      </c>
      <c r="E51" s="23">
        <f t="shared" si="0"/>
        <v>0.10085941476456123</v>
      </c>
    </row>
    <row r="52" spans="1:5">
      <c r="A52" s="2" t="str">
        <f>'Master data'!A52</f>
        <v>Machinery</v>
      </c>
      <c r="B52" s="6">
        <f>'Master data'!B52</f>
        <v>1421</v>
      </c>
      <c r="C52" s="23">
        <f>Margins!K53</f>
        <v>8.6175687289503464E-2</v>
      </c>
      <c r="D52" s="4">
        <f>'Cap Ex'!J52</f>
        <v>1.524790725080347</v>
      </c>
      <c r="E52" s="23">
        <f t="shared" si="0"/>
        <v>0.13139988870645922</v>
      </c>
    </row>
    <row r="53" spans="1:5">
      <c r="A53" s="2" t="str">
        <f>'Master data'!A53</f>
        <v>Metals &amp; Mining</v>
      </c>
      <c r="B53" s="6">
        <f>'Master data'!B53</f>
        <v>1706</v>
      </c>
      <c r="C53" s="23">
        <f>Margins!K54</f>
        <v>0.15387476673859571</v>
      </c>
      <c r="D53" s="4">
        <f>'Cap Ex'!J53</f>
        <v>1.4040887692825965</v>
      </c>
      <c r="E53" s="23">
        <f t="shared" si="0"/>
        <v>0.21605383185364146</v>
      </c>
    </row>
    <row r="54" spans="1:5">
      <c r="A54" s="2" t="str">
        <f>'Master data'!A54</f>
        <v>Office Equipment &amp; Services</v>
      </c>
      <c r="B54" s="6">
        <f>'Master data'!B54</f>
        <v>145</v>
      </c>
      <c r="C54" s="23">
        <f>Margins!K55</f>
        <v>6.3612459188526052E-2</v>
      </c>
      <c r="D54" s="4">
        <f>'Cap Ex'!J54</f>
        <v>1.9370323805362779</v>
      </c>
      <c r="E54" s="23">
        <f t="shared" si="0"/>
        <v>0.12321939325371745</v>
      </c>
    </row>
    <row r="55" spans="1:5">
      <c r="A55" s="2" t="str">
        <f>'Master data'!A55</f>
        <v>Oil/Gas (Integrated)</v>
      </c>
      <c r="B55" s="6">
        <f>'Master data'!B55</f>
        <v>46</v>
      </c>
      <c r="C55" s="23">
        <f>Margins!K56</f>
        <v>9.2168459544698517E-2</v>
      </c>
      <c r="D55" s="4">
        <f>'Cap Ex'!J55</f>
        <v>1.1364481392207744</v>
      </c>
      <c r="E55" s="23">
        <f t="shared" si="0"/>
        <v>0.10474467434441785</v>
      </c>
    </row>
    <row r="56" spans="1:5">
      <c r="A56" s="2" t="str">
        <f>'Master data'!A56</f>
        <v>Oil/Gas (Production and Exploration)</v>
      </c>
      <c r="B56" s="6">
        <f>'Master data'!B56</f>
        <v>642</v>
      </c>
      <c r="C56" s="23">
        <f>Margins!K57</f>
        <v>0.11989912469795373</v>
      </c>
      <c r="D56" s="4">
        <f>'Cap Ex'!J56</f>
        <v>0.53034482048687825</v>
      </c>
      <c r="E56" s="23">
        <f t="shared" si="0"/>
        <v>6.3587879764470098E-2</v>
      </c>
    </row>
    <row r="57" spans="1:5">
      <c r="A57" s="2" t="str">
        <f>'Master data'!A57</f>
        <v>Oil/Gas Distribution</v>
      </c>
      <c r="B57" s="6">
        <f>'Master data'!B57</f>
        <v>165</v>
      </c>
      <c r="C57" s="23">
        <f>Margins!K58</f>
        <v>0.10882246984703504</v>
      </c>
      <c r="D57" s="4">
        <f>'Cap Ex'!J57</f>
        <v>0.57370184591945661</v>
      </c>
      <c r="E57" s="23">
        <f t="shared" si="0"/>
        <v>6.2431651828758414E-2</v>
      </c>
    </row>
    <row r="58" spans="1:5">
      <c r="A58" s="2" t="str">
        <f>'Master data'!A58</f>
        <v>Oilfield Svcs/Equip.</v>
      </c>
      <c r="B58" s="6">
        <f>'Master data'!B58</f>
        <v>457</v>
      </c>
      <c r="C58" s="23">
        <f>Margins!K59</f>
        <v>3.9762843256577203E-2</v>
      </c>
      <c r="D58" s="4">
        <f>'Cap Ex'!J58</f>
        <v>1.8488813865813059</v>
      </c>
      <c r="E58" s="23">
        <f t="shared" si="0"/>
        <v>7.3516780774635582E-2</v>
      </c>
    </row>
    <row r="59" spans="1:5">
      <c r="A59" s="2" t="str">
        <f>'Master data'!A59</f>
        <v>Packaging &amp; Container</v>
      </c>
      <c r="B59" s="6">
        <f>'Master data'!B59</f>
        <v>414</v>
      </c>
      <c r="C59" s="23">
        <f>Margins!K60</f>
        <v>7.65653381984744E-2</v>
      </c>
      <c r="D59" s="4">
        <f>'Cap Ex'!J59</f>
        <v>1.5870351531847779</v>
      </c>
      <c r="E59" s="23">
        <f t="shared" si="0"/>
        <v>0.12151188323646014</v>
      </c>
    </row>
    <row r="60" spans="1:5">
      <c r="A60" s="2" t="str">
        <f>'Master data'!A60</f>
        <v>Paper/Forest Products</v>
      </c>
      <c r="B60" s="6">
        <f>'Master data'!B60</f>
        <v>272</v>
      </c>
      <c r="C60" s="23">
        <f>Margins!K61</f>
        <v>0.12280464156838362</v>
      </c>
      <c r="D60" s="4">
        <f>'Cap Ex'!J60</f>
        <v>1.0149034896974758</v>
      </c>
      <c r="E60" s="23">
        <f t="shared" si="0"/>
        <v>0.12463485927880023</v>
      </c>
    </row>
    <row r="61" spans="1:5">
      <c r="A61" s="2" t="str">
        <f>'Master data'!A61</f>
        <v>Power</v>
      </c>
      <c r="B61" s="6">
        <f>'Master data'!B61</f>
        <v>541</v>
      </c>
      <c r="C61" s="23">
        <f>Margins!K62</f>
        <v>9.4398978313531529E-2</v>
      </c>
      <c r="D61" s="4">
        <f>'Cap Ex'!J61</f>
        <v>0.60976190171467592</v>
      </c>
      <c r="E61" s="23">
        <f t="shared" si="0"/>
        <v>5.7560900536381437E-2</v>
      </c>
    </row>
    <row r="62" spans="1:5">
      <c r="A62" s="2" t="str">
        <f>'Master data'!A62</f>
        <v>Precious Metals</v>
      </c>
      <c r="B62" s="6">
        <f>'Master data'!B62</f>
        <v>947</v>
      </c>
      <c r="C62" s="23">
        <f>Margins!K63</f>
        <v>0.23971436823446945</v>
      </c>
      <c r="D62" s="4">
        <f>'Cap Ex'!J62</f>
        <v>0.95262202852854316</v>
      </c>
      <c r="E62" s="23">
        <f t="shared" si="0"/>
        <v>0.22835718773495847</v>
      </c>
    </row>
    <row r="63" spans="1:5">
      <c r="A63" s="2" t="str">
        <f>'Master data'!A63</f>
        <v>Publishing &amp; Newspapers</v>
      </c>
      <c r="B63" s="6">
        <f>'Master data'!B63</f>
        <v>337</v>
      </c>
      <c r="C63" s="23">
        <f>Margins!K64</f>
        <v>5.7609182755793374E-2</v>
      </c>
      <c r="D63" s="4">
        <f>'Cap Ex'!J63</f>
        <v>1.4490359302598788</v>
      </c>
      <c r="E63" s="23">
        <f t="shared" si="0"/>
        <v>8.3477775726052417E-2</v>
      </c>
    </row>
    <row r="64" spans="1:5">
      <c r="A64" s="2" t="str">
        <f>'Master data'!A64</f>
        <v>R.E.I.T.</v>
      </c>
      <c r="B64" s="6">
        <f>'Master data'!B64</f>
        <v>812</v>
      </c>
      <c r="C64" s="23">
        <f>Margins!K65</f>
        <v>0.28143286828420755</v>
      </c>
      <c r="D64" s="4">
        <f>'Cap Ex'!J64</f>
        <v>0.12173637222858757</v>
      </c>
      <c r="E64" s="23">
        <f t="shared" si="0"/>
        <v>3.4260616410805349E-2</v>
      </c>
    </row>
    <row r="65" spans="1:5">
      <c r="A65" s="2" t="str">
        <f>'Master data'!A65</f>
        <v>Real Estate (Development)</v>
      </c>
      <c r="B65" s="6">
        <f>'Master data'!B65</f>
        <v>893</v>
      </c>
      <c r="C65" s="23">
        <f>Margins!K66</f>
        <v>0.1165244906112279</v>
      </c>
      <c r="D65" s="4">
        <f>'Cap Ex'!J65</f>
        <v>0.6675600575005235</v>
      </c>
      <c r="E65" s="23">
        <f t="shared" si="0"/>
        <v>7.7787095652650504E-2</v>
      </c>
    </row>
    <row r="66" spans="1:5">
      <c r="A66" s="2" t="str">
        <f>'Master data'!A66</f>
        <v>Real Estate (General/Diversified)</v>
      </c>
      <c r="B66" s="6">
        <f>'Master data'!B66</f>
        <v>344</v>
      </c>
      <c r="C66" s="23">
        <f>Margins!K67</f>
        <v>0.13057556721350161</v>
      </c>
      <c r="D66" s="4">
        <f>'Cap Ex'!J66</f>
        <v>0.28909840491012018</v>
      </c>
      <c r="E66" s="23">
        <f t="shared" si="0"/>
        <v>3.7749188201657499E-2</v>
      </c>
    </row>
    <row r="67" spans="1:5">
      <c r="A67" s="2" t="str">
        <f>'Master data'!A67</f>
        <v>Real Estate (Operations &amp; Services)</v>
      </c>
      <c r="B67" s="6">
        <f>'Master data'!B67</f>
        <v>739</v>
      </c>
      <c r="C67" s="23">
        <f>Margins!K68</f>
        <v>0.15499082571764547</v>
      </c>
      <c r="D67" s="4">
        <f>'Cap Ex'!J67</f>
        <v>0.23668772237183774</v>
      </c>
      <c r="E67" s="23">
        <f t="shared" ref="E67:E96" si="1">IF(C67="NA","NA",IF(D67="NA","NA",C67*D67))</f>
        <v>3.6684425527639959E-2</v>
      </c>
    </row>
    <row r="68" spans="1:5">
      <c r="A68" s="2" t="str">
        <f>'Master data'!A68</f>
        <v>Recreation</v>
      </c>
      <c r="B68" s="6">
        <f>'Master data'!B68</f>
        <v>324</v>
      </c>
      <c r="C68" s="23">
        <f>Margins!K69</f>
        <v>9.0935041559745494E-2</v>
      </c>
      <c r="D68" s="4">
        <f>'Cap Ex'!J68</f>
        <v>1.110859067737719</v>
      </c>
      <c r="E68" s="23">
        <f t="shared" si="1"/>
        <v>0.10101601549174961</v>
      </c>
    </row>
    <row r="69" spans="1:5">
      <c r="A69" s="2" t="str">
        <f>'Master data'!A69</f>
        <v>Reinsurance</v>
      </c>
      <c r="B69" s="6">
        <f>'Master data'!B69</f>
        <v>38</v>
      </c>
      <c r="C69" s="23">
        <f>Margins!K70</f>
        <v>5.3361811542657615E-2</v>
      </c>
      <c r="D69" s="4">
        <f>'Cap Ex'!J69</f>
        <v>1.6664825605594367</v>
      </c>
      <c r="E69" s="23">
        <f t="shared" si="1"/>
        <v>8.8926528335698168E-2</v>
      </c>
    </row>
    <row r="70" spans="1:5">
      <c r="A70" s="2" t="str">
        <f>'Master data'!A70</f>
        <v>Restaurant/Dining</v>
      </c>
      <c r="B70" s="6">
        <f>'Master data'!B70</f>
        <v>385</v>
      </c>
      <c r="C70" s="23">
        <f>Margins!K71</f>
        <v>6.9591089634999964E-2</v>
      </c>
      <c r="D70" s="4">
        <f>'Cap Ex'!J70</f>
        <v>1.4104478023262235</v>
      </c>
      <c r="E70" s="23">
        <f t="shared" si="1"/>
        <v>9.8154599437172932E-2</v>
      </c>
    </row>
    <row r="71" spans="1:5">
      <c r="A71" s="2" t="str">
        <f>'Master data'!A71</f>
        <v>Retail (Automotive)</v>
      </c>
      <c r="B71" s="6">
        <f>'Master data'!B71</f>
        <v>196</v>
      </c>
      <c r="C71" s="23">
        <f>Margins!K72</f>
        <v>4.0499166332004281E-2</v>
      </c>
      <c r="D71" s="4">
        <f>'Cap Ex'!J71</f>
        <v>3.0992071740252993</v>
      </c>
      <c r="E71" s="23">
        <f t="shared" si="1"/>
        <v>0.12551530683819154</v>
      </c>
    </row>
    <row r="72" spans="1:5">
      <c r="A72" s="2" t="str">
        <f>'Master data'!A72</f>
        <v>Retail (Building Supply)</v>
      </c>
      <c r="B72" s="6">
        <f>'Master data'!B72</f>
        <v>98</v>
      </c>
      <c r="C72" s="23">
        <f>Margins!K73</f>
        <v>0.10133976758500951</v>
      </c>
      <c r="D72" s="4">
        <f>'Cap Ex'!J72</f>
        <v>3.3519985827505754</v>
      </c>
      <c r="E72" s="23">
        <f t="shared" si="1"/>
        <v>0.33969075732122456</v>
      </c>
    </row>
    <row r="73" spans="1:5">
      <c r="A73" s="2" t="str">
        <f>'Master data'!A73</f>
        <v>Retail (Distributors)</v>
      </c>
      <c r="B73" s="6">
        <f>'Master data'!B73</f>
        <v>1002</v>
      </c>
      <c r="C73" s="23">
        <f>Margins!K74</f>
        <v>3.6171206951642526E-2</v>
      </c>
      <c r="D73" s="4">
        <f>'Cap Ex'!J73</f>
        <v>2.031812284146679</v>
      </c>
      <c r="E73" s="23">
        <f t="shared" si="1"/>
        <v>7.3493102616759037E-2</v>
      </c>
    </row>
    <row r="74" spans="1:5">
      <c r="A74" s="2" t="str">
        <f>'Master data'!A74</f>
        <v>Retail (General)</v>
      </c>
      <c r="B74" s="6">
        <f>'Master data'!B74</f>
        <v>204</v>
      </c>
      <c r="C74" s="23">
        <f>Margins!K75</f>
        <v>4.0654501314677557E-2</v>
      </c>
      <c r="D74" s="4">
        <f>'Cap Ex'!J74</f>
        <v>2.9540157175171817</v>
      </c>
      <c r="E74" s="23">
        <f t="shared" si="1"/>
        <v>0.12009403587138043</v>
      </c>
    </row>
    <row r="75" spans="1:5">
      <c r="A75" s="2" t="str">
        <f>'Master data'!A75</f>
        <v>Retail (Grocery and Food)</v>
      </c>
      <c r="B75" s="6">
        <f>'Master data'!B75</f>
        <v>184</v>
      </c>
      <c r="C75" s="23">
        <f>Margins!K76</f>
        <v>3.3140091635091372E-2</v>
      </c>
      <c r="D75" s="4">
        <f>'Cap Ex'!J75</f>
        <v>3.2757020803860475</v>
      </c>
      <c r="E75" s="23">
        <f t="shared" si="1"/>
        <v>0.10855706711325305</v>
      </c>
    </row>
    <row r="76" spans="1:5">
      <c r="A76" s="2" t="str">
        <f>'Master data'!A76</f>
        <v>Retail (Online)</v>
      </c>
      <c r="B76" s="6">
        <f>'Master data'!B76</f>
        <v>353</v>
      </c>
      <c r="C76" s="23">
        <f>Margins!K77</f>
        <v>3.8573804894433024E-2</v>
      </c>
      <c r="D76" s="4">
        <f>'Cap Ex'!J76</f>
        <v>1.7082627677067752</v>
      </c>
      <c r="E76" s="23">
        <f t="shared" si="1"/>
        <v>6.5894194709945314E-2</v>
      </c>
    </row>
    <row r="77" spans="1:5">
      <c r="A77" s="2" t="str">
        <f>'Master data'!A77</f>
        <v>Retail (Special Lines)</v>
      </c>
      <c r="B77" s="6">
        <f>'Master data'!B77</f>
        <v>479</v>
      </c>
      <c r="C77" s="23">
        <f>Margins!K78</f>
        <v>5.1092352156776905E-2</v>
      </c>
      <c r="D77" s="4">
        <f>'Cap Ex'!J77</f>
        <v>2.599077759078094</v>
      </c>
      <c r="E77" s="23">
        <f t="shared" si="1"/>
        <v>0.13279299614966453</v>
      </c>
    </row>
    <row r="78" spans="1:5">
      <c r="A78" s="2" t="str">
        <f>'Master data'!A78</f>
        <v>Rubber&amp; Tires</v>
      </c>
      <c r="B78" s="6">
        <f>'Master data'!B78</f>
        <v>90</v>
      </c>
      <c r="C78" s="23">
        <f>Margins!K79</f>
        <v>8.7439280403946967E-2</v>
      </c>
      <c r="D78" s="4">
        <f>'Cap Ex'!J78</f>
        <v>1.1577591039831234</v>
      </c>
      <c r="E78" s="23">
        <f t="shared" si="1"/>
        <v>0.10123362293340273</v>
      </c>
    </row>
    <row r="79" spans="1:5">
      <c r="A79" s="2" t="str">
        <f>'Master data'!A79</f>
        <v>Semiconductor</v>
      </c>
      <c r="B79" s="6">
        <f>'Master data'!B79</f>
        <v>581</v>
      </c>
      <c r="C79" s="23">
        <f>Margins!K80</f>
        <v>0.21217708767840007</v>
      </c>
      <c r="D79" s="4">
        <f>'Cap Ex'!J79</f>
        <v>0.87954200985772624</v>
      </c>
      <c r="E79" s="23">
        <f t="shared" si="1"/>
        <v>0.18661866214241901</v>
      </c>
    </row>
    <row r="80" spans="1:5">
      <c r="A80" s="2" t="str">
        <f>'Master data'!A80</f>
        <v>Semiconductor Equip</v>
      </c>
      <c r="B80" s="6">
        <f>'Master data'!B80</f>
        <v>324</v>
      </c>
      <c r="C80" s="23">
        <f>Margins!K81</f>
        <v>0.2099065755687832</v>
      </c>
      <c r="D80" s="4">
        <f>'Cap Ex'!J80</f>
        <v>1.1965887929674528</v>
      </c>
      <c r="E80" s="23">
        <f t="shared" si="1"/>
        <v>0.25117185589578173</v>
      </c>
    </row>
    <row r="81" spans="1:5">
      <c r="A81" s="2" t="str">
        <f>'Master data'!A81</f>
        <v>Shipbuilding &amp; Marine</v>
      </c>
      <c r="B81" s="6">
        <f>'Master data'!B81</f>
        <v>348</v>
      </c>
      <c r="C81" s="23">
        <f>Margins!K82</f>
        <v>0.20992803147052549</v>
      </c>
      <c r="D81" s="4">
        <f>'Cap Ex'!J81</f>
        <v>0.95161003718361947</v>
      </c>
      <c r="E81" s="23">
        <f t="shared" si="1"/>
        <v>0.19976962183355079</v>
      </c>
    </row>
    <row r="82" spans="1:5">
      <c r="A82" s="2" t="str">
        <f>'Master data'!A82</f>
        <v>Shoe</v>
      </c>
      <c r="B82" s="6">
        <f>'Master data'!B82</f>
        <v>84</v>
      </c>
      <c r="C82" s="23">
        <f>Margins!K83</f>
        <v>0.10142747130681341</v>
      </c>
      <c r="D82" s="4">
        <f>'Cap Ex'!J82</f>
        <v>1.9767105151872286</v>
      </c>
      <c r="E82" s="23">
        <f t="shared" si="1"/>
        <v>0.20049274906102899</v>
      </c>
    </row>
    <row r="83" spans="1:5">
      <c r="A83" s="2" t="str">
        <f>'Master data'!A83</f>
        <v>Software (Entertainment)</v>
      </c>
      <c r="B83" s="6">
        <f>'Master data'!B83</f>
        <v>317</v>
      </c>
      <c r="C83" s="23">
        <f>Margins!K84</f>
        <v>0.26022944101766249</v>
      </c>
      <c r="D83" s="4">
        <f>'Cap Ex'!J83</f>
        <v>0.81428082736565555</v>
      </c>
      <c r="E83" s="23">
        <f t="shared" si="1"/>
        <v>0.21189984453676428</v>
      </c>
    </row>
    <row r="84" spans="1:5">
      <c r="A84" s="2" t="str">
        <f>'Master data'!A84</f>
        <v>Software (Internet)</v>
      </c>
      <c r="B84" s="6">
        <f>'Master data'!B84</f>
        <v>151</v>
      </c>
      <c r="C84" s="23">
        <f>Margins!K85</f>
        <v>3.2423395856366319E-2</v>
      </c>
      <c r="D84" s="4">
        <f>'Cap Ex'!J84</f>
        <v>1.1704491266049009</v>
      </c>
      <c r="E84" s="23">
        <f t="shared" si="1"/>
        <v>3.7949935361648916E-2</v>
      </c>
    </row>
    <row r="85" spans="1:5">
      <c r="A85" s="2" t="str">
        <f>'Master data'!A85</f>
        <v>Software (System &amp; Application)</v>
      </c>
      <c r="B85" s="6">
        <f>'Master data'!B85</f>
        <v>1603</v>
      </c>
      <c r="C85" s="23">
        <f>Margins!K86</f>
        <v>0.20596340304457261</v>
      </c>
      <c r="D85" s="4">
        <f>'Cap Ex'!J85</f>
        <v>1.0378903576603373</v>
      </c>
      <c r="E85" s="23">
        <f t="shared" si="1"/>
        <v>0.21376743005087168</v>
      </c>
    </row>
    <row r="86" spans="1:5">
      <c r="A86" s="2" t="str">
        <f>'Master data'!A86</f>
        <v>Steel</v>
      </c>
      <c r="B86" s="6">
        <f>'Master data'!B86</f>
        <v>709</v>
      </c>
      <c r="C86" s="23">
        <f>Margins!K87</f>
        <v>0.12854394853861653</v>
      </c>
      <c r="D86" s="4">
        <f>'Cap Ex'!J86</f>
        <v>1.622404331728357</v>
      </c>
      <c r="E86" s="23">
        <f t="shared" si="1"/>
        <v>0.20855025892651846</v>
      </c>
    </row>
    <row r="87" spans="1:5">
      <c r="A87" s="2" t="str">
        <f>'Master data'!A87</f>
        <v>Telecom (Wireless)</v>
      </c>
      <c r="B87" s="6">
        <f>'Master data'!B87</f>
        <v>101</v>
      </c>
      <c r="C87" s="23">
        <f>Margins!K88</f>
        <v>0.12009590916342115</v>
      </c>
      <c r="D87" s="4">
        <f>'Cap Ex'!J87</f>
        <v>0.7348459816646089</v>
      </c>
      <c r="E87" s="23">
        <f t="shared" si="1"/>
        <v>8.8251996263097918E-2</v>
      </c>
    </row>
    <row r="88" spans="1:5">
      <c r="A88" s="2" t="str">
        <f>'Master data'!A88</f>
        <v>Telecom. Equipment</v>
      </c>
      <c r="B88" s="6">
        <f>'Master data'!B88</f>
        <v>465</v>
      </c>
      <c r="C88" s="23">
        <f>Margins!K89</f>
        <v>0.11138456285982228</v>
      </c>
      <c r="D88" s="4">
        <f>'Cap Ex'!J88</f>
        <v>1.2798897510527911</v>
      </c>
      <c r="E88" s="23">
        <f t="shared" si="1"/>
        <v>0.14255996042978189</v>
      </c>
    </row>
    <row r="89" spans="1:5">
      <c r="A89" s="2" t="str">
        <f>'Master data'!A89</f>
        <v>Telecom. Services</v>
      </c>
      <c r="B89" s="6">
        <f>'Master data'!B89</f>
        <v>296</v>
      </c>
      <c r="C89" s="23">
        <f>Margins!K90</f>
        <v>0.13523681896482023</v>
      </c>
      <c r="D89" s="4">
        <f>'Cap Ex'!J89</f>
        <v>0.78395632169669449</v>
      </c>
      <c r="E89" s="23">
        <f t="shared" si="1"/>
        <v>0.10601975915362225</v>
      </c>
    </row>
    <row r="90" spans="1:5">
      <c r="A90" s="2" t="str">
        <f>'Master data'!A90</f>
        <v>Tobacco</v>
      </c>
      <c r="B90" s="6">
        <f>'Master data'!B90</f>
        <v>55</v>
      </c>
      <c r="C90" s="23">
        <f>Margins!K91</f>
        <v>0.28947482679597769</v>
      </c>
      <c r="D90" s="4">
        <f>'Cap Ex'!J90</f>
        <v>0.7771146190511381</v>
      </c>
      <c r="E90" s="23">
        <f t="shared" si="1"/>
        <v>0.22495511975045038</v>
      </c>
    </row>
    <row r="91" spans="1:5">
      <c r="A91" s="2" t="str">
        <f>'Master data'!A91</f>
        <v>Transportation</v>
      </c>
      <c r="B91" s="6">
        <f>'Master data'!B91</f>
        <v>295</v>
      </c>
      <c r="C91" s="23">
        <f>Margins!K92</f>
        <v>6.0887982695344137E-2</v>
      </c>
      <c r="D91" s="4">
        <f>'Cap Ex'!J91</f>
        <v>1.8543244903854654</v>
      </c>
      <c r="E91" s="23">
        <f t="shared" si="1"/>
        <v>0.11290607748214306</v>
      </c>
    </row>
    <row r="92" spans="1:5">
      <c r="A92" s="2" t="str">
        <f>'Master data'!A92</f>
        <v>Transportation (Railroads)</v>
      </c>
      <c r="B92" s="6">
        <f>'Master data'!B92</f>
        <v>51</v>
      </c>
      <c r="C92" s="23">
        <f>Margins!K93</f>
        <v>0.12529597931551792</v>
      </c>
      <c r="D92" s="4">
        <f>'Cap Ex'!J92</f>
        <v>0.36118073689358499</v>
      </c>
      <c r="E92" s="23">
        <f t="shared" si="1"/>
        <v>4.5254494138982145E-2</v>
      </c>
    </row>
    <row r="93" spans="1:5">
      <c r="A93" s="2" t="str">
        <f>'Master data'!A93</f>
        <v>Trucking</v>
      </c>
      <c r="B93" s="6">
        <f>'Master data'!B93</f>
        <v>232</v>
      </c>
      <c r="C93" s="23">
        <f>Margins!K94</f>
        <v>4.8233915501626493E-2</v>
      </c>
      <c r="D93" s="4">
        <f>'Cap Ex'!J93</f>
        <v>1.1962485881187215</v>
      </c>
      <c r="E93" s="23">
        <f t="shared" si="1"/>
        <v>5.7699753318258405E-2</v>
      </c>
    </row>
    <row r="94" spans="1:5">
      <c r="A94" s="2" t="str">
        <f>'Master data'!A94</f>
        <v>Utility (General)</v>
      </c>
      <c r="B94" s="6">
        <f>'Master data'!B94</f>
        <v>54</v>
      </c>
      <c r="C94" s="23">
        <f>Margins!K95</f>
        <v>0.10271826534897278</v>
      </c>
      <c r="D94" s="4">
        <f>'Cap Ex'!J94</f>
        <v>0.68444706503076624</v>
      </c>
      <c r="E94" s="23">
        <f t="shared" si="1"/>
        <v>7.0305215243155875E-2</v>
      </c>
    </row>
    <row r="95" spans="1:5">
      <c r="A95" s="2" t="str">
        <f>'Master data'!A95</f>
        <v>Utility (Water)</v>
      </c>
      <c r="B95" s="6">
        <f>'Master data'!B95</f>
        <v>104</v>
      </c>
      <c r="C95" s="23">
        <f>Margins!K96</f>
        <v>0.21181688316216357</v>
      </c>
      <c r="D95" s="4">
        <f>'Cap Ex'!J95</f>
        <v>0.34422174025219388</v>
      </c>
      <c r="E95" s="23">
        <f>IF(C95="NA","NA",IF(D95="NA","NA",C95*D95))</f>
        <v>7.291197613687557E-2</v>
      </c>
    </row>
    <row r="96" spans="1:5">
      <c r="A96" s="2" t="str">
        <f>'Master data'!A96</f>
        <v>Total Market</v>
      </c>
      <c r="B96" s="6">
        <f>'Master data'!B96</f>
        <v>47606</v>
      </c>
      <c r="C96" s="23">
        <f>Margins!K97</f>
        <v>9.1614033799388678E-2</v>
      </c>
      <c r="D96" s="4">
        <f>'Cap Ex'!J96</f>
        <v>0.77823587379278003</v>
      </c>
      <c r="E96" s="23">
        <f t="shared" si="1"/>
        <v>7.1297327645548525E-2</v>
      </c>
    </row>
    <row r="97" spans="1:5">
      <c r="A97" s="2" t="str">
        <f>'Master data'!A97</f>
        <v>Total Market (without financials)</v>
      </c>
      <c r="B97" s="6">
        <f>'Master data'!B97</f>
        <v>42185</v>
      </c>
      <c r="C97" s="23">
        <f>Margins!K98</f>
        <v>9.6219293283053897E-2</v>
      </c>
      <c r="D97" s="4">
        <f>'Cap Ex'!J97</f>
        <v>1.1646953706721956</v>
      </c>
      <c r="E97" s="23">
        <f>IF(C97="NA","NA",IF(D97="NA","NA",C97*D97))</f>
        <v>0.11206616545612316</v>
      </c>
    </row>
  </sheetData>
  <pageMargins left="0.7" right="0.7" top="0.75" bottom="0.75" header="0.5" footer="0.5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97"/>
  <sheetViews>
    <sheetView topLeftCell="A58" workbookViewId="0">
      <selection activeCell="F97" sqref="A1:F97"/>
    </sheetView>
  </sheetViews>
  <sheetFormatPr defaultColWidth="11.07421875" defaultRowHeight="13.5"/>
  <cols>
    <col min="1" max="1" width="29.84375" bestFit="1" customWidth="1"/>
    <col min="2" max="2" width="13.15234375" style="5" bestFit="1" customWidth="1"/>
    <col min="3" max="4" width="13.4609375" style="5" bestFit="1" customWidth="1"/>
    <col min="5" max="5" width="12.69140625" style="5" bestFit="1" customWidth="1"/>
    <col min="6" max="6" width="18.69140625" style="5" customWidth="1"/>
  </cols>
  <sheetData>
    <row r="1" spans="1:6" s="17" customFormat="1" ht="12">
      <c r="A1" s="15" t="s">
        <v>217</v>
      </c>
      <c r="B1" s="16" t="s">
        <v>192</v>
      </c>
      <c r="C1" s="16" t="s">
        <v>272</v>
      </c>
      <c r="D1" s="16" t="s">
        <v>274</v>
      </c>
      <c r="E1" s="16" t="s">
        <v>275</v>
      </c>
      <c r="F1" s="16" t="s">
        <v>273</v>
      </c>
    </row>
    <row r="2" spans="1:6">
      <c r="A2" s="2" t="str">
        <f>'Master data'!A2</f>
        <v>Advertising</v>
      </c>
      <c r="B2" s="6">
        <f>'Master data'!B2</f>
        <v>348</v>
      </c>
      <c r="C2" s="84">
        <f>'Master data'!AN2*(1-'Tax rates'!G3)+'Cap Ex'!G2</f>
        <v>12069.155429709155</v>
      </c>
      <c r="D2" s="84">
        <f>'Cap Ex'!C2+'Cap Ex'!F2+'Cap Ex'!G2-'Cap Ex'!D2</f>
        <v>-1420.9782000000023</v>
      </c>
      <c r="E2" s="84">
        <f>'Master data'!AU2</f>
        <v>-1664.0889999999986</v>
      </c>
      <c r="F2" s="84">
        <f>IF(C2="NA","NA",C2-D2-E2)</f>
        <v>15154.222629709157</v>
      </c>
    </row>
    <row r="3" spans="1:6">
      <c r="A3" s="2" t="str">
        <f>'Master data'!A3</f>
        <v>Aerospace/Defense</v>
      </c>
      <c r="B3" s="6">
        <f>'Master data'!B3</f>
        <v>272</v>
      </c>
      <c r="C3" s="84">
        <f>'Master data'!AN3*(1-'Tax rates'!G4)+'Cap Ex'!G3</f>
        <v>45464.58414615511</v>
      </c>
      <c r="D3" s="84">
        <f>'Cap Ex'!C3+'Cap Ex'!F3+'Cap Ex'!G3-'Cap Ex'!D3</f>
        <v>8320.3815999999679</v>
      </c>
      <c r="E3" s="84">
        <f>'Master data'!AU3</f>
        <v>15806.564999999999</v>
      </c>
      <c r="F3" s="84">
        <f t="shared" ref="F3:F66" si="0">IF(C3="NA","NA",C3-D3-E3)</f>
        <v>21337.63754615514</v>
      </c>
    </row>
    <row r="4" spans="1:6">
      <c r="A4" s="2" t="str">
        <f>'Master data'!A4</f>
        <v>Air Transport</v>
      </c>
      <c r="B4" s="6">
        <f>'Master data'!B4</f>
        <v>151</v>
      </c>
      <c r="C4" s="84">
        <f>'Master data'!AN4*(1-'Tax rates'!G5)+'Cap Ex'!G4</f>
        <v>-64365.844763191591</v>
      </c>
      <c r="D4" s="84">
        <f>'Cap Ex'!C4+'Cap Ex'!F4+'Cap Ex'!G4-'Cap Ex'!D4</f>
        <v>-6661.0241999999562</v>
      </c>
      <c r="E4" s="84">
        <f>'Master data'!AU4</f>
        <v>5607.0619999999981</v>
      </c>
      <c r="F4" s="84">
        <f t="shared" si="0"/>
        <v>-63311.882563191633</v>
      </c>
    </row>
    <row r="5" spans="1:6">
      <c r="A5" s="2" t="str">
        <f>'Master data'!A5</f>
        <v>Apparel</v>
      </c>
      <c r="B5" s="6">
        <f>'Master data'!B5</f>
        <v>1170</v>
      </c>
      <c r="C5" s="84">
        <f>'Master data'!AN5*(1-'Tax rates'!G6)+'Cap Ex'!G5</f>
        <v>73132.983432949681</v>
      </c>
      <c r="D5" s="84">
        <f>'Cap Ex'!C5+'Cap Ex'!F5+'Cap Ex'!G5-'Cap Ex'!D5</f>
        <v>40395.028600000107</v>
      </c>
      <c r="E5" s="84">
        <f>'Master data'!AU5</f>
        <v>-4301.1700000000019</v>
      </c>
      <c r="F5" s="84">
        <f t="shared" si="0"/>
        <v>37039.124832949572</v>
      </c>
    </row>
    <row r="6" spans="1:6">
      <c r="A6" s="2" t="str">
        <f>'Master data'!A6</f>
        <v>Auto &amp; Truck</v>
      </c>
      <c r="B6" s="6">
        <f>'Master data'!B6</f>
        <v>152</v>
      </c>
      <c r="C6" s="84">
        <f>'Master data'!AN6*(1-'Tax rates'!G7)+'Cap Ex'!G6</f>
        <v>130717.15337103279</v>
      </c>
      <c r="D6" s="84">
        <f>'Cap Ex'!C6+'Cap Ex'!F6+'Cap Ex'!G6-'Cap Ex'!D6</f>
        <v>64906.355400000037</v>
      </c>
      <c r="E6" s="84">
        <f>'Master data'!AU6</f>
        <v>3502.6659999999993</v>
      </c>
      <c r="F6" s="84">
        <f t="shared" si="0"/>
        <v>62308.131971032766</v>
      </c>
    </row>
    <row r="7" spans="1:6">
      <c r="A7" s="2" t="str">
        <f>'Master data'!A7</f>
        <v>Auto Parts</v>
      </c>
      <c r="B7" s="6">
        <f>'Master data'!B7</f>
        <v>728</v>
      </c>
      <c r="C7" s="84">
        <f>'Master data'!AN7*(1-'Tax rates'!G8)+'Cap Ex'!G7</f>
        <v>44627.395183264132</v>
      </c>
      <c r="D7" s="84">
        <f>'Cap Ex'!C7+'Cap Ex'!F7+'Cap Ex'!G7-'Cap Ex'!D7</f>
        <v>24215.397000000015</v>
      </c>
      <c r="E7" s="84">
        <f>'Master data'!AU7</f>
        <v>8571.982</v>
      </c>
      <c r="F7" s="84">
        <f t="shared" si="0"/>
        <v>11840.016183264117</v>
      </c>
    </row>
    <row r="8" spans="1:6">
      <c r="A8" s="2" t="str">
        <f>'Master data'!A8</f>
        <v>Bank (Money Center)</v>
      </c>
      <c r="B8" s="6">
        <f>'Master data'!B8</f>
        <v>610</v>
      </c>
      <c r="C8" s="84">
        <f>'Master data'!AN8*(1-'Tax rates'!G9)+'Cap Ex'!G8</f>
        <v>3211.9045446529217</v>
      </c>
      <c r="D8" s="84">
        <f>'Cap Ex'!C8+'Cap Ex'!F8+'Cap Ex'!G8-'Cap Ex'!D8</f>
        <v>76302.776000000042</v>
      </c>
      <c r="E8" s="84">
        <f>'Master data'!AU8</f>
        <v>-3433.2520000000013</v>
      </c>
      <c r="F8" s="84">
        <f t="shared" si="0"/>
        <v>-69657.619455347114</v>
      </c>
    </row>
    <row r="9" spans="1:6">
      <c r="A9" s="2" t="str">
        <f>'Master data'!A9</f>
        <v>Banks (Regional)</v>
      </c>
      <c r="B9" s="6">
        <f>'Master data'!B9</f>
        <v>816</v>
      </c>
      <c r="C9" s="84">
        <f>'Master data'!AN9*(1-'Tax rates'!G10)+'Cap Ex'!G9</f>
        <v>-319.40730257184993</v>
      </c>
      <c r="D9" s="84">
        <f>'Cap Ex'!C9+'Cap Ex'!F9+'Cap Ex'!G9-'Cap Ex'!D9</f>
        <v>29428.771000000019</v>
      </c>
      <c r="E9" s="84">
        <f>'Master data'!AU9</f>
        <v>-313.28100000000012</v>
      </c>
      <c r="F9" s="84">
        <f t="shared" si="0"/>
        <v>-29434.89730257187</v>
      </c>
    </row>
    <row r="10" spans="1:6">
      <c r="A10" s="2" t="str">
        <f>'Master data'!A10</f>
        <v>Beverage (Alcoholic)</v>
      </c>
      <c r="B10" s="6">
        <f>'Master data'!B10</f>
        <v>219</v>
      </c>
      <c r="C10" s="84">
        <f>'Master data'!AN10*(1-'Tax rates'!G11)+'Cap Ex'!G10</f>
        <v>61942.750710463864</v>
      </c>
      <c r="D10" s="84">
        <f>'Cap Ex'!C10+'Cap Ex'!F10+'Cap Ex'!G10-'Cap Ex'!D10</f>
        <v>1312.0229999999756</v>
      </c>
      <c r="E10" s="84">
        <f>'Master data'!AU10</f>
        <v>-1277.7929999999985</v>
      </c>
      <c r="F10" s="84">
        <f t="shared" si="0"/>
        <v>61908.52071046389</v>
      </c>
    </row>
    <row r="11" spans="1:6">
      <c r="A11" s="2" t="str">
        <f>'Master data'!A11</f>
        <v>Beverage (Soft)</v>
      </c>
      <c r="B11" s="6">
        <f>'Master data'!B11</f>
        <v>100</v>
      </c>
      <c r="C11" s="84">
        <f>'Master data'!AN11*(1-'Tax rates'!G12)+'Cap Ex'!G11</f>
        <v>33177.694489678572</v>
      </c>
      <c r="D11" s="84">
        <f>'Cap Ex'!C11+'Cap Ex'!F11+'Cap Ex'!G11-'Cap Ex'!D11</f>
        <v>8990.4503999999979</v>
      </c>
      <c r="E11" s="84">
        <f>'Master data'!AU11</f>
        <v>-899.98900000000026</v>
      </c>
      <c r="F11" s="84">
        <f t="shared" si="0"/>
        <v>25087.233089678575</v>
      </c>
    </row>
    <row r="12" spans="1:6">
      <c r="A12" s="2" t="str">
        <f>'Master data'!A12</f>
        <v>Broadcasting</v>
      </c>
      <c r="B12" s="6">
        <f>'Master data'!B12</f>
        <v>139</v>
      </c>
      <c r="C12" s="84">
        <f>'Master data'!AN12*(1-'Tax rates'!G13)+'Cap Ex'!G12</f>
        <v>22162.982535768806</v>
      </c>
      <c r="D12" s="84">
        <f>'Cap Ex'!C12+'Cap Ex'!F12+'Cap Ex'!G12-'Cap Ex'!D12</f>
        <v>2613.2317999999959</v>
      </c>
      <c r="E12" s="84">
        <f>'Master data'!AU12</f>
        <v>12549.461000000001</v>
      </c>
      <c r="F12" s="84">
        <f t="shared" si="0"/>
        <v>7000.2897357688071</v>
      </c>
    </row>
    <row r="13" spans="1:6">
      <c r="A13" s="2" t="str">
        <f>'Master data'!A13</f>
        <v>Brokerage &amp; Investment Banking</v>
      </c>
      <c r="B13" s="6">
        <f>'Master data'!B13</f>
        <v>599</v>
      </c>
      <c r="C13" s="84">
        <f>'Master data'!AN13*(1-'Tax rates'!G14)+'Cap Ex'!G13</f>
        <v>8440.5110411279838</v>
      </c>
      <c r="D13" s="84">
        <f>'Cap Ex'!C13+'Cap Ex'!F13+'Cap Ex'!G13-'Cap Ex'!D13</f>
        <v>-1204.5495999999957</v>
      </c>
      <c r="E13" s="84">
        <f>'Master data'!AU13</f>
        <v>-67183.573999999979</v>
      </c>
      <c r="F13" s="84">
        <f t="shared" si="0"/>
        <v>76828.634641127952</v>
      </c>
    </row>
    <row r="14" spans="1:6">
      <c r="A14" s="2" t="str">
        <f>'Master data'!A14</f>
        <v>Building Materials</v>
      </c>
      <c r="B14" s="6">
        <f>'Master data'!B14</f>
        <v>449</v>
      </c>
      <c r="C14" s="84">
        <f>'Master data'!AN14*(1-'Tax rates'!G15)+'Cap Ex'!G14</f>
        <v>42311.566699909548</v>
      </c>
      <c r="D14" s="84">
        <f>'Cap Ex'!C14+'Cap Ex'!F14+'Cap Ex'!G14-'Cap Ex'!D14</f>
        <v>14711.124799999991</v>
      </c>
      <c r="E14" s="84">
        <f>'Master data'!AU14</f>
        <v>4519.5150000000021</v>
      </c>
      <c r="F14" s="84">
        <f t="shared" si="0"/>
        <v>23080.926899909555</v>
      </c>
    </row>
    <row r="15" spans="1:6">
      <c r="A15" s="2" t="str">
        <f>'Master data'!A15</f>
        <v>Business &amp; Consumer Services</v>
      </c>
      <c r="B15" s="6">
        <f>'Master data'!B15</f>
        <v>948</v>
      </c>
      <c r="C15" s="84">
        <f>'Master data'!AN15*(1-'Tax rates'!G16)+'Cap Ex'!G15</f>
        <v>44614.116076040489</v>
      </c>
      <c r="D15" s="84">
        <f>'Cap Ex'!C15+'Cap Ex'!F15+'Cap Ex'!G15-'Cap Ex'!D15</f>
        <v>11630.546799999993</v>
      </c>
      <c r="E15" s="84">
        <f>'Master data'!AU15</f>
        <v>4116.7740000000031</v>
      </c>
      <c r="F15" s="84">
        <f t="shared" si="0"/>
        <v>28866.795276040488</v>
      </c>
    </row>
    <row r="16" spans="1:6">
      <c r="A16" s="2" t="str">
        <f>'Master data'!A16</f>
        <v>Cable TV</v>
      </c>
      <c r="B16" s="6">
        <f>'Master data'!B16</f>
        <v>54</v>
      </c>
      <c r="C16" s="84">
        <f>'Master data'!AN16*(1-'Tax rates'!G17)+'Cap Ex'!G16</f>
        <v>41064.732192298543</v>
      </c>
      <c r="D16" s="84">
        <f>'Cap Ex'!C16+'Cap Ex'!F16+'Cap Ex'!G16-'Cap Ex'!D16</f>
        <v>-2992.6752000000051</v>
      </c>
      <c r="E16" s="84">
        <f>'Master data'!AU16</f>
        <v>925.88400000000013</v>
      </c>
      <c r="F16" s="84">
        <f t="shared" si="0"/>
        <v>43131.52339229855</v>
      </c>
    </row>
    <row r="17" spans="1:6">
      <c r="A17" s="2" t="str">
        <f>'Master data'!A17</f>
        <v>Chemical (Basic)</v>
      </c>
      <c r="B17" s="6">
        <f>'Master data'!B17</f>
        <v>854</v>
      </c>
      <c r="C17" s="84">
        <f>'Master data'!AN17*(1-'Tax rates'!G18)+'Cap Ex'!G17</f>
        <v>94149.407010918178</v>
      </c>
      <c r="D17" s="84">
        <f>'Cap Ex'!C17+'Cap Ex'!F17+'Cap Ex'!G17-'Cap Ex'!D17</f>
        <v>52579.391400000095</v>
      </c>
      <c r="E17" s="84">
        <f>'Master data'!AU17</f>
        <v>23656.291000000012</v>
      </c>
      <c r="F17" s="84">
        <f t="shared" si="0"/>
        <v>17913.724610918071</v>
      </c>
    </row>
    <row r="18" spans="1:6">
      <c r="A18" s="2" t="str">
        <f>'Master data'!A18</f>
        <v>Chemical (Diversified)</v>
      </c>
      <c r="B18" s="6">
        <f>'Master data'!B18</f>
        <v>71</v>
      </c>
      <c r="C18" s="84">
        <f>'Master data'!AN18*(1-'Tax rates'!G19)+'Cap Ex'!G18</f>
        <v>25850.910810231715</v>
      </c>
      <c r="D18" s="84">
        <f>'Cap Ex'!C18+'Cap Ex'!F18+'Cap Ex'!G18-'Cap Ex'!D18</f>
        <v>6496.0681999999924</v>
      </c>
      <c r="E18" s="84">
        <f>'Master data'!AU18</f>
        <v>5189.0510000000022</v>
      </c>
      <c r="F18" s="84">
        <f t="shared" si="0"/>
        <v>14165.791610231721</v>
      </c>
    </row>
    <row r="19" spans="1:6">
      <c r="A19" s="2" t="str">
        <f>'Master data'!A19</f>
        <v>Chemical (Specialty)</v>
      </c>
      <c r="B19" s="6">
        <f>'Master data'!B19</f>
        <v>898</v>
      </c>
      <c r="C19" s="84">
        <f>'Master data'!AN19*(1-'Tax rates'!G20)+'Cap Ex'!G19</f>
        <v>99341.297251633994</v>
      </c>
      <c r="D19" s="84">
        <f>'Cap Ex'!C19+'Cap Ex'!F19+'Cap Ex'!G19-'Cap Ex'!D19</f>
        <v>39403.124799999896</v>
      </c>
      <c r="E19" s="84">
        <f>'Master data'!AU19</f>
        <v>12575.026000000033</v>
      </c>
      <c r="F19" s="84">
        <f t="shared" si="0"/>
        <v>47363.146451634064</v>
      </c>
    </row>
    <row r="20" spans="1:6">
      <c r="A20" s="2" t="str">
        <f>'Master data'!A20</f>
        <v>Coal &amp; Related Energy</v>
      </c>
      <c r="B20" s="6">
        <f>'Master data'!B20</f>
        <v>206</v>
      </c>
      <c r="C20" s="84">
        <f>'Master data'!AN20*(1-'Tax rates'!G21)+'Cap Ex'!G20</f>
        <v>40387.578137579818</v>
      </c>
      <c r="D20" s="84">
        <f>'Cap Ex'!C20+'Cap Ex'!F20+'Cap Ex'!G20-'Cap Ex'!D20</f>
        <v>9553.4363999999969</v>
      </c>
      <c r="E20" s="84">
        <f>'Master data'!AU20</f>
        <v>-843.31699999999921</v>
      </c>
      <c r="F20" s="84">
        <f t="shared" si="0"/>
        <v>31677.458737579818</v>
      </c>
    </row>
    <row r="21" spans="1:6">
      <c r="A21" s="2" t="str">
        <f>'Master data'!A21</f>
        <v>Computer Services</v>
      </c>
      <c r="B21" s="6">
        <f>'Master data'!B21</f>
        <v>1040</v>
      </c>
      <c r="C21" s="84">
        <f>'Master data'!AN21*(1-'Tax rates'!G22)+'Cap Ex'!G21</f>
        <v>65157.432424505743</v>
      </c>
      <c r="D21" s="84">
        <f>'Cap Ex'!C21+'Cap Ex'!F21+'Cap Ex'!G21-'Cap Ex'!D21</f>
        <v>13126.45480000001</v>
      </c>
      <c r="E21" s="84">
        <f>'Master data'!AU21</f>
        <v>7371.4910000000073</v>
      </c>
      <c r="F21" s="84">
        <f t="shared" si="0"/>
        <v>44659.48662450572</v>
      </c>
    </row>
    <row r="22" spans="1:6">
      <c r="A22" s="2" t="str">
        <f>'Master data'!A22</f>
        <v>Computers/Peripherals</v>
      </c>
      <c r="B22" s="6">
        <f>'Master data'!B22</f>
        <v>336</v>
      </c>
      <c r="C22" s="84">
        <f>'Master data'!AN22*(1-'Tax rates'!G23)+'Cap Ex'!G22</f>
        <v>178925.05598135959</v>
      </c>
      <c r="D22" s="84">
        <f>'Cap Ex'!C22+'Cap Ex'!F22+'Cap Ex'!G22-'Cap Ex'!D22</f>
        <v>48567.261400000025</v>
      </c>
      <c r="E22" s="84">
        <f>'Master data'!AU22</f>
        <v>12468.143999999987</v>
      </c>
      <c r="F22" s="84">
        <f t="shared" si="0"/>
        <v>117889.65058135959</v>
      </c>
    </row>
    <row r="23" spans="1:6">
      <c r="A23" s="2" t="str">
        <f>'Master data'!A23</f>
        <v>Construction Supplies</v>
      </c>
      <c r="B23" s="6">
        <f>'Master data'!B23</f>
        <v>784</v>
      </c>
      <c r="C23" s="84">
        <f>'Master data'!AN23*(1-'Tax rates'!G24)+'Cap Ex'!G23</f>
        <v>98802.25132854309</v>
      </c>
      <c r="D23" s="84">
        <f>'Cap Ex'!C23+'Cap Ex'!F23+'Cap Ex'!G23-'Cap Ex'!D23</f>
        <v>40740.897799999977</v>
      </c>
      <c r="E23" s="84">
        <f>'Master data'!AU23</f>
        <v>14366.200999999995</v>
      </c>
      <c r="F23" s="84">
        <f t="shared" si="0"/>
        <v>43695.15252854312</v>
      </c>
    </row>
    <row r="24" spans="1:6">
      <c r="A24" s="2" t="str">
        <f>'Master data'!A24</f>
        <v>Diversified</v>
      </c>
      <c r="B24" s="6">
        <f>'Master data'!B24</f>
        <v>318</v>
      </c>
      <c r="C24" s="84">
        <f>'Master data'!AN24*(1-'Tax rates'!G25)+'Cap Ex'!G24</f>
        <v>239778.27083111461</v>
      </c>
      <c r="D24" s="84">
        <f>'Cap Ex'!C24+'Cap Ex'!F24+'Cap Ex'!G24-'Cap Ex'!D24</f>
        <v>58471.6754</v>
      </c>
      <c r="E24" s="84">
        <f>'Master data'!AU24</f>
        <v>8642.7019999999993</v>
      </c>
      <c r="F24" s="84">
        <f t="shared" si="0"/>
        <v>172663.89343111461</v>
      </c>
    </row>
    <row r="25" spans="1:6">
      <c r="A25" s="2" t="str">
        <f>'Master data'!A25</f>
        <v>Drugs (Biotechnology)</v>
      </c>
      <c r="B25" s="6">
        <f>'Master data'!B25</f>
        <v>1223</v>
      </c>
      <c r="C25" s="84">
        <f>'Master data'!AN25*(1-'Tax rates'!G26)+'Cap Ex'!G25</f>
        <v>37207.768876981834</v>
      </c>
      <c r="D25" s="84">
        <f>'Cap Ex'!C25+'Cap Ex'!F25+'Cap Ex'!G25-'Cap Ex'!D25</f>
        <v>35799.262200000034</v>
      </c>
      <c r="E25" s="84">
        <f>'Master data'!AU25</f>
        <v>9480.6550000000043</v>
      </c>
      <c r="F25" s="84">
        <f t="shared" si="0"/>
        <v>-8072.1483230182039</v>
      </c>
    </row>
    <row r="26" spans="1:6">
      <c r="A26" s="2" t="str">
        <f>'Master data'!A26</f>
        <v>Drugs (Pharmaceutical)</v>
      </c>
      <c r="B26" s="6">
        <f>'Master data'!B26</f>
        <v>1371</v>
      </c>
      <c r="C26" s="84">
        <f>'Master data'!AN26*(1-'Tax rates'!G27)+'Cap Ex'!G26</f>
        <v>239114.22289997345</v>
      </c>
      <c r="D26" s="84">
        <f>'Cap Ex'!C26+'Cap Ex'!F26+'Cap Ex'!G26-'Cap Ex'!D26</f>
        <v>63983.190000000264</v>
      </c>
      <c r="E26" s="84">
        <f>'Master data'!AU26</f>
        <v>11146.473000000031</v>
      </c>
      <c r="F26" s="84">
        <f t="shared" si="0"/>
        <v>163984.55989997316</v>
      </c>
    </row>
    <row r="27" spans="1:6">
      <c r="A27" s="2" t="str">
        <f>'Master data'!A27</f>
        <v>Education</v>
      </c>
      <c r="B27" s="6">
        <f>'Master data'!B27</f>
        <v>244</v>
      </c>
      <c r="C27" s="84">
        <f>'Master data'!AN27*(1-'Tax rates'!G28)+'Cap Ex'!G27</f>
        <v>4010.8075634326451</v>
      </c>
      <c r="D27" s="84">
        <f>'Cap Ex'!C27+'Cap Ex'!F27+'Cap Ex'!G27-'Cap Ex'!D27</f>
        <v>6923.8944000000029</v>
      </c>
      <c r="E27" s="84">
        <f>'Master data'!AU27</f>
        <v>158.94899999999993</v>
      </c>
      <c r="F27" s="84">
        <f t="shared" si="0"/>
        <v>-3072.0358365673578</v>
      </c>
    </row>
    <row r="28" spans="1:6">
      <c r="A28" s="2" t="str">
        <f>'Master data'!A28</f>
        <v>Electrical Equipment</v>
      </c>
      <c r="B28" s="6">
        <f>'Master data'!B28</f>
        <v>999</v>
      </c>
      <c r="C28" s="84">
        <f>'Master data'!AN28*(1-'Tax rates'!G29)+'Cap Ex'!G28</f>
        <v>50304.826729666653</v>
      </c>
      <c r="D28" s="84">
        <f>'Cap Ex'!C28+'Cap Ex'!F28+'Cap Ex'!G28-'Cap Ex'!D28</f>
        <v>48244.364199999924</v>
      </c>
      <c r="E28" s="84">
        <f>'Master data'!AU28</f>
        <v>11639.224999999999</v>
      </c>
      <c r="F28" s="84">
        <f t="shared" si="0"/>
        <v>-9578.7624703332694</v>
      </c>
    </row>
    <row r="29" spans="1:6">
      <c r="A29" s="2" t="str">
        <f>'Master data'!A29</f>
        <v>Electronics (Consumer &amp; Office)</v>
      </c>
      <c r="B29" s="6">
        <f>'Master data'!B29</f>
        <v>138</v>
      </c>
      <c r="C29" s="84">
        <f>'Master data'!AN29*(1-'Tax rates'!G30)+'Cap Ex'!G29</f>
        <v>25200.559055795668</v>
      </c>
      <c r="D29" s="84">
        <f>'Cap Ex'!C29+'Cap Ex'!F29+'Cap Ex'!G29-'Cap Ex'!D29</f>
        <v>23767.002800000002</v>
      </c>
      <c r="E29" s="84">
        <f>'Master data'!AU29</f>
        <v>4396.4620000000004</v>
      </c>
      <c r="F29" s="84">
        <f t="shared" si="0"/>
        <v>-2962.905744204335</v>
      </c>
    </row>
    <row r="30" spans="1:6">
      <c r="A30" s="2" t="str">
        <f>'Master data'!A30</f>
        <v>Electronics (General)</v>
      </c>
      <c r="B30" s="6">
        <f>'Master data'!B30</f>
        <v>1425</v>
      </c>
      <c r="C30" s="84">
        <f>'Master data'!AN30*(1-'Tax rates'!G31)+'Cap Ex'!G30</f>
        <v>104850.62839259698</v>
      </c>
      <c r="D30" s="84">
        <f>'Cap Ex'!C30+'Cap Ex'!F30+'Cap Ex'!G30-'Cap Ex'!D30</f>
        <v>73111.288199999806</v>
      </c>
      <c r="E30" s="84">
        <f>'Master data'!AU30</f>
        <v>29607.184000000016</v>
      </c>
      <c r="F30" s="84">
        <f t="shared" si="0"/>
        <v>2132.1561925971546</v>
      </c>
    </row>
    <row r="31" spans="1:6">
      <c r="A31" s="2" t="str">
        <f>'Master data'!A31</f>
        <v>Engineering/Construction</v>
      </c>
      <c r="B31" s="6">
        <f>'Master data'!B31</f>
        <v>1267</v>
      </c>
      <c r="C31" s="84">
        <f>'Master data'!AN31*(1-'Tax rates'!G32)+'Cap Ex'!G31</f>
        <v>93389.26892516925</v>
      </c>
      <c r="D31" s="84">
        <f>'Cap Ex'!C31+'Cap Ex'!F31+'Cap Ex'!G31-'Cap Ex'!D31</f>
        <v>56727.857000000069</v>
      </c>
      <c r="E31" s="84">
        <f>'Master data'!AU31</f>
        <v>31579.028999999991</v>
      </c>
      <c r="F31" s="84">
        <f t="shared" si="0"/>
        <v>5082.3829251691895</v>
      </c>
    </row>
    <row r="32" spans="1:6">
      <c r="A32" s="2" t="str">
        <f>'Master data'!A32</f>
        <v>Entertainment</v>
      </c>
      <c r="B32" s="6">
        <f>'Master data'!B32</f>
        <v>734</v>
      </c>
      <c r="C32" s="84">
        <f>'Master data'!AN32*(1-'Tax rates'!G33)+'Cap Ex'!G32</f>
        <v>29561.100016600776</v>
      </c>
      <c r="D32" s="84">
        <f>'Cap Ex'!C32+'Cap Ex'!F32+'Cap Ex'!G32-'Cap Ex'!D32</f>
        <v>8457.6957999999941</v>
      </c>
      <c r="E32" s="84">
        <f>'Master data'!AU32</f>
        <v>273.05700000000093</v>
      </c>
      <c r="F32" s="84">
        <f t="shared" si="0"/>
        <v>20830.347216600781</v>
      </c>
    </row>
    <row r="33" spans="1:6">
      <c r="A33" s="2" t="str">
        <f>'Master data'!A33</f>
        <v>Environmental &amp; Waste Services</v>
      </c>
      <c r="B33" s="6">
        <f>'Master data'!B33</f>
        <v>353</v>
      </c>
      <c r="C33" s="84">
        <f>'Master data'!AN33*(1-'Tax rates'!G34)+'Cap Ex'!G33</f>
        <v>15352.809424419069</v>
      </c>
      <c r="D33" s="84">
        <f>'Cap Ex'!C33+'Cap Ex'!F33+'Cap Ex'!G33-'Cap Ex'!D33</f>
        <v>16894.240799999992</v>
      </c>
      <c r="E33" s="84">
        <f>'Master data'!AU33</f>
        <v>5861.4339999999975</v>
      </c>
      <c r="F33" s="84">
        <f t="shared" si="0"/>
        <v>-7402.865375580921</v>
      </c>
    </row>
    <row r="34" spans="1:6">
      <c r="A34" s="2" t="str">
        <f>'Master data'!A34</f>
        <v>Farming/Agriculture</v>
      </c>
      <c r="B34" s="6">
        <f>'Master data'!B34</f>
        <v>417</v>
      </c>
      <c r="C34" s="84">
        <f>'Master data'!AN34*(1-'Tax rates'!G35)+'Cap Ex'!G34</f>
        <v>32517.699605327191</v>
      </c>
      <c r="D34" s="84">
        <f>'Cap Ex'!C34+'Cap Ex'!F34+'Cap Ex'!G34-'Cap Ex'!D34</f>
        <v>16210.969399999967</v>
      </c>
      <c r="E34" s="84">
        <f>'Master data'!AU34</f>
        <v>18201.308999999997</v>
      </c>
      <c r="F34" s="84">
        <f t="shared" si="0"/>
        <v>-1894.5787946727742</v>
      </c>
    </row>
    <row r="35" spans="1:6">
      <c r="A35" s="2" t="str">
        <f>'Master data'!A35</f>
        <v>Financial Svcs. (Non-bank &amp; Insurance)</v>
      </c>
      <c r="B35" s="6">
        <f>'Master data'!B35</f>
        <v>1102</v>
      </c>
      <c r="C35" s="84">
        <f>'Master data'!AN35*(1-'Tax rates'!G36)+'Cap Ex'!G35</f>
        <v>69669.43490417226</v>
      </c>
      <c r="D35" s="84">
        <f>'Cap Ex'!C35+'Cap Ex'!F35+'Cap Ex'!G35-'Cap Ex'!D35</f>
        <v>53445.741399999955</v>
      </c>
      <c r="E35" s="84">
        <f>'Master data'!AU35</f>
        <v>2238.2749999999987</v>
      </c>
      <c r="F35" s="84">
        <f t="shared" si="0"/>
        <v>13985.418504172307</v>
      </c>
    </row>
    <row r="36" spans="1:6">
      <c r="A36" s="2" t="str">
        <f>'Master data'!A36</f>
        <v>Food Processing</v>
      </c>
      <c r="B36" s="6">
        <f>'Master data'!B36</f>
        <v>1377</v>
      </c>
      <c r="C36" s="84">
        <f>'Master data'!AN36*(1-'Tax rates'!G37)+'Cap Ex'!G36</f>
        <v>116313.12431342603</v>
      </c>
      <c r="D36" s="84">
        <f>'Cap Ex'!C36+'Cap Ex'!F36+'Cap Ex'!G36-'Cap Ex'!D36</f>
        <v>58368.797199999841</v>
      </c>
      <c r="E36" s="84">
        <f>'Master data'!AU36</f>
        <v>16694.797999999984</v>
      </c>
      <c r="F36" s="84">
        <f t="shared" si="0"/>
        <v>41249.529113426208</v>
      </c>
    </row>
    <row r="37" spans="1:6">
      <c r="A37" s="2" t="str">
        <f>'Master data'!A37</f>
        <v>Food Wholesalers</v>
      </c>
      <c r="B37" s="6">
        <f>'Master data'!B37</f>
        <v>160</v>
      </c>
      <c r="C37" s="84">
        <f>'Master data'!AN37*(1-'Tax rates'!G38)+'Cap Ex'!G37</f>
        <v>7153.7610522173782</v>
      </c>
      <c r="D37" s="84">
        <f>'Cap Ex'!C37+'Cap Ex'!F37+'Cap Ex'!G37-'Cap Ex'!D37</f>
        <v>4710.9255999999987</v>
      </c>
      <c r="E37" s="84">
        <f>'Master data'!AU37</f>
        <v>1780.6909999999996</v>
      </c>
      <c r="F37" s="84">
        <f t="shared" si="0"/>
        <v>662.14445221737992</v>
      </c>
    </row>
    <row r="38" spans="1:6">
      <c r="A38" s="2" t="str">
        <f>'Master data'!A38</f>
        <v>Furn/Home Furnishings</v>
      </c>
      <c r="B38" s="6">
        <f>'Master data'!B38</f>
        <v>359</v>
      </c>
      <c r="C38" s="84">
        <f>'Master data'!AN38*(1-'Tax rates'!G39)+'Cap Ex'!G38</f>
        <v>27870.934722018057</v>
      </c>
      <c r="D38" s="84">
        <f>'Cap Ex'!C38+'Cap Ex'!F38+'Cap Ex'!G38-'Cap Ex'!D38</f>
        <v>8723.6379999999699</v>
      </c>
      <c r="E38" s="84">
        <f>'Master data'!AU38</f>
        <v>4364.1429999999991</v>
      </c>
      <c r="F38" s="84">
        <f t="shared" si="0"/>
        <v>14783.153722018087</v>
      </c>
    </row>
    <row r="39" spans="1:6">
      <c r="A39" s="2" t="str">
        <f>'Master data'!A39</f>
        <v>Green &amp; Renewable Energy</v>
      </c>
      <c r="B39" s="6">
        <f>'Master data'!B39</f>
        <v>239</v>
      </c>
      <c r="C39" s="84">
        <f>'Master data'!AN39*(1-'Tax rates'!G40)+'Cap Ex'!G39</f>
        <v>21381.27489208418</v>
      </c>
      <c r="D39" s="84">
        <f>'Cap Ex'!C39+'Cap Ex'!F39+'Cap Ex'!G39-'Cap Ex'!D39</f>
        <v>18024.965800000005</v>
      </c>
      <c r="E39" s="84">
        <f>'Master data'!AU39</f>
        <v>3949.0229999999988</v>
      </c>
      <c r="F39" s="84">
        <f t="shared" si="0"/>
        <v>-592.71390791582371</v>
      </c>
    </row>
    <row r="40" spans="1:6">
      <c r="A40" s="2" t="str">
        <f>'Master data'!A40</f>
        <v>Healthcare Products</v>
      </c>
      <c r="B40" s="6">
        <f>'Master data'!B40</f>
        <v>852</v>
      </c>
      <c r="C40" s="84">
        <f>'Master data'!AN40*(1-'Tax rates'!G41)+'Cap Ex'!G40</f>
        <v>79345.018311914406</v>
      </c>
      <c r="D40" s="84">
        <f>'Cap Ex'!C40+'Cap Ex'!F40+'Cap Ex'!G40-'Cap Ex'!D40</f>
        <v>42197.581399999857</v>
      </c>
      <c r="E40" s="84">
        <f>'Master data'!AU40</f>
        <v>4351.4989999999962</v>
      </c>
      <c r="F40" s="84">
        <f t="shared" si="0"/>
        <v>32795.937911914552</v>
      </c>
    </row>
    <row r="41" spans="1:6">
      <c r="A41" s="2" t="str">
        <f>'Master data'!A41</f>
        <v>Healthcare Support Services</v>
      </c>
      <c r="B41" s="6">
        <f>'Master data'!B41</f>
        <v>445</v>
      </c>
      <c r="C41" s="84">
        <f>'Master data'!AN41*(1-'Tax rates'!G42)+'Cap Ex'!G41</f>
        <v>87409.408913504973</v>
      </c>
      <c r="D41" s="84">
        <f>'Cap Ex'!C41+'Cap Ex'!F41+'Cap Ex'!G41-'Cap Ex'!D41</f>
        <v>35871.240199999949</v>
      </c>
      <c r="E41" s="84">
        <f>'Master data'!AU41</f>
        <v>7084.4020000000064</v>
      </c>
      <c r="F41" s="84">
        <f t="shared" si="0"/>
        <v>44453.766713505014</v>
      </c>
    </row>
    <row r="42" spans="1:6">
      <c r="A42" s="2" t="str">
        <f>'Master data'!A42</f>
        <v>Heathcare Information and Technology</v>
      </c>
      <c r="B42" s="6">
        <f>'Master data'!B42</f>
        <v>455</v>
      </c>
      <c r="C42" s="84">
        <f>'Master data'!AN42*(1-'Tax rates'!G43)+'Cap Ex'!G42</f>
        <v>38277.446100106376</v>
      </c>
      <c r="D42" s="84">
        <f>'Cap Ex'!C42+'Cap Ex'!F42+'Cap Ex'!G42-'Cap Ex'!D42</f>
        <v>41273.268799999962</v>
      </c>
      <c r="E42" s="84">
        <f>'Master data'!AU42</f>
        <v>5354.422999999998</v>
      </c>
      <c r="F42" s="84">
        <f t="shared" si="0"/>
        <v>-8350.245699893585</v>
      </c>
    </row>
    <row r="43" spans="1:6">
      <c r="A43" s="2" t="str">
        <f>'Master data'!A43</f>
        <v>Homebuilding</v>
      </c>
      <c r="B43" s="6">
        <f>'Master data'!B43</f>
        <v>168</v>
      </c>
      <c r="C43" s="84">
        <f>'Master data'!AN43*(1-'Tax rates'!G44)+'Cap Ex'!G43</f>
        <v>30834.566972274981</v>
      </c>
      <c r="D43" s="84">
        <f>'Cap Ex'!C43+'Cap Ex'!F43+'Cap Ex'!G43-'Cap Ex'!D43</f>
        <v>1674.9149999999925</v>
      </c>
      <c r="E43" s="84">
        <f>'Master data'!AU43</f>
        <v>8648.8320000000003</v>
      </c>
      <c r="F43" s="84">
        <f t="shared" si="0"/>
        <v>20510.819972274985</v>
      </c>
    </row>
    <row r="44" spans="1:6">
      <c r="A44" s="2" t="str">
        <f>'Master data'!A44</f>
        <v>Hospitals/Healthcare Facilities</v>
      </c>
      <c r="B44" s="6">
        <f>'Master data'!B44</f>
        <v>223</v>
      </c>
      <c r="C44" s="84">
        <f>'Master data'!AN44*(1-'Tax rates'!G45)+'Cap Ex'!G44</f>
        <v>20471.22803739319</v>
      </c>
      <c r="D44" s="84">
        <f>'Cap Ex'!C44+'Cap Ex'!F44+'Cap Ex'!G44-'Cap Ex'!D44</f>
        <v>8231.7251999999989</v>
      </c>
      <c r="E44" s="84">
        <f>'Master data'!AU44</f>
        <v>2463.0740000000001</v>
      </c>
      <c r="F44" s="84">
        <f t="shared" si="0"/>
        <v>9776.4288373931904</v>
      </c>
    </row>
    <row r="45" spans="1:6">
      <c r="A45" s="2" t="str">
        <f>'Master data'!A45</f>
        <v>Hotel/Gaming</v>
      </c>
      <c r="B45" s="6">
        <f>'Master data'!B45</f>
        <v>654</v>
      </c>
      <c r="C45" s="84">
        <f>'Master data'!AN45*(1-'Tax rates'!G46)+'Cap Ex'!G45</f>
        <v>-18281.695335565153</v>
      </c>
      <c r="D45" s="84">
        <f>'Cap Ex'!C45+'Cap Ex'!F45+'Cap Ex'!G45-'Cap Ex'!D45</f>
        <v>1655.3238000000019</v>
      </c>
      <c r="E45" s="84">
        <f>'Master data'!AU45</f>
        <v>2693.9989999999998</v>
      </c>
      <c r="F45" s="84">
        <f t="shared" si="0"/>
        <v>-22631.018135565155</v>
      </c>
    </row>
    <row r="46" spans="1:6">
      <c r="A46" s="2" t="str">
        <f>'Master data'!A46</f>
        <v>Household Products</v>
      </c>
      <c r="B46" s="6">
        <f>'Master data'!B46</f>
        <v>575</v>
      </c>
      <c r="C46" s="84">
        <f>'Master data'!AN46*(1-'Tax rates'!G47)+'Cap Ex'!G46</f>
        <v>67157.785463539447</v>
      </c>
      <c r="D46" s="84">
        <f>'Cap Ex'!C46+'Cap Ex'!F46+'Cap Ex'!G46-'Cap Ex'!D46</f>
        <v>10469.213599999932</v>
      </c>
      <c r="E46" s="84">
        <f>'Master data'!AU46</f>
        <v>801.71199999999999</v>
      </c>
      <c r="F46" s="84">
        <f t="shared" si="0"/>
        <v>55886.859863539517</v>
      </c>
    </row>
    <row r="47" spans="1:6">
      <c r="A47" s="2" t="str">
        <f>'Master data'!A47</f>
        <v>Information Services</v>
      </c>
      <c r="B47" s="6">
        <f>'Master data'!B47</f>
        <v>266</v>
      </c>
      <c r="C47" s="84">
        <f>'Master data'!AN47*(1-'Tax rates'!G48)+'Cap Ex'!G47</f>
        <v>47146.530056279254</v>
      </c>
      <c r="D47" s="84">
        <f>'Cap Ex'!C47+'Cap Ex'!F47+'Cap Ex'!G47-'Cap Ex'!D47</f>
        <v>10911.193399999978</v>
      </c>
      <c r="E47" s="84">
        <f>'Master data'!AU47</f>
        <v>5511.1520000000019</v>
      </c>
      <c r="F47" s="84">
        <f t="shared" si="0"/>
        <v>30724.184656279278</v>
      </c>
    </row>
    <row r="48" spans="1:6">
      <c r="A48" s="2" t="str">
        <f>'Master data'!A48</f>
        <v>Insurance (General)</v>
      </c>
      <c r="B48" s="6">
        <f>'Master data'!B48</f>
        <v>215</v>
      </c>
      <c r="C48" s="84">
        <f>'Master data'!AN48*(1-'Tax rates'!G49)+'Cap Ex'!G48</f>
        <v>94340.440660102453</v>
      </c>
      <c r="D48" s="84">
        <f>'Cap Ex'!C48+'Cap Ex'!F48+'Cap Ex'!G48-'Cap Ex'!D48</f>
        <v>1307.8474000000315</v>
      </c>
      <c r="E48" s="84">
        <f>'Master data'!AU48</f>
        <v>-2782.5340000000006</v>
      </c>
      <c r="F48" s="84">
        <f t="shared" si="0"/>
        <v>95815.127260102425</v>
      </c>
    </row>
    <row r="49" spans="1:6">
      <c r="A49" s="2" t="str">
        <f>'Master data'!A49</f>
        <v>Insurance (Life)</v>
      </c>
      <c r="B49" s="6">
        <f>'Master data'!B49</f>
        <v>142</v>
      </c>
      <c r="C49" s="84">
        <f>'Master data'!AN49*(1-'Tax rates'!G50)+'Cap Ex'!G49</f>
        <v>157273.80046304077</v>
      </c>
      <c r="D49" s="84">
        <f>'Cap Ex'!C49+'Cap Ex'!F49+'Cap Ex'!G49-'Cap Ex'!D49</f>
        <v>10964.309999999998</v>
      </c>
      <c r="E49" s="84">
        <f>'Master data'!AU49</f>
        <v>2734.0610000000001</v>
      </c>
      <c r="F49" s="84">
        <f t="shared" si="0"/>
        <v>143575.42946304078</v>
      </c>
    </row>
    <row r="50" spans="1:6">
      <c r="A50" s="2" t="str">
        <f>'Master data'!A50</f>
        <v>Insurance (Prop/Cas.)</v>
      </c>
      <c r="B50" s="6">
        <f>'Master data'!B50</f>
        <v>231</v>
      </c>
      <c r="C50" s="84">
        <f>'Master data'!AN50*(1-'Tax rates'!G51)+'Cap Ex'!G50</f>
        <v>73980.483990345223</v>
      </c>
      <c r="D50" s="84">
        <f>'Cap Ex'!C50+'Cap Ex'!F50+'Cap Ex'!G50-'Cap Ex'!D50</f>
        <v>9806.7940000000035</v>
      </c>
      <c r="E50" s="84">
        <f>'Master data'!AU50</f>
        <v>7799.7180000000008</v>
      </c>
      <c r="F50" s="84">
        <f t="shared" si="0"/>
        <v>56373.971990345221</v>
      </c>
    </row>
    <row r="51" spans="1:6">
      <c r="A51" s="2" t="str">
        <f>'Master data'!A51</f>
        <v>Investments &amp; Asset Management</v>
      </c>
      <c r="B51" s="6">
        <f>'Master data'!B51</f>
        <v>1706</v>
      </c>
      <c r="C51" s="84">
        <f>'Master data'!AN51*(1-'Tax rates'!G52)+'Cap Ex'!G51</f>
        <v>80828.123040904364</v>
      </c>
      <c r="D51" s="84">
        <f>'Cap Ex'!C51+'Cap Ex'!F51+'Cap Ex'!G51-'Cap Ex'!D51</f>
        <v>17496.65459999998</v>
      </c>
      <c r="E51" s="84">
        <f>'Master data'!AU51</f>
        <v>-552.25099999999986</v>
      </c>
      <c r="F51" s="84">
        <f t="shared" si="0"/>
        <v>63883.71944090438</v>
      </c>
    </row>
    <row r="52" spans="1:6">
      <c r="A52" s="2" t="str">
        <f>'Master data'!A52</f>
        <v>Machinery</v>
      </c>
      <c r="B52" s="6">
        <f>'Master data'!B52</f>
        <v>1421</v>
      </c>
      <c r="C52" s="84">
        <f>'Master data'!AN52*(1-'Tax rates'!G53)+'Cap Ex'!G52</f>
        <v>70852.786867570117</v>
      </c>
      <c r="D52" s="84">
        <f>'Cap Ex'!C52+'Cap Ex'!F52+'Cap Ex'!G52-'Cap Ex'!D52</f>
        <v>25212.551799999812</v>
      </c>
      <c r="E52" s="84">
        <f>'Master data'!AU52</f>
        <v>10925.043000000011</v>
      </c>
      <c r="F52" s="84">
        <f t="shared" si="0"/>
        <v>34715.192067570293</v>
      </c>
    </row>
    <row r="53" spans="1:6">
      <c r="A53" s="2" t="str">
        <f>'Master data'!A53</f>
        <v>Metals &amp; Mining</v>
      </c>
      <c r="B53" s="6">
        <f>'Master data'!B53</f>
        <v>1706</v>
      </c>
      <c r="C53" s="84">
        <f>'Master data'!AN53*(1-'Tax rates'!G54)+'Cap Ex'!G53</f>
        <v>166739.10531382394</v>
      </c>
      <c r="D53" s="84">
        <f>'Cap Ex'!C53+'Cap Ex'!F53+'Cap Ex'!G53-'Cap Ex'!D53</f>
        <v>32776.108800000045</v>
      </c>
      <c r="E53" s="84">
        <f>'Master data'!AU53</f>
        <v>23847.207999999999</v>
      </c>
      <c r="F53" s="84">
        <f t="shared" si="0"/>
        <v>110115.78851382389</v>
      </c>
    </row>
    <row r="54" spans="1:6">
      <c r="A54" s="2" t="str">
        <f>'Master data'!A54</f>
        <v>Office Equipment &amp; Services</v>
      </c>
      <c r="B54" s="6">
        <f>'Master data'!B54</f>
        <v>145</v>
      </c>
      <c r="C54" s="84">
        <f>'Master data'!AN54*(1-'Tax rates'!G55)+'Cap Ex'!G54</f>
        <v>2935.3001747041085</v>
      </c>
      <c r="D54" s="84">
        <f>'Cap Ex'!C54+'Cap Ex'!F54+'Cap Ex'!G54-'Cap Ex'!D54</f>
        <v>2268.3298000000004</v>
      </c>
      <c r="E54" s="84">
        <f>'Master data'!AU54</f>
        <v>4.5410000000000554</v>
      </c>
      <c r="F54" s="84">
        <f t="shared" si="0"/>
        <v>662.429374704108</v>
      </c>
    </row>
    <row r="55" spans="1:6">
      <c r="A55" s="2" t="str">
        <f>'Master data'!A55</f>
        <v>Oil/Gas (Integrated)</v>
      </c>
      <c r="B55" s="6">
        <f>'Master data'!B55</f>
        <v>46</v>
      </c>
      <c r="C55" s="84">
        <f>'Master data'!AN55*(1-'Tax rates'!G56)+'Cap Ex'!G55</f>
        <v>266971.42709456215</v>
      </c>
      <c r="D55" s="84">
        <f>'Cap Ex'!C55+'Cap Ex'!F55+'Cap Ex'!G55-'Cap Ex'!D55</f>
        <v>-28414.251600000105</v>
      </c>
      <c r="E55" s="84">
        <f>'Master data'!AU55</f>
        <v>16843.887999999995</v>
      </c>
      <c r="F55" s="84">
        <f t="shared" si="0"/>
        <v>278541.79069456231</v>
      </c>
    </row>
    <row r="56" spans="1:6">
      <c r="A56" s="2" t="str">
        <f>'Master data'!A56</f>
        <v>Oil/Gas (Production and Exploration)</v>
      </c>
      <c r="B56" s="6">
        <f>'Master data'!B56</f>
        <v>642</v>
      </c>
      <c r="C56" s="84">
        <f>'Master data'!AN56*(1-'Tax rates'!G57)+'Cap Ex'!G56</f>
        <v>44493.460904472136</v>
      </c>
      <c r="D56" s="84">
        <f>'Cap Ex'!C56+'Cap Ex'!F56+'Cap Ex'!G56-'Cap Ex'!D56</f>
        <v>1638.6365999999834</v>
      </c>
      <c r="E56" s="84">
        <f>'Master data'!AU56</f>
        <v>6197.1709999999994</v>
      </c>
      <c r="F56" s="84">
        <f t="shared" si="0"/>
        <v>36657.653304472151</v>
      </c>
    </row>
    <row r="57" spans="1:6">
      <c r="A57" s="2" t="str">
        <f>'Master data'!A57</f>
        <v>Oil/Gas Distribution</v>
      </c>
      <c r="B57" s="6">
        <f>'Master data'!B57</f>
        <v>165</v>
      </c>
      <c r="C57" s="84">
        <f>'Master data'!AN57*(1-'Tax rates'!G58)+'Cap Ex'!G57</f>
        <v>28924.333324307609</v>
      </c>
      <c r="D57" s="84">
        <f>'Cap Ex'!C57+'Cap Ex'!F57+'Cap Ex'!G57-'Cap Ex'!D57</f>
        <v>9633.4951999999903</v>
      </c>
      <c r="E57" s="84">
        <f>'Master data'!AU57</f>
        <v>588.1940000000003</v>
      </c>
      <c r="F57" s="84">
        <f t="shared" si="0"/>
        <v>18702.644124307619</v>
      </c>
    </row>
    <row r="58" spans="1:6">
      <c r="A58" s="2" t="str">
        <f>'Master data'!A58</f>
        <v>Oilfield Svcs/Equip.</v>
      </c>
      <c r="B58" s="6">
        <f>'Master data'!B58</f>
        <v>457</v>
      </c>
      <c r="C58" s="84">
        <f>'Master data'!AN58*(1-'Tax rates'!G59)+'Cap Ex'!G58</f>
        <v>55794.448986058931</v>
      </c>
      <c r="D58" s="84">
        <f>'Cap Ex'!C58+'Cap Ex'!F58+'Cap Ex'!G58-'Cap Ex'!D58</f>
        <v>16566.494200000001</v>
      </c>
      <c r="E58" s="84">
        <f>'Master data'!AU58</f>
        <v>16137.214000000002</v>
      </c>
      <c r="F58" s="84">
        <f t="shared" si="0"/>
        <v>23090.74078605893</v>
      </c>
    </row>
    <row r="59" spans="1:6">
      <c r="A59" s="2" t="str">
        <f>'Master data'!A59</f>
        <v>Packaging &amp; Container</v>
      </c>
      <c r="B59" s="6">
        <f>'Master data'!B59</f>
        <v>414</v>
      </c>
      <c r="C59" s="84">
        <f>'Master data'!AN59*(1-'Tax rates'!G60)+'Cap Ex'!G59</f>
        <v>22600.760499486641</v>
      </c>
      <c r="D59" s="84">
        <f>'Cap Ex'!C59+'Cap Ex'!F59+'Cap Ex'!G59-'Cap Ex'!D59</f>
        <v>12242.779200000001</v>
      </c>
      <c r="E59" s="84">
        <f>'Master data'!AU59</f>
        <v>3462.7479999999978</v>
      </c>
      <c r="F59" s="84">
        <f t="shared" si="0"/>
        <v>6895.2332994866429</v>
      </c>
    </row>
    <row r="60" spans="1:6">
      <c r="A60" s="2" t="str">
        <f>'Master data'!A60</f>
        <v>Paper/Forest Products</v>
      </c>
      <c r="B60" s="6">
        <f>'Master data'!B60</f>
        <v>272</v>
      </c>
      <c r="C60" s="84">
        <f>'Master data'!AN60*(1-'Tax rates'!G61)+'Cap Ex'!G60</f>
        <v>27310.359680173129</v>
      </c>
      <c r="D60" s="84">
        <f>'Cap Ex'!C60+'Cap Ex'!F60+'Cap Ex'!G60-'Cap Ex'!D60</f>
        <v>8023.2533999999778</v>
      </c>
      <c r="E60" s="84">
        <f>'Master data'!AU60</f>
        <v>946.19499999999971</v>
      </c>
      <c r="F60" s="84">
        <f t="shared" si="0"/>
        <v>18340.911280173154</v>
      </c>
    </row>
    <row r="61" spans="1:6">
      <c r="A61" s="2" t="str">
        <f>'Master data'!A61</f>
        <v>Power</v>
      </c>
      <c r="B61" s="6">
        <f>'Master data'!B61</f>
        <v>541</v>
      </c>
      <c r="C61" s="84">
        <f>'Master data'!AN61*(1-'Tax rates'!G62)+'Cap Ex'!G61</f>
        <v>182770.05275547045</v>
      </c>
      <c r="D61" s="84">
        <f>'Cap Ex'!C61+'Cap Ex'!F61+'Cap Ex'!G61-'Cap Ex'!D61</f>
        <v>167584.20500000013</v>
      </c>
      <c r="E61" s="84">
        <f>'Master data'!AU61</f>
        <v>13996.823999999995</v>
      </c>
      <c r="F61" s="84">
        <f t="shared" si="0"/>
        <v>1189.0237554703181</v>
      </c>
    </row>
    <row r="62" spans="1:6">
      <c r="A62" s="2" t="str">
        <f>'Master data'!A62</f>
        <v>Precious Metals</v>
      </c>
      <c r="B62" s="6">
        <f>'Master data'!B62</f>
        <v>947</v>
      </c>
      <c r="C62" s="84">
        <f>'Master data'!AN62*(1-'Tax rates'!G63)+'Cap Ex'!G62</f>
        <v>55276.357750543153</v>
      </c>
      <c r="D62" s="84">
        <f>'Cap Ex'!C62+'Cap Ex'!F62+'Cap Ex'!G62-'Cap Ex'!D62</f>
        <v>23266.875000000007</v>
      </c>
      <c r="E62" s="84">
        <f>'Master data'!AU62</f>
        <v>4120.1049999999996</v>
      </c>
      <c r="F62" s="84">
        <f t="shared" si="0"/>
        <v>27889.377750543146</v>
      </c>
    </row>
    <row r="63" spans="1:6">
      <c r="A63" s="2" t="str">
        <f>'Master data'!A63</f>
        <v>Publishing &amp; Newspapers</v>
      </c>
      <c r="B63" s="6">
        <f>'Master data'!B63</f>
        <v>337</v>
      </c>
      <c r="C63" s="84">
        <f>'Master data'!AN63*(1-'Tax rates'!G64)+'Cap Ex'!G63</f>
        <v>7474.070886906281</v>
      </c>
      <c r="D63" s="84">
        <f>'Cap Ex'!C63+'Cap Ex'!F63+'Cap Ex'!G63-'Cap Ex'!D63</f>
        <v>3829.4606000000031</v>
      </c>
      <c r="E63" s="84">
        <f>'Master data'!AU63</f>
        <v>-1208.4060000000013</v>
      </c>
      <c r="F63" s="84">
        <f t="shared" si="0"/>
        <v>4853.0162869062788</v>
      </c>
    </row>
    <row r="64" spans="1:6">
      <c r="A64" s="2" t="str">
        <f>'Master data'!A64</f>
        <v>R.E.I.T.</v>
      </c>
      <c r="B64" s="6">
        <f>'Master data'!B64</f>
        <v>812</v>
      </c>
      <c r="C64" s="84">
        <f>'Master data'!AN64*(1-'Tax rates'!G65)+'Cap Ex'!G64</f>
        <v>79088.070737981718</v>
      </c>
      <c r="D64" s="84">
        <f>'Cap Ex'!C64+'Cap Ex'!F64+'Cap Ex'!G64-'Cap Ex'!D64</f>
        <v>28499.748400000011</v>
      </c>
      <c r="E64" s="84">
        <f>'Master data'!AU64</f>
        <v>-283.12399999999974</v>
      </c>
      <c r="F64" s="84">
        <f t="shared" si="0"/>
        <v>50871.446337981703</v>
      </c>
    </row>
    <row r="65" spans="1:6">
      <c r="A65" s="2" t="str">
        <f>'Master data'!A65</f>
        <v>Real Estate (Development)</v>
      </c>
      <c r="B65" s="6">
        <f>'Master data'!B65</f>
        <v>893</v>
      </c>
      <c r="C65" s="84">
        <f>'Master data'!AN65*(1-'Tax rates'!G66)+'Cap Ex'!G65</f>
        <v>138169.4403842407</v>
      </c>
      <c r="D65" s="84">
        <f>'Cap Ex'!C65+'Cap Ex'!F65+'Cap Ex'!G65-'Cap Ex'!D65</f>
        <v>28930.873799999928</v>
      </c>
      <c r="E65" s="84">
        <f>'Master data'!AU65</f>
        <v>43100.168999999951</v>
      </c>
      <c r="F65" s="84">
        <f t="shared" si="0"/>
        <v>66138.397584240825</v>
      </c>
    </row>
    <row r="66" spans="1:6">
      <c r="A66" s="2" t="str">
        <f>'Master data'!A66</f>
        <v>Real Estate (General/Diversified)</v>
      </c>
      <c r="B66" s="6">
        <f>'Master data'!B66</f>
        <v>344</v>
      </c>
      <c r="C66" s="84">
        <f>'Master data'!AN66*(1-'Tax rates'!G67)+'Cap Ex'!G66</f>
        <v>31040.517982977562</v>
      </c>
      <c r="D66" s="84">
        <f>'Cap Ex'!C66+'Cap Ex'!F66+'Cap Ex'!G66-'Cap Ex'!D66</f>
        <v>16244.299999999988</v>
      </c>
      <c r="E66" s="84">
        <f>'Master data'!AU66</f>
        <v>10186.56900000001</v>
      </c>
      <c r="F66" s="84">
        <f t="shared" si="0"/>
        <v>4609.6489829775637</v>
      </c>
    </row>
    <row r="67" spans="1:6">
      <c r="A67" s="2" t="str">
        <f>'Master data'!A67</f>
        <v>Real Estate (Operations &amp; Services)</v>
      </c>
      <c r="B67" s="6">
        <f>'Master data'!B67</f>
        <v>739</v>
      </c>
      <c r="C67" s="84">
        <f>'Master data'!AN67*(1-'Tax rates'!G68)+'Cap Ex'!G67</f>
        <v>35463.338929078287</v>
      </c>
      <c r="D67" s="84">
        <f>'Cap Ex'!C67+'Cap Ex'!F67+'Cap Ex'!G67-'Cap Ex'!D67</f>
        <v>16381.974199999986</v>
      </c>
      <c r="E67" s="84">
        <f>'Master data'!AU67</f>
        <v>16837.660000000003</v>
      </c>
      <c r="F67" s="84">
        <f t="shared" ref="F67:F96" si="1">IF(C67="NA","NA",C67-D67-E67)</f>
        <v>2243.7047290782975</v>
      </c>
    </row>
    <row r="68" spans="1:6">
      <c r="A68" s="2" t="str">
        <f>'Master data'!A68</f>
        <v>Recreation</v>
      </c>
      <c r="B68" s="6">
        <f>'Master data'!B68</f>
        <v>324</v>
      </c>
      <c r="C68" s="84">
        <f>'Master data'!AN68*(1-'Tax rates'!G69)+'Cap Ex'!G68</f>
        <v>13461.502676586671</v>
      </c>
      <c r="D68" s="84">
        <f>'Cap Ex'!C68+'Cap Ex'!F68+'Cap Ex'!G68-'Cap Ex'!D68</f>
        <v>477.14199999999437</v>
      </c>
      <c r="E68" s="84">
        <f>'Master data'!AU68</f>
        <v>2319.4220000000005</v>
      </c>
      <c r="F68" s="84">
        <f t="shared" si="1"/>
        <v>10664.938676586677</v>
      </c>
    </row>
    <row r="69" spans="1:6">
      <c r="A69" s="2" t="str">
        <f>'Master data'!A69</f>
        <v>Reinsurance</v>
      </c>
      <c r="B69" s="6">
        <f>'Master data'!B69</f>
        <v>38</v>
      </c>
      <c r="C69" s="84">
        <f>'Master data'!AN69*(1-'Tax rates'!G70)+'Cap Ex'!G69</f>
        <v>13893.449342952701</v>
      </c>
      <c r="D69" s="84">
        <f>'Cap Ex'!C69+'Cap Ex'!F69+'Cap Ex'!G69-'Cap Ex'!D69</f>
        <v>2181.5749999999994</v>
      </c>
      <c r="E69" s="84">
        <f>'Master data'!AU69</f>
        <v>2945.0320000000002</v>
      </c>
      <c r="F69" s="84">
        <f t="shared" si="1"/>
        <v>8766.8423429527029</v>
      </c>
    </row>
    <row r="70" spans="1:6">
      <c r="A70" s="2" t="str">
        <f>'Master data'!A70</f>
        <v>Restaurant/Dining</v>
      </c>
      <c r="B70" s="6">
        <f>'Master data'!B70</f>
        <v>385</v>
      </c>
      <c r="C70" s="84">
        <f>'Master data'!AN70*(1-'Tax rates'!G71)+'Cap Ex'!G70</f>
        <v>20310.013577459766</v>
      </c>
      <c r="D70" s="84">
        <f>'Cap Ex'!C70+'Cap Ex'!F70+'Cap Ex'!G70-'Cap Ex'!D70</f>
        <v>499.16339999998854</v>
      </c>
      <c r="E70" s="84">
        <f>'Master data'!AU70</f>
        <v>-189.94300000000007</v>
      </c>
      <c r="F70" s="84">
        <f t="shared" si="1"/>
        <v>20000.793177459775</v>
      </c>
    </row>
    <row r="71" spans="1:6">
      <c r="A71" s="2" t="str">
        <f>'Master data'!A71</f>
        <v>Retail (Automotive)</v>
      </c>
      <c r="B71" s="6">
        <f>'Master data'!B71</f>
        <v>196</v>
      </c>
      <c r="C71" s="84">
        <f>'Master data'!AN71*(1-'Tax rates'!G72)+'Cap Ex'!G71</f>
        <v>20590.964327732821</v>
      </c>
      <c r="D71" s="84">
        <f>'Cap Ex'!C71+'Cap Ex'!F71+'Cap Ex'!G71-'Cap Ex'!D71</f>
        <v>10754.221599999992</v>
      </c>
      <c r="E71" s="84">
        <f>'Master data'!AU71</f>
        <v>770.65200000000118</v>
      </c>
      <c r="F71" s="84">
        <f t="shared" si="1"/>
        <v>9066.0907277328279</v>
      </c>
    </row>
    <row r="72" spans="1:6">
      <c r="A72" s="2" t="str">
        <f>'Master data'!A72</f>
        <v>Retail (Building Supply)</v>
      </c>
      <c r="B72" s="6">
        <f>'Master data'!B72</f>
        <v>98</v>
      </c>
      <c r="C72" s="84">
        <f>'Master data'!AN72*(1-'Tax rates'!G73)+'Cap Ex'!G72</f>
        <v>37492.53254578996</v>
      </c>
      <c r="D72" s="84">
        <f>'Cap Ex'!C72+'Cap Ex'!F72+'Cap Ex'!G72-'Cap Ex'!D72</f>
        <v>9011.7838000000083</v>
      </c>
      <c r="E72" s="84">
        <f>'Master data'!AU72</f>
        <v>8661.099000000002</v>
      </c>
      <c r="F72" s="84">
        <f t="shared" si="1"/>
        <v>19819.64974578995</v>
      </c>
    </row>
    <row r="73" spans="1:6">
      <c r="A73" s="2" t="str">
        <f>'Master data'!A73</f>
        <v>Retail (Distributors)</v>
      </c>
      <c r="B73" s="6">
        <f>'Master data'!B73</f>
        <v>1002</v>
      </c>
      <c r="C73" s="84">
        <f>'Master data'!AN73*(1-'Tax rates'!G74)+'Cap Ex'!G73</f>
        <v>61192.874654142463</v>
      </c>
      <c r="D73" s="84">
        <f>'Cap Ex'!C73+'Cap Ex'!F73+'Cap Ex'!G73-'Cap Ex'!D73</f>
        <v>40319.094599999939</v>
      </c>
      <c r="E73" s="84">
        <f>'Master data'!AU73</f>
        <v>20629.415999999979</v>
      </c>
      <c r="F73" s="84">
        <f t="shared" si="1"/>
        <v>244.36405414254477</v>
      </c>
    </row>
    <row r="74" spans="1:6">
      <c r="A74" s="2" t="str">
        <f>'Master data'!A74</f>
        <v>Retail (General)</v>
      </c>
      <c r="B74" s="6">
        <f>'Master data'!B74</f>
        <v>204</v>
      </c>
      <c r="C74" s="84">
        <f>'Master data'!AN74*(1-'Tax rates'!G75)+'Cap Ex'!G74</f>
        <v>69717.618859575145</v>
      </c>
      <c r="D74" s="84">
        <f>'Cap Ex'!C74+'Cap Ex'!F74+'Cap Ex'!G74-'Cap Ex'!D74</f>
        <v>6541.9714000000313</v>
      </c>
      <c r="E74" s="84">
        <f>'Master data'!AU74</f>
        <v>5974.6320000000005</v>
      </c>
      <c r="F74" s="84">
        <f t="shared" si="1"/>
        <v>57201.015459575116</v>
      </c>
    </row>
    <row r="75" spans="1:6">
      <c r="A75" s="2" t="str">
        <f>'Master data'!A75</f>
        <v>Retail (Grocery and Food)</v>
      </c>
      <c r="B75" s="6">
        <f>'Master data'!B75</f>
        <v>184</v>
      </c>
      <c r="C75" s="84">
        <f>'Master data'!AN75*(1-'Tax rates'!G76)+'Cap Ex'!G75</f>
        <v>38825.972716242322</v>
      </c>
      <c r="D75" s="84">
        <f>'Cap Ex'!C75+'Cap Ex'!F75+'Cap Ex'!G75-'Cap Ex'!D75</f>
        <v>30297.85279999999</v>
      </c>
      <c r="E75" s="84">
        <f>'Master data'!AU75</f>
        <v>1602.2430000000004</v>
      </c>
      <c r="F75" s="84">
        <f t="shared" si="1"/>
        <v>6925.8769162423323</v>
      </c>
    </row>
    <row r="76" spans="1:6">
      <c r="A76" s="2" t="str">
        <f>'Master data'!A76</f>
        <v>Retail (Online)</v>
      </c>
      <c r="B76" s="6">
        <f>'Master data'!B76</f>
        <v>353</v>
      </c>
      <c r="C76" s="84">
        <f>'Master data'!AN76*(1-'Tax rates'!G77)+'Cap Ex'!G76</f>
        <v>28538.621445468867</v>
      </c>
      <c r="D76" s="84">
        <f>'Cap Ex'!C76+'Cap Ex'!F76+'Cap Ex'!G76-'Cap Ex'!D76</f>
        <v>59111.453000000009</v>
      </c>
      <c r="E76" s="84">
        <f>'Master data'!AU76</f>
        <v>17058.879999999997</v>
      </c>
      <c r="F76" s="84">
        <f t="shared" si="1"/>
        <v>-47631.711554531139</v>
      </c>
    </row>
    <row r="77" spans="1:6">
      <c r="A77" s="2" t="str">
        <f>'Master data'!A77</f>
        <v>Retail (Special Lines)</v>
      </c>
      <c r="B77" s="6">
        <f>'Master data'!B77</f>
        <v>479</v>
      </c>
      <c r="C77" s="84">
        <f>'Master data'!AN77*(1-'Tax rates'!G78)+'Cap Ex'!G77</f>
        <v>50166.077905569953</v>
      </c>
      <c r="D77" s="84">
        <f>'Cap Ex'!C77+'Cap Ex'!F77+'Cap Ex'!G77-'Cap Ex'!D77</f>
        <v>539.03659999999218</v>
      </c>
      <c r="E77" s="84">
        <f>'Master data'!AU77</f>
        <v>8692.3369999999923</v>
      </c>
      <c r="F77" s="84">
        <f t="shared" si="1"/>
        <v>40934.704305569969</v>
      </c>
    </row>
    <row r="78" spans="1:6">
      <c r="A78" s="2" t="str">
        <f>'Master data'!A78</f>
        <v>Rubber&amp; Tires</v>
      </c>
      <c r="B78" s="6">
        <f>'Master data'!B78</f>
        <v>90</v>
      </c>
      <c r="C78" s="84">
        <f>'Master data'!AN78*(1-'Tax rates'!G79)+'Cap Ex'!G78</f>
        <v>13536.198079133994</v>
      </c>
      <c r="D78" s="84">
        <f>'Cap Ex'!C78+'Cap Ex'!F78+'Cap Ex'!G78-'Cap Ex'!D78</f>
        <v>4526.4337999999998</v>
      </c>
      <c r="E78" s="84">
        <f>'Master data'!AU78</f>
        <v>2834.0649999999996</v>
      </c>
      <c r="F78" s="84">
        <f t="shared" si="1"/>
        <v>6175.6992791339935</v>
      </c>
    </row>
    <row r="79" spans="1:6">
      <c r="A79" s="2" t="str">
        <f>'Master data'!A79</f>
        <v>Semiconductor</v>
      </c>
      <c r="B79" s="6">
        <f>'Master data'!B79</f>
        <v>581</v>
      </c>
      <c r="C79" s="84">
        <f>'Master data'!AN79*(1-'Tax rates'!G80)+'Cap Ex'!G79</f>
        <v>140902.83770092556</v>
      </c>
      <c r="D79" s="84">
        <f>'Cap Ex'!C79+'Cap Ex'!F79+'Cap Ex'!G79-'Cap Ex'!D79</f>
        <v>62926.180800000046</v>
      </c>
      <c r="E79" s="84">
        <f>'Master data'!AU79</f>
        <v>18351.747999999989</v>
      </c>
      <c r="F79" s="84">
        <f t="shared" si="1"/>
        <v>59624.908900925526</v>
      </c>
    </row>
    <row r="80" spans="1:6">
      <c r="A80" s="2" t="str">
        <f>'Master data'!A80</f>
        <v>Semiconductor Equip</v>
      </c>
      <c r="B80" s="6">
        <f>'Master data'!B80</f>
        <v>324</v>
      </c>
      <c r="C80" s="84">
        <f>'Master data'!AN80*(1-'Tax rates'!G81)+'Cap Ex'!G80</f>
        <v>41046.606380413243</v>
      </c>
      <c r="D80" s="84">
        <f>'Cap Ex'!C80+'Cap Ex'!F80+'Cap Ex'!G80-'Cap Ex'!D80</f>
        <v>9883.9638000000541</v>
      </c>
      <c r="E80" s="84">
        <f>'Master data'!AU80</f>
        <v>9310.4139999999989</v>
      </c>
      <c r="F80" s="84">
        <f t="shared" si="1"/>
        <v>21852.22858041319</v>
      </c>
    </row>
    <row r="81" spans="1:6">
      <c r="A81" s="2" t="str">
        <f>'Master data'!A81</f>
        <v>Shipbuilding &amp; Marine</v>
      </c>
      <c r="B81" s="6">
        <f>'Master data'!B81</f>
        <v>348</v>
      </c>
      <c r="C81" s="84">
        <f>'Master data'!AN81*(1-'Tax rates'!G82)+'Cap Ex'!G81</f>
        <v>81540.879966436507</v>
      </c>
      <c r="D81" s="84">
        <f>'Cap Ex'!C81+'Cap Ex'!F81+'Cap Ex'!G81-'Cap Ex'!D81</f>
        <v>15499.009199999957</v>
      </c>
      <c r="E81" s="84">
        <f>'Master data'!AU81</f>
        <v>2950.9570000000017</v>
      </c>
      <c r="F81" s="84">
        <f t="shared" si="1"/>
        <v>63090.913766436548</v>
      </c>
    </row>
    <row r="82" spans="1:6">
      <c r="A82" s="2" t="str">
        <f>'Master data'!A82</f>
        <v>Shoe</v>
      </c>
      <c r="B82" s="6">
        <f>'Master data'!B82</f>
        <v>84</v>
      </c>
      <c r="C82" s="84">
        <f>'Master data'!AN82*(1-'Tax rates'!G83)+'Cap Ex'!G82</f>
        <v>12143.207232913903</v>
      </c>
      <c r="D82" s="84">
        <f>'Cap Ex'!C82+'Cap Ex'!F82+'Cap Ex'!G82-'Cap Ex'!D82</f>
        <v>-169.48379999999588</v>
      </c>
      <c r="E82" s="84">
        <f>'Master data'!AU82</f>
        <v>1089.566</v>
      </c>
      <c r="F82" s="84">
        <f t="shared" si="1"/>
        <v>11223.125032913898</v>
      </c>
    </row>
    <row r="83" spans="1:6">
      <c r="A83" s="2" t="str">
        <f>'Master data'!A83</f>
        <v>Software (Entertainment)</v>
      </c>
      <c r="B83" s="6">
        <f>'Master data'!B83</f>
        <v>317</v>
      </c>
      <c r="C83" s="84">
        <f>'Master data'!AN83*(1-'Tax rates'!G84)+'Cap Ex'!G83</f>
        <v>137161.82042799337</v>
      </c>
      <c r="D83" s="84">
        <f>'Cap Ex'!C83+'Cap Ex'!F83+'Cap Ex'!G83-'Cap Ex'!D83</f>
        <v>40545.354399999902</v>
      </c>
      <c r="E83" s="84">
        <f>'Master data'!AU83</f>
        <v>11234.916999999999</v>
      </c>
      <c r="F83" s="84">
        <f t="shared" si="1"/>
        <v>85381.549027993475</v>
      </c>
    </row>
    <row r="84" spans="1:6">
      <c r="A84" s="2" t="str">
        <f>'Master data'!A84</f>
        <v>Software (Internet)</v>
      </c>
      <c r="B84" s="6">
        <f>'Master data'!B84</f>
        <v>151</v>
      </c>
      <c r="C84" s="84">
        <f>'Master data'!AN84*(1-'Tax rates'!G85)+'Cap Ex'!G84</f>
        <v>1885.6836173284719</v>
      </c>
      <c r="D84" s="84">
        <f>'Cap Ex'!C84+'Cap Ex'!F84+'Cap Ex'!G84-'Cap Ex'!D84</f>
        <v>5606.5980000000018</v>
      </c>
      <c r="E84" s="84">
        <f>'Master data'!AU84</f>
        <v>469.13099999999997</v>
      </c>
      <c r="F84" s="84">
        <f t="shared" si="1"/>
        <v>-4190.0453826715302</v>
      </c>
    </row>
    <row r="85" spans="1:6">
      <c r="A85" s="2" t="str">
        <f>'Master data'!A85</f>
        <v>Software (System &amp; Application)</v>
      </c>
      <c r="B85" s="6">
        <f>'Master data'!B85</f>
        <v>1603</v>
      </c>
      <c r="C85" s="84">
        <f>'Master data'!AN85*(1-'Tax rates'!G86)+'Cap Ex'!G85</f>
        <v>125919.60947933713</v>
      </c>
      <c r="D85" s="84">
        <f>'Cap Ex'!C85+'Cap Ex'!F85+'Cap Ex'!G85-'Cap Ex'!D85</f>
        <v>94571.292999999961</v>
      </c>
      <c r="E85" s="84">
        <f>'Master data'!AU85</f>
        <v>6210.6650000000045</v>
      </c>
      <c r="F85" s="84">
        <f t="shared" si="1"/>
        <v>25137.651479337164</v>
      </c>
    </row>
    <row r="86" spans="1:6">
      <c r="A86" s="2" t="str">
        <f>'Master data'!A86</f>
        <v>Steel</v>
      </c>
      <c r="B86" s="6">
        <f>'Master data'!B86</f>
        <v>709</v>
      </c>
      <c r="C86" s="84">
        <f>'Master data'!AN86*(1-'Tax rates'!G87)+'Cap Ex'!G86</f>
        <v>173308.19716975844</v>
      </c>
      <c r="D86" s="84">
        <f>'Cap Ex'!C86+'Cap Ex'!F86+'Cap Ex'!G86-'Cap Ex'!D86</f>
        <v>42572.111200000218</v>
      </c>
      <c r="E86" s="84">
        <f>'Master data'!AU86</f>
        <v>37199.464999999975</v>
      </c>
      <c r="F86" s="84">
        <f t="shared" si="1"/>
        <v>93536.620969758253</v>
      </c>
    </row>
    <row r="87" spans="1:6">
      <c r="A87" s="2" t="str">
        <f>'Master data'!A87</f>
        <v>Telecom (Wireless)</v>
      </c>
      <c r="B87" s="6">
        <f>'Master data'!B87</f>
        <v>101</v>
      </c>
      <c r="C87" s="84">
        <f>'Master data'!AN87*(1-'Tax rates'!G88)+'Cap Ex'!G87</f>
        <v>84809.290822429713</v>
      </c>
      <c r="D87" s="84">
        <f>'Cap Ex'!C87+'Cap Ex'!F87+'Cap Ex'!G87-'Cap Ex'!D87</f>
        <v>-3449.5963999999221</v>
      </c>
      <c r="E87" s="84">
        <f>'Master data'!AU87</f>
        <v>-562.73199999999747</v>
      </c>
      <c r="F87" s="84">
        <f t="shared" si="1"/>
        <v>88821.619222429639</v>
      </c>
    </row>
    <row r="88" spans="1:6">
      <c r="A88" s="2" t="str">
        <f>'Master data'!A88</f>
        <v>Telecom. Equipment</v>
      </c>
      <c r="B88" s="6">
        <f>'Master data'!B88</f>
        <v>465</v>
      </c>
      <c r="C88" s="84">
        <f>'Master data'!AN88*(1-'Tax rates'!G89)+'Cap Ex'!G88</f>
        <v>29929.720953955501</v>
      </c>
      <c r="D88" s="84">
        <f>'Cap Ex'!C88+'Cap Ex'!F88+'Cap Ex'!G88-'Cap Ex'!D88</f>
        <v>15016.779400000021</v>
      </c>
      <c r="E88" s="84">
        <f>'Master data'!AU88</f>
        <v>4983.3090000000002</v>
      </c>
      <c r="F88" s="84">
        <f t="shared" si="1"/>
        <v>9929.6325539554782</v>
      </c>
    </row>
    <row r="89" spans="1:6">
      <c r="A89" s="2" t="str">
        <f>'Master data'!A89</f>
        <v>Telecom. Services</v>
      </c>
      <c r="B89" s="6">
        <f>'Master data'!B89</f>
        <v>296</v>
      </c>
      <c r="C89" s="84">
        <f>'Master data'!AN89*(1-'Tax rates'!G90)+'Cap Ex'!G89</f>
        <v>165247.71845661331</v>
      </c>
      <c r="D89" s="84">
        <f>'Cap Ex'!C89+'Cap Ex'!F89+'Cap Ex'!G89-'Cap Ex'!D89</f>
        <v>-736.61280000000261</v>
      </c>
      <c r="E89" s="84">
        <f>'Master data'!AU89</f>
        <v>-5908.8500000000022</v>
      </c>
      <c r="F89" s="84">
        <f t="shared" si="1"/>
        <v>171893.18125661332</v>
      </c>
    </row>
    <row r="90" spans="1:6">
      <c r="A90" s="2" t="str">
        <f>'Master data'!A90</f>
        <v>Tobacco</v>
      </c>
      <c r="B90" s="6">
        <f>'Master data'!B90</f>
        <v>55</v>
      </c>
      <c r="C90" s="84">
        <f>'Master data'!AN90*(1-'Tax rates'!G91)+'Cap Ex'!G90</f>
        <v>49116.497657093416</v>
      </c>
      <c r="D90" s="84">
        <f>'Cap Ex'!C90+'Cap Ex'!F90+'Cap Ex'!G90-'Cap Ex'!D90</f>
        <v>-6714.6243999999879</v>
      </c>
      <c r="E90" s="84">
        <f>'Master data'!AU90</f>
        <v>917.35100000000011</v>
      </c>
      <c r="F90" s="84">
        <f t="shared" si="1"/>
        <v>54913.7710570934</v>
      </c>
    </row>
    <row r="91" spans="1:6">
      <c r="A91" s="2" t="str">
        <f>'Master data'!A91</f>
        <v>Transportation</v>
      </c>
      <c r="B91" s="6">
        <f>'Master data'!B91</f>
        <v>295</v>
      </c>
      <c r="C91" s="84">
        <f>'Master data'!AN91*(1-'Tax rates'!G92)+'Cap Ex'!G91</f>
        <v>46978.100702703101</v>
      </c>
      <c r="D91" s="84">
        <f>'Cap Ex'!C91+'Cap Ex'!F91+'Cap Ex'!G91-'Cap Ex'!D91</f>
        <v>9630.9913999999771</v>
      </c>
      <c r="E91" s="84">
        <f>'Master data'!AU91</f>
        <v>14058.698</v>
      </c>
      <c r="F91" s="84">
        <f t="shared" si="1"/>
        <v>23288.411302703124</v>
      </c>
    </row>
    <row r="92" spans="1:6">
      <c r="A92" s="2" t="str">
        <f>'Master data'!A92</f>
        <v>Transportation (Railroads)</v>
      </c>
      <c r="B92" s="6">
        <f>'Master data'!B92</f>
        <v>51</v>
      </c>
      <c r="C92" s="84">
        <f>'Master data'!AN92*(1-'Tax rates'!G93)+'Cap Ex'!G92</f>
        <v>25630.283660185571</v>
      </c>
      <c r="D92" s="84">
        <f>'Cap Ex'!C92+'Cap Ex'!F92+'Cap Ex'!G92-'Cap Ex'!D92</f>
        <v>24624.550599999988</v>
      </c>
      <c r="E92" s="84">
        <f>'Master data'!AU92</f>
        <v>1461.8570000000004</v>
      </c>
      <c r="F92" s="84">
        <f t="shared" si="1"/>
        <v>-456.12393981441755</v>
      </c>
    </row>
    <row r="93" spans="1:6">
      <c r="A93" s="2" t="str">
        <f>'Master data'!A93</f>
        <v>Trucking</v>
      </c>
      <c r="B93" s="6">
        <f>'Master data'!B93</f>
        <v>232</v>
      </c>
      <c r="C93" s="84">
        <f>'Master data'!AN93*(1-'Tax rates'!G94)+'Cap Ex'!G93</f>
        <v>12927.234542382816</v>
      </c>
      <c r="D93" s="84">
        <f>'Cap Ex'!C93+'Cap Ex'!F93+'Cap Ex'!G93-'Cap Ex'!D93</f>
        <v>11062.09779999999</v>
      </c>
      <c r="E93" s="84">
        <f>'Master data'!AU93</f>
        <v>5408.0419999999995</v>
      </c>
      <c r="F93" s="84">
        <f t="shared" si="1"/>
        <v>-3542.9052576171744</v>
      </c>
    </row>
    <row r="94" spans="1:6">
      <c r="A94" s="2" t="str">
        <f>'Master data'!A94</f>
        <v>Utility (General)</v>
      </c>
      <c r="B94" s="6">
        <f>'Master data'!B94</f>
        <v>54</v>
      </c>
      <c r="C94" s="84">
        <f>'Master data'!AN94*(1-'Tax rates'!G95)+'Cap Ex'!G94</f>
        <v>47715.253570364272</v>
      </c>
      <c r="D94" s="84">
        <f>'Cap Ex'!C94+'Cap Ex'!F94+'Cap Ex'!G94-'Cap Ex'!D94</f>
        <v>43206.557000000023</v>
      </c>
      <c r="E94" s="84">
        <f>'Master data'!AU94</f>
        <v>3329.0819999999999</v>
      </c>
      <c r="F94" s="84">
        <f t="shared" si="1"/>
        <v>1179.6145703642492</v>
      </c>
    </row>
    <row r="95" spans="1:6">
      <c r="A95" s="2" t="str">
        <f>'Master data'!A95</f>
        <v>Utility (Water)</v>
      </c>
      <c r="B95" s="6">
        <f>'Master data'!B95</f>
        <v>104</v>
      </c>
      <c r="C95" s="84">
        <f>'Master data'!AN95*(1-'Tax rates'!G97)+'Cap Ex'!G95</f>
        <v>10898.989910436712</v>
      </c>
      <c r="D95" s="84">
        <f>'Cap Ex'!C95+'Cap Ex'!F95+'Cap Ex'!G95-'Cap Ex'!D95</f>
        <v>7043.6143999999967</v>
      </c>
      <c r="E95" s="84">
        <f>'Master data'!AU95</f>
        <v>4588.7670000000016</v>
      </c>
      <c r="F95" s="84">
        <f>IF(C95="NA","NA",C95-D95-E95)</f>
        <v>-733.39148956328609</v>
      </c>
    </row>
    <row r="96" spans="1:6">
      <c r="A96" s="2" t="str">
        <f>'Master data'!A96</f>
        <v>Total Market</v>
      </c>
      <c r="B96" s="6">
        <f>'Master data'!B96</f>
        <v>47606</v>
      </c>
      <c r="C96" s="84">
        <f>'Master data'!AN96*(1-'Tax rates'!G97)+'Cap Ex'!G96</f>
        <v>5848564.5221515596</v>
      </c>
      <c r="D96" s="84">
        <f>'Cap Ex'!C96+'Cap Ex'!F96+'Cap Ex'!G96-'Cap Ex'!D96</f>
        <v>2124802.4155999934</v>
      </c>
      <c r="E96" s="84">
        <f>'Master data'!AU96</f>
        <v>607523.3649999972</v>
      </c>
      <c r="F96" s="84">
        <f t="shared" si="1"/>
        <v>3116238.7415515687</v>
      </c>
    </row>
    <row r="97" spans="1:6">
      <c r="A97" s="2" t="str">
        <f>'Master data'!A97</f>
        <v>Total Market (without financials)</v>
      </c>
      <c r="B97" s="6">
        <f>'Master data'!B97</f>
        <v>42185</v>
      </c>
      <c r="C97" s="84">
        <f>'Master data'!AN97*(1-'Tax rates'!G98)+'Cap Ex'!G97</f>
        <v>5358066.9529394414</v>
      </c>
      <c r="D97" s="84">
        <f>'Cap Ex'!C97+'Cap Ex'!F97+'Cap Ex'!G97-'Cap Ex'!D97</f>
        <v>1927254.0707999938</v>
      </c>
      <c r="E97" s="84">
        <f>'Master data'!AU97</f>
        <v>669016.20299999719</v>
      </c>
      <c r="F97" s="84">
        <f>IF(C97="NA","NA",C97-D97-E97)</f>
        <v>2761796.6791394502</v>
      </c>
    </row>
  </sheetData>
  <pageMargins left="0.7" right="0.7" top="0.75" bottom="0.75" header="0.5" footer="0.5"/>
  <pageSetup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02"/>
  <sheetViews>
    <sheetView workbookViewId="0">
      <selection activeCell="D7" sqref="D7"/>
    </sheetView>
  </sheetViews>
  <sheetFormatPr defaultColWidth="11.07421875" defaultRowHeight="13.5"/>
  <cols>
    <col min="1" max="1" width="27.15234375" customWidth="1"/>
    <col min="2" max="6" width="10.84375" style="5"/>
  </cols>
  <sheetData>
    <row r="1" spans="1:6">
      <c r="A1" s="33" t="s">
        <v>237</v>
      </c>
      <c r="B1" s="128"/>
      <c r="C1" s="128"/>
      <c r="D1" s="128"/>
      <c r="E1" s="128"/>
      <c r="F1" s="128"/>
    </row>
    <row r="2" spans="1:6">
      <c r="A2" s="34" t="s">
        <v>276</v>
      </c>
      <c r="B2" s="39"/>
      <c r="C2" s="39"/>
      <c r="D2" s="129">
        <v>0.4</v>
      </c>
      <c r="E2" s="39" t="s">
        <v>277</v>
      </c>
      <c r="F2" s="39"/>
    </row>
    <row r="3" spans="1:6">
      <c r="A3" s="34" t="s">
        <v>278</v>
      </c>
      <c r="B3" s="39"/>
      <c r="C3" s="39"/>
      <c r="D3" s="129">
        <v>0.5</v>
      </c>
      <c r="E3" s="39"/>
      <c r="F3" s="39"/>
    </row>
    <row r="4" spans="1:6">
      <c r="A4" s="34"/>
      <c r="B4" s="39"/>
      <c r="C4" s="39"/>
      <c r="D4" s="39"/>
      <c r="E4" s="39"/>
      <c r="F4" s="39"/>
    </row>
    <row r="5" spans="1:6">
      <c r="A5" s="34"/>
      <c r="B5" s="39"/>
      <c r="C5" s="39"/>
      <c r="D5" s="39"/>
      <c r="E5" s="39"/>
      <c r="F5" s="39"/>
    </row>
    <row r="6" spans="1:6" ht="24">
      <c r="A6" s="15" t="s">
        <v>193</v>
      </c>
      <c r="B6" s="130" t="s">
        <v>212</v>
      </c>
      <c r="C6" s="86" t="s">
        <v>279</v>
      </c>
      <c r="D6" s="86" t="s">
        <v>280</v>
      </c>
      <c r="E6" s="130" t="s">
        <v>253</v>
      </c>
      <c r="F6" s="130" t="s">
        <v>258</v>
      </c>
    </row>
    <row r="7" spans="1:6">
      <c r="A7" s="35" t="str">
        <f>'Master data'!A2</f>
        <v>Advertising</v>
      </c>
      <c r="B7" s="131">
        <f>'Master data'!B2</f>
        <v>348</v>
      </c>
      <c r="C7" s="132">
        <f>'Debt fundamentals'!J2</f>
        <v>0.38279622822720849</v>
      </c>
      <c r="D7" s="132">
        <f>(E7^2*C7^2+F7^2*(C7*$D$2)^2+2*E7*F7*$D$3*C7*C7*$D$2)^0.5</f>
        <v>0.30931772214822195</v>
      </c>
      <c r="E7" s="132">
        <f>1-F7</f>
        <v>0.75444796333622977</v>
      </c>
      <c r="F7" s="132">
        <f>'Debt fundamentals'!F2</f>
        <v>0.24555203666377023</v>
      </c>
    </row>
    <row r="8" spans="1:6">
      <c r="A8" s="35" t="str">
        <f>'Master data'!A3</f>
        <v>Aerospace/Defense</v>
      </c>
      <c r="B8" s="131">
        <f>'Master data'!B3</f>
        <v>272</v>
      </c>
      <c r="C8" s="132">
        <f>'Debt fundamentals'!J3</f>
        <v>0.33194361135732015</v>
      </c>
      <c r="D8" s="132">
        <f t="shared" ref="D8:D71" si="0">(E8^2*C8^2+F8^2*(C8*$D$2)^2+2*E8*F8*$D$3*C8*C8*$D$2)^0.5</f>
        <v>0.27822761114906192</v>
      </c>
      <c r="E8" s="132">
        <f t="shared" ref="E8:E71" si="1">1-F8</f>
        <v>0.79391442665938872</v>
      </c>
      <c r="F8" s="132">
        <f>'Debt fundamentals'!F3</f>
        <v>0.20608557334061123</v>
      </c>
    </row>
    <row r="9" spans="1:6">
      <c r="A9" s="35" t="str">
        <f>'Master data'!A4</f>
        <v>Air Transport</v>
      </c>
      <c r="B9" s="131">
        <f>'Master data'!B4</f>
        <v>151</v>
      </c>
      <c r="C9" s="132">
        <f>'Debt fundamentals'!J4</f>
        <v>0.30929768864093088</v>
      </c>
      <c r="D9" s="132">
        <f t="shared" si="0"/>
        <v>0.18131965087578311</v>
      </c>
      <c r="E9" s="132">
        <f t="shared" si="1"/>
        <v>0.44177280689126508</v>
      </c>
      <c r="F9" s="132">
        <f>'Debt fundamentals'!F4</f>
        <v>0.55822719310873492</v>
      </c>
    </row>
    <row r="10" spans="1:6">
      <c r="A10" s="35" t="str">
        <f>'Master data'!A5</f>
        <v>Apparel</v>
      </c>
      <c r="B10" s="131">
        <f>'Master data'!B5</f>
        <v>1170</v>
      </c>
      <c r="C10" s="132">
        <f>'Debt fundamentals'!J5</f>
        <v>0.31364960971071709</v>
      </c>
      <c r="D10" s="132">
        <f t="shared" si="0"/>
        <v>0.27886294559723557</v>
      </c>
      <c r="E10" s="132">
        <f t="shared" si="1"/>
        <v>0.85970168271655112</v>
      </c>
      <c r="F10" s="132">
        <f>'Debt fundamentals'!F5</f>
        <v>0.14029831728344888</v>
      </c>
    </row>
    <row r="11" spans="1:6">
      <c r="A11" s="35" t="str">
        <f>'Master data'!A6</f>
        <v>Auto &amp; Truck</v>
      </c>
      <c r="B11" s="131">
        <f>'Master data'!B6</f>
        <v>152</v>
      </c>
      <c r="C11" s="132">
        <f>'Debt fundamentals'!J6</f>
        <v>0.31485943066687894</v>
      </c>
      <c r="D11" s="132">
        <f t="shared" si="0"/>
        <v>0.23598045240663795</v>
      </c>
      <c r="E11" s="132">
        <f t="shared" si="1"/>
        <v>0.6763038915474775</v>
      </c>
      <c r="F11" s="132">
        <f>'Debt fundamentals'!F6</f>
        <v>0.3236961084525225</v>
      </c>
    </row>
    <row r="12" spans="1:6">
      <c r="A12" s="35" t="str">
        <f>'Master data'!A7</f>
        <v>Auto Parts</v>
      </c>
      <c r="B12" s="131">
        <f>'Master data'!B7</f>
        <v>728</v>
      </c>
      <c r="C12" s="132">
        <f>'Debt fundamentals'!J7</f>
        <v>0.29799635626299609</v>
      </c>
      <c r="D12" s="132">
        <f t="shared" si="0"/>
        <v>0.24705145855422844</v>
      </c>
      <c r="E12" s="132">
        <f t="shared" si="1"/>
        <v>0.78199384687182927</v>
      </c>
      <c r="F12" s="132">
        <f>'Debt fundamentals'!F7</f>
        <v>0.21800615312817079</v>
      </c>
    </row>
    <row r="13" spans="1:6">
      <c r="A13" s="35" t="str">
        <f>'Master data'!A8</f>
        <v>Bank (Money Center)</v>
      </c>
      <c r="B13" s="131">
        <f>'Master data'!B8</f>
        <v>610</v>
      </c>
      <c r="C13" s="132">
        <f>'Debt fundamentals'!J8</f>
        <v>0.20423641425778655</v>
      </c>
      <c r="D13" s="132">
        <f t="shared" si="0"/>
        <v>9.9334326480429544E-2</v>
      </c>
      <c r="E13" s="132">
        <f t="shared" si="1"/>
        <v>0.26908335955002838</v>
      </c>
      <c r="F13" s="132">
        <f>'Debt fundamentals'!F8</f>
        <v>0.73091664044997162</v>
      </c>
    </row>
    <row r="14" spans="1:6">
      <c r="A14" s="35" t="str">
        <f>'Master data'!A9</f>
        <v>Banks (Regional)</v>
      </c>
      <c r="B14" s="131">
        <f>'Master data'!B9</f>
        <v>816</v>
      </c>
      <c r="C14" s="132">
        <f>'Debt fundamentals'!J9</f>
        <v>0.19215480409539265</v>
      </c>
      <c r="D14" s="132">
        <f t="shared" si="0"/>
        <v>0.10304057737486995</v>
      </c>
      <c r="E14" s="132">
        <f t="shared" si="1"/>
        <v>0.36040551579946012</v>
      </c>
      <c r="F14" s="132">
        <f>'Debt fundamentals'!F9</f>
        <v>0.63959448420053988</v>
      </c>
    </row>
    <row r="15" spans="1:6">
      <c r="A15" s="35" t="str">
        <f>'Master data'!A10</f>
        <v>Beverage (Alcoholic)</v>
      </c>
      <c r="B15" s="131">
        <f>'Master data'!B10</f>
        <v>219</v>
      </c>
      <c r="C15" s="132">
        <f>'Debt fundamentals'!J10</f>
        <v>0.25204820366049158</v>
      </c>
      <c r="D15" s="132">
        <f t="shared" si="0"/>
        <v>0.22626992399066373</v>
      </c>
      <c r="E15" s="132">
        <f t="shared" si="1"/>
        <v>0.87075968582513852</v>
      </c>
      <c r="F15" s="132">
        <f>'Debt fundamentals'!F10</f>
        <v>0.12924031417486145</v>
      </c>
    </row>
    <row r="16" spans="1:6">
      <c r="A16" s="35" t="str">
        <f>'Master data'!A11</f>
        <v>Beverage (Soft)</v>
      </c>
      <c r="B16" s="131">
        <f>'Master data'!B11</f>
        <v>100</v>
      </c>
      <c r="C16" s="132">
        <f>'Debt fundamentals'!J11</f>
        <v>0.30683803257362013</v>
      </c>
      <c r="D16" s="132">
        <f t="shared" si="0"/>
        <v>0.27220396480748366</v>
      </c>
      <c r="E16" s="132">
        <f t="shared" si="1"/>
        <v>0.85718160304981106</v>
      </c>
      <c r="F16" s="132">
        <f>'Debt fundamentals'!F11</f>
        <v>0.14281839695018891</v>
      </c>
    </row>
    <row r="17" spans="1:6">
      <c r="A17" s="35" t="str">
        <f>'Master data'!A12</f>
        <v>Broadcasting</v>
      </c>
      <c r="B17" s="131">
        <f>'Master data'!B12</f>
        <v>139</v>
      </c>
      <c r="C17" s="132">
        <f>'Debt fundamentals'!J12</f>
        <v>0.32837290457933188</v>
      </c>
      <c r="D17" s="132">
        <f t="shared" si="0"/>
        <v>0.22704830810413554</v>
      </c>
      <c r="E17" s="132">
        <f t="shared" si="1"/>
        <v>0.59644340361586712</v>
      </c>
      <c r="F17" s="132">
        <f>'Debt fundamentals'!F12</f>
        <v>0.40355659638413288</v>
      </c>
    </row>
    <row r="18" spans="1:6">
      <c r="A18" s="35" t="str">
        <f>'Master data'!A13</f>
        <v>Brokerage &amp; Investment Banking</v>
      </c>
      <c r="B18" s="131">
        <f>'Master data'!B13</f>
        <v>599</v>
      </c>
      <c r="C18" s="132">
        <f>'Debt fundamentals'!J13</f>
        <v>0.30270055107808447</v>
      </c>
      <c r="D18" s="132">
        <f t="shared" si="0"/>
        <v>0.15814424891506884</v>
      </c>
      <c r="E18" s="132">
        <f t="shared" si="1"/>
        <v>0.33645229141949362</v>
      </c>
      <c r="F18" s="132">
        <f>'Debt fundamentals'!F13</f>
        <v>0.66354770858050638</v>
      </c>
    </row>
    <row r="19" spans="1:6">
      <c r="A19" s="35" t="str">
        <f>'Master data'!A14</f>
        <v>Building Materials</v>
      </c>
      <c r="B19" s="131">
        <f>'Master data'!B14</f>
        <v>449</v>
      </c>
      <c r="C19" s="132">
        <f>'Debt fundamentals'!J14</f>
        <v>0.28033869784105359</v>
      </c>
      <c r="D19" s="132">
        <f t="shared" si="0"/>
        <v>0.24680805680464668</v>
      </c>
      <c r="E19" s="132">
        <f t="shared" si="1"/>
        <v>0.848534352465937</v>
      </c>
      <c r="F19" s="132">
        <f>'Debt fundamentals'!F14</f>
        <v>0.15146564753406297</v>
      </c>
    </row>
    <row r="20" spans="1:6">
      <c r="A20" s="35" t="str">
        <f>'Master data'!A15</f>
        <v>Business &amp; Consumer Services</v>
      </c>
      <c r="B20" s="131">
        <f>'Master data'!B15</f>
        <v>948</v>
      </c>
      <c r="C20" s="132">
        <f>'Debt fundamentals'!J15</f>
        <v>0.32342540173106121</v>
      </c>
      <c r="D20" s="132">
        <f t="shared" si="0"/>
        <v>0.28384782542365078</v>
      </c>
      <c r="E20" s="132">
        <f t="shared" si="1"/>
        <v>0.84498194293249729</v>
      </c>
      <c r="F20" s="132">
        <f>'Debt fundamentals'!F15</f>
        <v>0.15501805706750268</v>
      </c>
    </row>
    <row r="21" spans="1:6">
      <c r="A21" s="35" t="str">
        <f>'Master data'!A16</f>
        <v>Cable TV</v>
      </c>
      <c r="B21" s="131">
        <f>'Master data'!B16</f>
        <v>54</v>
      </c>
      <c r="C21" s="132">
        <f>'Debt fundamentals'!J16</f>
        <v>0.25394099714328017</v>
      </c>
      <c r="D21" s="132">
        <f t="shared" si="0"/>
        <v>0.18194995927199945</v>
      </c>
      <c r="E21" s="132">
        <f t="shared" si="1"/>
        <v>0.63128562260240362</v>
      </c>
      <c r="F21" s="132">
        <f>'Debt fundamentals'!F16</f>
        <v>0.36871437739759638</v>
      </c>
    </row>
    <row r="22" spans="1:6">
      <c r="A22" s="35" t="str">
        <f>'Master data'!A17</f>
        <v>Chemical (Basic)</v>
      </c>
      <c r="B22" s="131">
        <f>'Master data'!B17</f>
        <v>854</v>
      </c>
      <c r="C22" s="132">
        <f>'Debt fundamentals'!J17</f>
        <v>0.29518907722389626</v>
      </c>
      <c r="D22" s="132">
        <f t="shared" si="0"/>
        <v>0.24348922697417347</v>
      </c>
      <c r="E22" s="132">
        <f t="shared" si="1"/>
        <v>0.77652211942667326</v>
      </c>
      <c r="F22" s="132">
        <f>'Debt fundamentals'!F17</f>
        <v>0.22347788057332674</v>
      </c>
    </row>
    <row r="23" spans="1:6">
      <c r="A23" s="35" t="str">
        <f>'Master data'!A18</f>
        <v>Chemical (Diversified)</v>
      </c>
      <c r="B23" s="131">
        <f>'Master data'!B18</f>
        <v>71</v>
      </c>
      <c r="C23" s="132">
        <f>'Debt fundamentals'!J18</f>
        <v>0.24802826424181612</v>
      </c>
      <c r="D23" s="132">
        <f t="shared" si="0"/>
        <v>0.18911116898819072</v>
      </c>
      <c r="E23" s="132">
        <f t="shared" si="1"/>
        <v>0.69380528887248305</v>
      </c>
      <c r="F23" s="132">
        <f>'Debt fundamentals'!F18</f>
        <v>0.30619471112751695</v>
      </c>
    </row>
    <row r="24" spans="1:6">
      <c r="A24" s="35" t="str">
        <f>'Master data'!A19</f>
        <v>Chemical (Specialty)</v>
      </c>
      <c r="B24" s="131">
        <f>'Master data'!B19</f>
        <v>898</v>
      </c>
      <c r="C24" s="132">
        <f>'Debt fundamentals'!J19</f>
        <v>0.3076472863588649</v>
      </c>
      <c r="D24" s="132">
        <f t="shared" si="0"/>
        <v>0.27427495889143522</v>
      </c>
      <c r="E24" s="132">
        <f t="shared" si="1"/>
        <v>0.86282086825184057</v>
      </c>
      <c r="F24" s="132">
        <f>'Debt fundamentals'!F19</f>
        <v>0.13717913174815943</v>
      </c>
    </row>
    <row r="25" spans="1:6">
      <c r="A25" s="35" t="str">
        <f>'Master data'!A20</f>
        <v>Coal &amp; Related Energy</v>
      </c>
      <c r="B25" s="131">
        <f>'Master data'!B20</f>
        <v>206</v>
      </c>
      <c r="C25" s="132">
        <f>'Debt fundamentals'!J20</f>
        <v>0.44900567823215992</v>
      </c>
      <c r="D25" s="132">
        <f t="shared" si="0"/>
        <v>0.34722470143610012</v>
      </c>
      <c r="E25" s="132">
        <f t="shared" si="1"/>
        <v>0.70836483525949112</v>
      </c>
      <c r="F25" s="132">
        <f>'Debt fundamentals'!F20</f>
        <v>0.29163516474050882</v>
      </c>
    </row>
    <row r="26" spans="1:6">
      <c r="A26" s="35" t="str">
        <f>'Master data'!A21</f>
        <v>Computer Services</v>
      </c>
      <c r="B26" s="131">
        <f>'Master data'!B21</f>
        <v>1040</v>
      </c>
      <c r="C26" s="132">
        <f>'Debt fundamentals'!J21</f>
        <v>0.3178022147834853</v>
      </c>
      <c r="D26" s="132">
        <f t="shared" si="0"/>
        <v>0.28991000307357445</v>
      </c>
      <c r="E26" s="132">
        <f t="shared" si="1"/>
        <v>0.88928432565682114</v>
      </c>
      <c r="F26" s="132">
        <f>'Debt fundamentals'!F21</f>
        <v>0.11071567434317883</v>
      </c>
    </row>
    <row r="27" spans="1:6">
      <c r="A27" s="35" t="str">
        <f>'Master data'!A22</f>
        <v>Computers/Peripherals</v>
      </c>
      <c r="B27" s="131">
        <f>'Master data'!B22</f>
        <v>336</v>
      </c>
      <c r="C27" s="132">
        <f>'Debt fundamentals'!J22</f>
        <v>0.33865869728221859</v>
      </c>
      <c r="D27" s="132">
        <f t="shared" si="0"/>
        <v>0.31583571934132165</v>
      </c>
      <c r="E27" s="132">
        <f t="shared" si="1"/>
        <v>0.91518095968506996</v>
      </c>
      <c r="F27" s="132">
        <f>'Debt fundamentals'!F22</f>
        <v>8.4819040314930094E-2</v>
      </c>
    </row>
    <row r="28" spans="1:6">
      <c r="A28" s="35" t="str">
        <f>'Master data'!A23</f>
        <v>Construction Supplies</v>
      </c>
      <c r="B28" s="131">
        <f>'Master data'!B23</f>
        <v>784</v>
      </c>
      <c r="C28" s="132">
        <f>'Debt fundamentals'!J23</f>
        <v>0.28428217213446577</v>
      </c>
      <c r="D28" s="132">
        <f t="shared" si="0"/>
        <v>0.22541282271270882</v>
      </c>
      <c r="E28" s="132">
        <f t="shared" si="1"/>
        <v>0.73445690117177942</v>
      </c>
      <c r="F28" s="132">
        <f>'Debt fundamentals'!F23</f>
        <v>0.26554309882822053</v>
      </c>
    </row>
    <row r="29" spans="1:6">
      <c r="A29" s="35" t="str">
        <f>'Master data'!A24</f>
        <v>Diversified</v>
      </c>
      <c r="B29" s="131">
        <f>'Master data'!B24</f>
        <v>318</v>
      </c>
      <c r="C29" s="132">
        <f>'Debt fundamentals'!J24</f>
        <v>0.23874797952027321</v>
      </c>
      <c r="D29" s="132">
        <f t="shared" si="0"/>
        <v>0.17217161359755268</v>
      </c>
      <c r="E29" s="132">
        <f t="shared" si="1"/>
        <v>0.63767115153840548</v>
      </c>
      <c r="F29" s="132">
        <f>'Debt fundamentals'!F24</f>
        <v>0.36232884846159458</v>
      </c>
    </row>
    <row r="30" spans="1:6">
      <c r="A30" s="35" t="str">
        <f>'Master data'!A25</f>
        <v>Drugs (Biotechnology)</v>
      </c>
      <c r="B30" s="131">
        <f>'Master data'!B25</f>
        <v>1223</v>
      </c>
      <c r="C30" s="132">
        <f>'Debt fundamentals'!J25</f>
        <v>0.45420702418042541</v>
      </c>
      <c r="D30" s="132">
        <f t="shared" si="0"/>
        <v>0.41644283709067736</v>
      </c>
      <c r="E30" s="132">
        <f t="shared" si="1"/>
        <v>0.89517184403061845</v>
      </c>
      <c r="F30" s="132">
        <f>'Debt fundamentals'!F25</f>
        <v>0.10482815596938155</v>
      </c>
    </row>
    <row r="31" spans="1:6">
      <c r="A31" s="35" t="str">
        <f>'Master data'!A26</f>
        <v>Drugs (Pharmaceutical)</v>
      </c>
      <c r="B31" s="131">
        <f>'Master data'!B26</f>
        <v>1371</v>
      </c>
      <c r="C31" s="132">
        <f>'Debt fundamentals'!J26</f>
        <v>0.39786296480578942</v>
      </c>
      <c r="D31" s="132">
        <f t="shared" si="0"/>
        <v>0.35729909637961088</v>
      </c>
      <c r="E31" s="132">
        <f t="shared" si="1"/>
        <v>0.87117007330055141</v>
      </c>
      <c r="F31" s="132">
        <f>'Debt fundamentals'!F26</f>
        <v>0.12882992669944857</v>
      </c>
    </row>
    <row r="32" spans="1:6">
      <c r="A32" s="35" t="str">
        <f>'Master data'!A27</f>
        <v>Education</v>
      </c>
      <c r="B32" s="131">
        <f>'Master data'!B27</f>
        <v>244</v>
      </c>
      <c r="C32" s="132">
        <f>'Debt fundamentals'!J27</f>
        <v>0.3237640159084067</v>
      </c>
      <c r="D32" s="132">
        <f t="shared" si="0"/>
        <v>0.26412893283836669</v>
      </c>
      <c r="E32" s="132">
        <f t="shared" si="1"/>
        <v>0.76465391139376215</v>
      </c>
      <c r="F32" s="132">
        <f>'Debt fundamentals'!F27</f>
        <v>0.23534608860623782</v>
      </c>
    </row>
    <row r="33" spans="1:6">
      <c r="A33" s="35" t="str">
        <f>'Master data'!A28</f>
        <v>Electrical Equipment</v>
      </c>
      <c r="B33" s="131">
        <f>'Master data'!B28</f>
        <v>999</v>
      </c>
      <c r="C33" s="132">
        <f>'Debt fundamentals'!J28</f>
        <v>0.33717558911957879</v>
      </c>
      <c r="D33" s="132">
        <f t="shared" si="0"/>
        <v>0.30797691440612673</v>
      </c>
      <c r="E33" s="132">
        <f t="shared" si="1"/>
        <v>0.89077266083904272</v>
      </c>
      <c r="F33" s="132">
        <f>'Debt fundamentals'!F28</f>
        <v>0.10922733916095732</v>
      </c>
    </row>
    <row r="34" spans="1:6">
      <c r="A34" s="35" t="str">
        <f>'Master data'!A29</f>
        <v>Electronics (Consumer &amp; Office)</v>
      </c>
      <c r="B34" s="131">
        <f>'Master data'!B29</f>
        <v>138</v>
      </c>
      <c r="C34" s="132">
        <f>'Debt fundamentals'!J29</f>
        <v>0.31536571621443654</v>
      </c>
      <c r="D34" s="132">
        <f t="shared" si="0"/>
        <v>0.25798959233938273</v>
      </c>
      <c r="E34" s="132">
        <f t="shared" si="1"/>
        <v>0.76761812965470821</v>
      </c>
      <c r="F34" s="132">
        <f>'Debt fundamentals'!F29</f>
        <v>0.23238187034529176</v>
      </c>
    </row>
    <row r="35" spans="1:6">
      <c r="A35" s="35" t="str">
        <f>'Master data'!A30</f>
        <v>Electronics (General)</v>
      </c>
      <c r="B35" s="131">
        <f>'Master data'!B30</f>
        <v>1425</v>
      </c>
      <c r="C35" s="132">
        <f>'Debt fundamentals'!J30</f>
        <v>0.31028467082163019</v>
      </c>
      <c r="D35" s="132">
        <f t="shared" si="0"/>
        <v>0.28188544503200558</v>
      </c>
      <c r="E35" s="132">
        <f t="shared" si="1"/>
        <v>0.88449000910229225</v>
      </c>
      <c r="F35" s="132">
        <f>'Debt fundamentals'!F30</f>
        <v>0.11550999089770773</v>
      </c>
    </row>
    <row r="36" spans="1:6">
      <c r="A36" s="35" t="str">
        <f>'Master data'!A31</f>
        <v>Engineering/Construction</v>
      </c>
      <c r="B36" s="131">
        <f>'Master data'!B31</f>
        <v>1267</v>
      </c>
      <c r="C36" s="132">
        <f>'Debt fundamentals'!J31</f>
        <v>0.2943241351825901</v>
      </c>
      <c r="D36" s="132">
        <f t="shared" si="0"/>
        <v>0.19057753229696239</v>
      </c>
      <c r="E36" s="132">
        <f t="shared" si="1"/>
        <v>0.53380861180933259</v>
      </c>
      <c r="F36" s="132">
        <f>'Debt fundamentals'!F31</f>
        <v>0.46619138819066736</v>
      </c>
    </row>
    <row r="37" spans="1:6">
      <c r="A37" s="35" t="str">
        <f>'Master data'!A32</f>
        <v>Entertainment</v>
      </c>
      <c r="B37" s="131">
        <f>'Master data'!B32</f>
        <v>734</v>
      </c>
      <c r="C37" s="132">
        <f>'Debt fundamentals'!J32</f>
        <v>0.38638430057677353</v>
      </c>
      <c r="D37" s="132">
        <f t="shared" si="0"/>
        <v>0.34573213830226907</v>
      </c>
      <c r="E37" s="132">
        <f t="shared" si="1"/>
        <v>0.86700171756020161</v>
      </c>
      <c r="F37" s="132">
        <f>'Debt fundamentals'!F32</f>
        <v>0.13299828243979833</v>
      </c>
    </row>
    <row r="38" spans="1:6">
      <c r="A38" s="35" t="str">
        <f>'Master data'!A33</f>
        <v>Environmental &amp; Waste Services</v>
      </c>
      <c r="B38" s="131">
        <f>'Master data'!B33</f>
        <v>353</v>
      </c>
      <c r="C38" s="132">
        <f>'Debt fundamentals'!J33</f>
        <v>0.33744630683110027</v>
      </c>
      <c r="D38" s="132">
        <f t="shared" si="0"/>
        <v>0.27570135343444097</v>
      </c>
      <c r="E38" s="132">
        <f t="shared" si="1"/>
        <v>0.76625056146522164</v>
      </c>
      <c r="F38" s="132">
        <f>'Debt fundamentals'!F33</f>
        <v>0.23374943853477836</v>
      </c>
    </row>
    <row r="39" spans="1:6">
      <c r="A39" s="35" t="str">
        <f>'Master data'!A34</f>
        <v>Farming/Agriculture</v>
      </c>
      <c r="B39" s="131">
        <f>'Master data'!B34</f>
        <v>417</v>
      </c>
      <c r="C39" s="132">
        <f>'Debt fundamentals'!J34</f>
        <v>0.30326937638340984</v>
      </c>
      <c r="D39" s="132">
        <f t="shared" si="0"/>
        <v>0.23250086150351967</v>
      </c>
      <c r="E39" s="132">
        <f t="shared" si="1"/>
        <v>0.69943086796918275</v>
      </c>
      <c r="F39" s="132">
        <f>'Debt fundamentals'!F34</f>
        <v>0.3005691320308172</v>
      </c>
    </row>
    <row r="40" spans="1:6">
      <c r="A40" s="35" t="str">
        <f>'Master data'!A35</f>
        <v>Financial Svcs. (Non-bank &amp; Insurance)</v>
      </c>
      <c r="B40" s="131">
        <f>'Master data'!B35</f>
        <v>1102</v>
      </c>
      <c r="C40" s="132">
        <f>'Debt fundamentals'!J35</f>
        <v>0.30019307693247255</v>
      </c>
      <c r="D40" s="132">
        <f t="shared" si="0"/>
        <v>0.13142117062060824</v>
      </c>
      <c r="E40" s="132">
        <f t="shared" si="1"/>
        <v>0.15814489083042149</v>
      </c>
      <c r="F40" s="132">
        <f>'Debt fundamentals'!F35</f>
        <v>0.84185510916957851</v>
      </c>
    </row>
    <row r="41" spans="1:6">
      <c r="A41" s="35" t="str">
        <f>'Master data'!A36</f>
        <v>Food Processing</v>
      </c>
      <c r="B41" s="131">
        <f>'Master data'!B36</f>
        <v>1377</v>
      </c>
      <c r="C41" s="132">
        <f>'Debt fundamentals'!J36</f>
        <v>0.26793390288893121</v>
      </c>
      <c r="D41" s="132">
        <f t="shared" si="0"/>
        <v>0.22633217480055096</v>
      </c>
      <c r="E41" s="132">
        <f t="shared" si="1"/>
        <v>0.80244333534242196</v>
      </c>
      <c r="F41" s="132">
        <f>'Debt fundamentals'!F36</f>
        <v>0.19755666465757807</v>
      </c>
    </row>
    <row r="42" spans="1:6">
      <c r="A42" s="35" t="str">
        <f>'Master data'!A37</f>
        <v>Food Wholesalers</v>
      </c>
      <c r="B42" s="131">
        <f>'Master data'!B37</f>
        <v>160</v>
      </c>
      <c r="C42" s="132">
        <f>'Debt fundamentals'!J37</f>
        <v>0.30063373348634653</v>
      </c>
      <c r="D42" s="132">
        <f t="shared" si="0"/>
        <v>0.20226028382221542</v>
      </c>
      <c r="E42" s="132">
        <f t="shared" si="1"/>
        <v>0.57011471159952587</v>
      </c>
      <c r="F42" s="132">
        <f>'Debt fundamentals'!F37</f>
        <v>0.42988528840047413</v>
      </c>
    </row>
    <row r="43" spans="1:6">
      <c r="A43" s="35" t="str">
        <f>'Master data'!A38</f>
        <v>Furn/Home Furnishings</v>
      </c>
      <c r="B43" s="131">
        <f>'Master data'!B38</f>
        <v>359</v>
      </c>
      <c r="C43" s="132">
        <f>'Debt fundamentals'!J38</f>
        <v>0.29080939116828763</v>
      </c>
      <c r="D43" s="132">
        <f t="shared" si="0"/>
        <v>0.25490533986360864</v>
      </c>
      <c r="E43" s="132">
        <f t="shared" si="1"/>
        <v>0.84357627337426888</v>
      </c>
      <c r="F43" s="132">
        <f>'Debt fundamentals'!F38</f>
        <v>0.15642372662573115</v>
      </c>
    </row>
    <row r="44" spans="1:6">
      <c r="A44" s="35" t="str">
        <f>'Master data'!A39</f>
        <v>Green &amp; Renewable Energy</v>
      </c>
      <c r="B44" s="131">
        <f>'Master data'!B39</f>
        <v>239</v>
      </c>
      <c r="C44" s="132">
        <f>'Debt fundamentals'!J39</f>
        <v>0.32660373761800232</v>
      </c>
      <c r="D44" s="132">
        <f t="shared" si="0"/>
        <v>0.24057060498440436</v>
      </c>
      <c r="E44" s="132">
        <f t="shared" si="1"/>
        <v>0.65879681735923423</v>
      </c>
      <c r="F44" s="132">
        <f>'Debt fundamentals'!F39</f>
        <v>0.34120318264076577</v>
      </c>
    </row>
    <row r="45" spans="1:6">
      <c r="A45" s="35" t="str">
        <f>'Master data'!A40</f>
        <v>Healthcare Products</v>
      </c>
      <c r="B45" s="131">
        <f>'Master data'!B40</f>
        <v>852</v>
      </c>
      <c r="C45" s="132">
        <f>'Debt fundamentals'!J40</f>
        <v>0.38064552223813131</v>
      </c>
      <c r="D45" s="132">
        <f t="shared" si="0"/>
        <v>0.35586888750215717</v>
      </c>
      <c r="E45" s="132">
        <f t="shared" si="1"/>
        <v>0.91809788052518104</v>
      </c>
      <c r="F45" s="132">
        <f>'Debt fundamentals'!F40</f>
        <v>8.1902119474818916E-2</v>
      </c>
    </row>
    <row r="46" spans="1:6">
      <c r="A46" s="35" t="str">
        <f>'Master data'!A41</f>
        <v>Healthcare Support Services</v>
      </c>
      <c r="B46" s="131">
        <f>'Master data'!B41</f>
        <v>445</v>
      </c>
      <c r="C46" s="132">
        <f>'Debt fundamentals'!J41</f>
        <v>0.34694683304355656</v>
      </c>
      <c r="D46" s="132">
        <f t="shared" si="0"/>
        <v>0.28825420608441804</v>
      </c>
      <c r="E46" s="132">
        <f t="shared" si="1"/>
        <v>0.78433153908483488</v>
      </c>
      <c r="F46" s="132">
        <f>'Debt fundamentals'!F41</f>
        <v>0.21566846091516509</v>
      </c>
    </row>
    <row r="47" spans="1:6">
      <c r="A47" s="35" t="str">
        <f>'Master data'!A42</f>
        <v>Heathcare Information and Technology</v>
      </c>
      <c r="B47" s="131">
        <f>'Master data'!B42</f>
        <v>455</v>
      </c>
      <c r="C47" s="132">
        <f>'Debt fundamentals'!J42</f>
        <v>0.39543370018699597</v>
      </c>
      <c r="D47" s="132">
        <f t="shared" si="0"/>
        <v>0.37211553827447663</v>
      </c>
      <c r="E47" s="132">
        <f t="shared" si="1"/>
        <v>0.92585100399556186</v>
      </c>
      <c r="F47" s="132">
        <f>'Debt fundamentals'!F42</f>
        <v>7.4148996004438195E-2</v>
      </c>
    </row>
    <row r="48" spans="1:6">
      <c r="A48" s="35" t="str">
        <f>'Master data'!A43</f>
        <v>Homebuilding</v>
      </c>
      <c r="B48" s="131">
        <f>'Master data'!B43</f>
        <v>168</v>
      </c>
      <c r="C48" s="132">
        <f>'Debt fundamentals'!J43</f>
        <v>0.29332300045496484</v>
      </c>
      <c r="D48" s="132">
        <f t="shared" si="0"/>
        <v>0.23667008659989178</v>
      </c>
      <c r="E48" s="132">
        <f t="shared" si="1"/>
        <v>0.75288028796584072</v>
      </c>
      <c r="F48" s="132">
        <f>'Debt fundamentals'!F43</f>
        <v>0.24711971203415931</v>
      </c>
    </row>
    <row r="49" spans="1:6">
      <c r="A49" s="35" t="str">
        <f>'Master data'!A44</f>
        <v>Hospitals/Healthcare Facilities</v>
      </c>
      <c r="B49" s="131">
        <f>'Master data'!B44</f>
        <v>223</v>
      </c>
      <c r="C49" s="132">
        <f>'Debt fundamentals'!J44</f>
        <v>0.29027230215713185</v>
      </c>
      <c r="D49" s="132">
        <f t="shared" si="0"/>
        <v>0.21670477544428193</v>
      </c>
      <c r="E49" s="132">
        <f t="shared" si="1"/>
        <v>0.67234790619249152</v>
      </c>
      <c r="F49" s="132">
        <f>'Debt fundamentals'!F44</f>
        <v>0.32765209380750854</v>
      </c>
    </row>
    <row r="50" spans="1:6">
      <c r="A50" s="35" t="str">
        <f>'Master data'!A45</f>
        <v>Hotel/Gaming</v>
      </c>
      <c r="B50" s="131">
        <f>'Master data'!B45</f>
        <v>654</v>
      </c>
      <c r="C50" s="132">
        <f>'Debt fundamentals'!J45</f>
        <v>0.32251873567478789</v>
      </c>
      <c r="D50" s="132">
        <f t="shared" si="0"/>
        <v>0.24047179196627105</v>
      </c>
      <c r="E50" s="132">
        <f t="shared" si="1"/>
        <v>0.67105875392135172</v>
      </c>
      <c r="F50" s="132">
        <f>'Debt fundamentals'!F45</f>
        <v>0.32894124607864822</v>
      </c>
    </row>
    <row r="51" spans="1:6">
      <c r="A51" s="35" t="str">
        <f>'Master data'!A46</f>
        <v>Household Products</v>
      </c>
      <c r="B51" s="131">
        <f>'Master data'!B46</f>
        <v>575</v>
      </c>
      <c r="C51" s="132">
        <f>'Debt fundamentals'!J46</f>
        <v>0.35715395652297538</v>
      </c>
      <c r="D51" s="132">
        <f t="shared" si="0"/>
        <v>0.3289522470187497</v>
      </c>
      <c r="E51" s="132">
        <f t="shared" si="1"/>
        <v>0.90049047095542645</v>
      </c>
      <c r="F51" s="132">
        <f>'Debt fundamentals'!F46</f>
        <v>9.9509529044573511E-2</v>
      </c>
    </row>
    <row r="52" spans="1:6">
      <c r="A52" s="35" t="str">
        <f>'Master data'!A47</f>
        <v>Information Services</v>
      </c>
      <c r="B52" s="131">
        <f>'Master data'!B47</f>
        <v>266</v>
      </c>
      <c r="C52" s="132">
        <f>'Debt fundamentals'!J47</f>
        <v>0.39747089362656346</v>
      </c>
      <c r="D52" s="132">
        <f t="shared" si="0"/>
        <v>0.36684708344319883</v>
      </c>
      <c r="E52" s="132">
        <f t="shared" si="1"/>
        <v>0.90292564756011118</v>
      </c>
      <c r="F52" s="132">
        <f>'Debt fundamentals'!F47</f>
        <v>9.7074352439888809E-2</v>
      </c>
    </row>
    <row r="53" spans="1:6">
      <c r="A53" s="35" t="str">
        <f>'Master data'!A48</f>
        <v>Insurance (General)</v>
      </c>
      <c r="B53" s="131">
        <f>'Master data'!B48</f>
        <v>215</v>
      </c>
      <c r="C53" s="132">
        <f>'Debt fundamentals'!J48</f>
        <v>0.23025625937363273</v>
      </c>
      <c r="D53" s="132">
        <f t="shared" si="0"/>
        <v>0.17986359998350293</v>
      </c>
      <c r="E53" s="132">
        <f t="shared" si="1"/>
        <v>0.71881040475329749</v>
      </c>
      <c r="F53" s="132">
        <f>'Debt fundamentals'!F48</f>
        <v>0.28118959524670251</v>
      </c>
    </row>
    <row r="54" spans="1:6">
      <c r="A54" s="35" t="str">
        <f>'Master data'!A49</f>
        <v>Insurance (Life)</v>
      </c>
      <c r="B54" s="131">
        <f>'Master data'!B49</f>
        <v>142</v>
      </c>
      <c r="C54" s="132">
        <f>'Debt fundamentals'!J49</f>
        <v>0.22915969631505403</v>
      </c>
      <c r="D54" s="132">
        <f t="shared" si="0"/>
        <v>0.14019832065850341</v>
      </c>
      <c r="E54" s="132">
        <f t="shared" si="1"/>
        <v>0.48097094723746681</v>
      </c>
      <c r="F54" s="132">
        <f>'Debt fundamentals'!F49</f>
        <v>0.51902905276253319</v>
      </c>
    </row>
    <row r="55" spans="1:6">
      <c r="A55" s="35" t="str">
        <f>'Master data'!A50</f>
        <v>Insurance (Prop/Cas.)</v>
      </c>
      <c r="B55" s="131">
        <f>'Master data'!B50</f>
        <v>231</v>
      </c>
      <c r="C55" s="132">
        <f>'Debt fundamentals'!J50</f>
        <v>0.25946795248532478</v>
      </c>
      <c r="D55" s="132">
        <f t="shared" si="0"/>
        <v>0.2149079457138052</v>
      </c>
      <c r="E55" s="132">
        <f t="shared" si="1"/>
        <v>0.78097693611263308</v>
      </c>
      <c r="F55" s="132">
        <f>'Debt fundamentals'!F50</f>
        <v>0.21902306388736686</v>
      </c>
    </row>
    <row r="56" spans="1:6">
      <c r="A56" s="35" t="str">
        <f>'Master data'!A51</f>
        <v>Investments &amp; Asset Management</v>
      </c>
      <c r="B56" s="131">
        <f>'Master data'!B51</f>
        <v>1706</v>
      </c>
      <c r="C56" s="132">
        <f>'Debt fundamentals'!J51</f>
        <v>0.31471564398253271</v>
      </c>
      <c r="D56" s="132">
        <f t="shared" si="0"/>
        <v>0.2386848234006527</v>
      </c>
      <c r="E56" s="132">
        <f t="shared" si="1"/>
        <v>0.6883647367614758</v>
      </c>
      <c r="F56" s="132">
        <f>'Debt fundamentals'!F51</f>
        <v>0.31163526323852414</v>
      </c>
    </row>
    <row r="57" spans="1:6">
      <c r="A57" s="35" t="str">
        <f>'Master data'!A52</f>
        <v>Machinery</v>
      </c>
      <c r="B57" s="131">
        <f>'Master data'!B52</f>
        <v>1421</v>
      </c>
      <c r="C57" s="132">
        <f>'Debt fundamentals'!J52</f>
        <v>0.27713763873825858</v>
      </c>
      <c r="D57" s="132">
        <f t="shared" si="0"/>
        <v>0.25131092991456755</v>
      </c>
      <c r="E57" s="132">
        <f t="shared" si="1"/>
        <v>0.88236630198007893</v>
      </c>
      <c r="F57" s="132">
        <f>'Debt fundamentals'!F52</f>
        <v>0.11763369801992109</v>
      </c>
    </row>
    <row r="58" spans="1:6">
      <c r="A58" s="35" t="str">
        <f>'Master data'!A53</f>
        <v>Metals &amp; Mining</v>
      </c>
      <c r="B58" s="131">
        <f>'Master data'!B53</f>
        <v>1706</v>
      </c>
      <c r="C58" s="132">
        <f>'Debt fundamentals'!J53</f>
        <v>0.53066528746054042</v>
      </c>
      <c r="D58" s="132">
        <f t="shared" si="0"/>
        <v>0.44473251466529662</v>
      </c>
      <c r="E58" s="132">
        <f t="shared" si="1"/>
        <v>0.79376933072111344</v>
      </c>
      <c r="F58" s="132">
        <f>'Debt fundamentals'!F53</f>
        <v>0.20623066927888656</v>
      </c>
    </row>
    <row r="59" spans="1:6">
      <c r="A59" s="35" t="str">
        <f>'Master data'!A54</f>
        <v>Office Equipment &amp; Services</v>
      </c>
      <c r="B59" s="131">
        <f>'Master data'!B54</f>
        <v>145</v>
      </c>
      <c r="C59" s="132">
        <f>'Debt fundamentals'!J54</f>
        <v>0.29772457067346564</v>
      </c>
      <c r="D59" s="132">
        <f t="shared" si="0"/>
        <v>0.24845939304405129</v>
      </c>
      <c r="E59" s="132">
        <f t="shared" si="1"/>
        <v>0.78915669571743785</v>
      </c>
      <c r="F59" s="132">
        <f>'Debt fundamentals'!F54</f>
        <v>0.21084330428256209</v>
      </c>
    </row>
    <row r="60" spans="1:6">
      <c r="A60" s="35" t="str">
        <f>'Master data'!A55</f>
        <v>Oil/Gas (Integrated)</v>
      </c>
      <c r="B60" s="131">
        <f>'Master data'!B55</f>
        <v>46</v>
      </c>
      <c r="C60" s="132">
        <f>'Debt fundamentals'!J55</f>
        <v>0.24693832503207186</v>
      </c>
      <c r="D60" s="132">
        <f t="shared" si="0"/>
        <v>0.20596861029865576</v>
      </c>
      <c r="E60" s="132">
        <f t="shared" si="1"/>
        <v>0.78858479756657451</v>
      </c>
      <c r="F60" s="132">
        <f>'Debt fundamentals'!F55</f>
        <v>0.21141520243342549</v>
      </c>
    </row>
    <row r="61" spans="1:6">
      <c r="A61" s="35" t="str">
        <f>'Master data'!A56</f>
        <v>Oil/Gas (Production and Exploration)</v>
      </c>
      <c r="B61" s="131">
        <f>'Master data'!B56</f>
        <v>642</v>
      </c>
      <c r="C61" s="132">
        <f>'Debt fundamentals'!J56</f>
        <v>0.50734420557172799</v>
      </c>
      <c r="D61" s="132">
        <f t="shared" si="0"/>
        <v>0.39701266776066291</v>
      </c>
      <c r="E61" s="132">
        <f t="shared" si="1"/>
        <v>0.7206562880838121</v>
      </c>
      <c r="F61" s="132">
        <f>'Debt fundamentals'!F56</f>
        <v>0.27934371191618795</v>
      </c>
    </row>
    <row r="62" spans="1:6">
      <c r="A62" s="35" t="str">
        <f>'Master data'!A57</f>
        <v>Oil/Gas Distribution</v>
      </c>
      <c r="B62" s="131">
        <f>'Master data'!B57</f>
        <v>165</v>
      </c>
      <c r="C62" s="132">
        <f>'Debt fundamentals'!J57</f>
        <v>0.28328935985226933</v>
      </c>
      <c r="D62" s="132">
        <f t="shared" si="0"/>
        <v>0.18623344777250667</v>
      </c>
      <c r="E62" s="132">
        <f t="shared" si="1"/>
        <v>0.54810862991770892</v>
      </c>
      <c r="F62" s="132">
        <f>'Debt fundamentals'!F57</f>
        <v>0.45189137008229102</v>
      </c>
    </row>
    <row r="63" spans="1:6">
      <c r="A63" s="35" t="str">
        <f>'Master data'!A58</f>
        <v>Oilfield Svcs/Equip.</v>
      </c>
      <c r="B63" s="131">
        <f>'Master data'!B58</f>
        <v>457</v>
      </c>
      <c r="C63" s="132">
        <f>'Debt fundamentals'!J58</f>
        <v>0.36575331163448283</v>
      </c>
      <c r="D63" s="132">
        <f t="shared" si="0"/>
        <v>0.26741634432799405</v>
      </c>
      <c r="E63" s="132">
        <f t="shared" si="1"/>
        <v>0.65136905284123725</v>
      </c>
      <c r="F63" s="132">
        <f>'Debt fundamentals'!F58</f>
        <v>0.34863094715876269</v>
      </c>
    </row>
    <row r="64" spans="1:6">
      <c r="A64" s="35" t="str">
        <f>'Master data'!A59</f>
        <v>Packaging &amp; Container</v>
      </c>
      <c r="B64" s="131">
        <f>'Master data'!B59</f>
        <v>414</v>
      </c>
      <c r="C64" s="132">
        <f>'Debt fundamentals'!J59</f>
        <v>0.28107576688049773</v>
      </c>
      <c r="D64" s="132">
        <f t="shared" si="0"/>
        <v>0.22275185646004012</v>
      </c>
      <c r="E64" s="132">
        <f t="shared" si="1"/>
        <v>0.73389779701209723</v>
      </c>
      <c r="F64" s="132">
        <f>'Debt fundamentals'!F59</f>
        <v>0.26610220298790277</v>
      </c>
    </row>
    <row r="65" spans="1:6">
      <c r="A65" s="35" t="str">
        <f>'Master data'!A60</f>
        <v>Paper/Forest Products</v>
      </c>
      <c r="B65" s="131">
        <f>'Master data'!B60</f>
        <v>272</v>
      </c>
      <c r="C65" s="132">
        <f>'Debt fundamentals'!J60</f>
        <v>0.28535354069030661</v>
      </c>
      <c r="D65" s="132">
        <f t="shared" si="0"/>
        <v>0.21113588714072887</v>
      </c>
      <c r="E65" s="132">
        <f t="shared" si="1"/>
        <v>0.66332545996406211</v>
      </c>
      <c r="F65" s="132">
        <f>'Debt fundamentals'!F60</f>
        <v>0.33667454003593794</v>
      </c>
    </row>
    <row r="66" spans="1:6">
      <c r="A66" s="35" t="str">
        <f>'Master data'!A61</f>
        <v>Power</v>
      </c>
      <c r="B66" s="131">
        <f>'Master data'!B61</f>
        <v>541</v>
      </c>
      <c r="C66" s="132">
        <f>'Debt fundamentals'!J61</f>
        <v>0.21939735279878639</v>
      </c>
      <c r="D66" s="132">
        <f t="shared" si="0"/>
        <v>0.14129797100556293</v>
      </c>
      <c r="E66" s="132">
        <f t="shared" si="1"/>
        <v>0.52874262419250018</v>
      </c>
      <c r="F66" s="132">
        <f>'Debt fundamentals'!F61</f>
        <v>0.47125737580749977</v>
      </c>
    </row>
    <row r="67" spans="1:6">
      <c r="A67" s="35" t="str">
        <f>'Master data'!A62</f>
        <v>Precious Metals</v>
      </c>
      <c r="B67" s="131">
        <f>'Master data'!B62</f>
        <v>947</v>
      </c>
      <c r="C67" s="132">
        <f>'Debt fundamentals'!J62</f>
        <v>0.51152642318556052</v>
      </c>
      <c r="D67" s="132">
        <f t="shared" si="0"/>
        <v>0.45970270473861014</v>
      </c>
      <c r="E67" s="132">
        <f t="shared" si="1"/>
        <v>0.87199177824626739</v>
      </c>
      <c r="F67" s="132">
        <f>'Debt fundamentals'!F62</f>
        <v>0.12800822175373266</v>
      </c>
    </row>
    <row r="68" spans="1:6">
      <c r="A68" s="35" t="str">
        <f>'Master data'!A63</f>
        <v>Publishing &amp; Newspapers</v>
      </c>
      <c r="B68" s="131">
        <f>'Master data'!B63</f>
        <v>337</v>
      </c>
      <c r="C68" s="132">
        <f>'Debt fundamentals'!J63</f>
        <v>0.27407123703856845</v>
      </c>
      <c r="D68" s="132">
        <f t="shared" si="0"/>
        <v>0.22965169515213629</v>
      </c>
      <c r="E68" s="132">
        <f t="shared" si="1"/>
        <v>0.79358830928844082</v>
      </c>
      <c r="F68" s="132">
        <f>'Debt fundamentals'!F63</f>
        <v>0.20641169071155921</v>
      </c>
    </row>
    <row r="69" spans="1:6">
      <c r="A69" s="35" t="str">
        <f>'Master data'!A64</f>
        <v>R.E.I.T.</v>
      </c>
      <c r="B69" s="131">
        <f>'Master data'!B64</f>
        <v>812</v>
      </c>
      <c r="C69" s="132">
        <f>'Debt fundamentals'!J64</f>
        <v>0.23920701412951273</v>
      </c>
      <c r="D69" s="132">
        <f t="shared" si="0"/>
        <v>0.17228874875674477</v>
      </c>
      <c r="E69" s="132">
        <f t="shared" si="1"/>
        <v>0.63644169686179297</v>
      </c>
      <c r="F69" s="132">
        <f>'Debt fundamentals'!F64</f>
        <v>0.36355830313820703</v>
      </c>
    </row>
    <row r="70" spans="1:6">
      <c r="A70" s="35" t="str">
        <f>'Master data'!A65</f>
        <v>Real Estate (Development)</v>
      </c>
      <c r="B70" s="131">
        <f>'Master data'!B65</f>
        <v>893</v>
      </c>
      <c r="C70" s="132">
        <f>'Debt fundamentals'!J65</f>
        <v>0.27273025739397344</v>
      </c>
      <c r="D70" s="132">
        <f t="shared" si="0"/>
        <v>0.14114225270438183</v>
      </c>
      <c r="E70" s="132">
        <f t="shared" si="1"/>
        <v>0.32768684826735939</v>
      </c>
      <c r="F70" s="132">
        <f>'Debt fundamentals'!F65</f>
        <v>0.67231315173264061</v>
      </c>
    </row>
    <row r="71" spans="1:6">
      <c r="A71" s="35" t="str">
        <f>'Master data'!A66</f>
        <v>Real Estate (General/Diversified)</v>
      </c>
      <c r="B71" s="131">
        <f>'Master data'!B66</f>
        <v>344</v>
      </c>
      <c r="C71" s="132">
        <f>'Debt fundamentals'!J66</f>
        <v>0.24606295988272234</v>
      </c>
      <c r="D71" s="132">
        <f t="shared" si="0"/>
        <v>0.14831153691460425</v>
      </c>
      <c r="E71" s="132">
        <f t="shared" si="1"/>
        <v>0.46723500149157993</v>
      </c>
      <c r="F71" s="132">
        <f>'Debt fundamentals'!F66</f>
        <v>0.53276499850842007</v>
      </c>
    </row>
    <row r="72" spans="1:6">
      <c r="A72" s="35" t="str">
        <f>'Master data'!A67</f>
        <v>Real Estate (Operations &amp; Services)</v>
      </c>
      <c r="B72" s="131">
        <f>'Master data'!B67</f>
        <v>739</v>
      </c>
      <c r="C72" s="132">
        <f>'Debt fundamentals'!J67</f>
        <v>0.26335774156083375</v>
      </c>
      <c r="D72" s="132">
        <f t="shared" ref="D72:D98" si="2">(E72^2*C72^2+F72^2*(C72*$D$2)^2+2*E72*F72*$D$3*C72*C72*$D$2)^0.5</f>
        <v>0.17863732677923566</v>
      </c>
      <c r="E72" s="132">
        <f t="shared" ref="E72:E101" si="3">1-F72</f>
        <v>0.5779542746608759</v>
      </c>
      <c r="F72" s="132">
        <f>'Debt fundamentals'!F67</f>
        <v>0.42204572533912404</v>
      </c>
    </row>
    <row r="73" spans="1:6">
      <c r="A73" s="35" t="str">
        <f>'Master data'!A68</f>
        <v>Recreation</v>
      </c>
      <c r="B73" s="131">
        <f>'Master data'!B68</f>
        <v>324</v>
      </c>
      <c r="C73" s="132">
        <f>'Debt fundamentals'!J68</f>
        <v>0.31771923679635966</v>
      </c>
      <c r="D73" s="132">
        <f t="shared" si="2"/>
        <v>0.26831411482681522</v>
      </c>
      <c r="E73" s="132">
        <f t="shared" si="3"/>
        <v>0.80214346012360427</v>
      </c>
      <c r="F73" s="132">
        <f>'Debt fundamentals'!F68</f>
        <v>0.19785653987639573</v>
      </c>
    </row>
    <row r="74" spans="1:6">
      <c r="A74" s="35" t="str">
        <f>'Master data'!A69</f>
        <v>Reinsurance</v>
      </c>
      <c r="B74" s="131">
        <f>'Master data'!B69</f>
        <v>38</v>
      </c>
      <c r="C74" s="132">
        <f>'Debt fundamentals'!J69</f>
        <v>0.24501934609942183</v>
      </c>
      <c r="D74" s="132">
        <f t="shared" si="2"/>
        <v>0.19825704415256856</v>
      </c>
      <c r="E74" s="132">
        <f t="shared" si="3"/>
        <v>0.75589747012707265</v>
      </c>
      <c r="F74" s="132">
        <f>'Debt fundamentals'!F69</f>
        <v>0.24410252987292733</v>
      </c>
    </row>
    <row r="75" spans="1:6">
      <c r="A75" s="35" t="str">
        <f>'Master data'!A70</f>
        <v>Restaurant/Dining</v>
      </c>
      <c r="B75" s="131">
        <f>'Master data'!B70</f>
        <v>385</v>
      </c>
      <c r="C75" s="132">
        <f>'Debt fundamentals'!J70</f>
        <v>0.2914595263396178</v>
      </c>
      <c r="D75" s="132">
        <f t="shared" si="2"/>
        <v>0.23648170317963058</v>
      </c>
      <c r="E75" s="132">
        <f t="shared" si="3"/>
        <v>0.7588222680715222</v>
      </c>
      <c r="F75" s="132">
        <f>'Debt fundamentals'!F70</f>
        <v>0.24117773192847775</v>
      </c>
    </row>
    <row r="76" spans="1:6">
      <c r="A76" s="35" t="str">
        <f>'Master data'!A71</f>
        <v>Retail (Automotive)</v>
      </c>
      <c r="B76" s="131">
        <f>'Master data'!B71</f>
        <v>196</v>
      </c>
      <c r="C76" s="132">
        <f>'Debt fundamentals'!J71</f>
        <v>0.29703781136560709</v>
      </c>
      <c r="D76" s="132">
        <f t="shared" si="2"/>
        <v>0.22901962545491183</v>
      </c>
      <c r="E76" s="132">
        <f t="shared" si="3"/>
        <v>0.7052778483366211</v>
      </c>
      <c r="F76" s="132">
        <f>'Debt fundamentals'!F71</f>
        <v>0.29472215166337895</v>
      </c>
    </row>
    <row r="77" spans="1:6">
      <c r="A77" s="35" t="str">
        <f>'Master data'!A72</f>
        <v>Retail (Building Supply)</v>
      </c>
      <c r="B77" s="131">
        <f>'Master data'!B72</f>
        <v>98</v>
      </c>
      <c r="C77" s="132">
        <f>'Debt fundamentals'!J72</f>
        <v>0.28844314128208381</v>
      </c>
      <c r="D77" s="132">
        <f t="shared" si="2"/>
        <v>0.25681658187631518</v>
      </c>
      <c r="E77" s="132">
        <f t="shared" si="3"/>
        <v>0.86132165135705951</v>
      </c>
      <c r="F77" s="132">
        <f>'Debt fundamentals'!F72</f>
        <v>0.13867834864294046</v>
      </c>
    </row>
    <row r="78" spans="1:6">
      <c r="A78" s="35" t="str">
        <f>'Master data'!A73</f>
        <v>Retail (Distributors)</v>
      </c>
      <c r="B78" s="131">
        <f>'Master data'!B73</f>
        <v>1002</v>
      </c>
      <c r="C78" s="132">
        <f>'Debt fundamentals'!J73</f>
        <v>0.2967655843359035</v>
      </c>
      <c r="D78" s="132">
        <f t="shared" si="2"/>
        <v>0.20765104789279823</v>
      </c>
      <c r="E78" s="132">
        <f t="shared" si="3"/>
        <v>0.60801504418519681</v>
      </c>
      <c r="F78" s="132">
        <f>'Debt fundamentals'!F73</f>
        <v>0.39198495581480319</v>
      </c>
    </row>
    <row r="79" spans="1:6">
      <c r="A79" s="35" t="str">
        <f>'Master data'!A74</f>
        <v>Retail (General)</v>
      </c>
      <c r="B79" s="131">
        <f>'Master data'!B74</f>
        <v>204</v>
      </c>
      <c r="C79" s="132">
        <f>'Debt fundamentals'!J74</f>
        <v>0.24699731612176148</v>
      </c>
      <c r="D79" s="132">
        <f t="shared" si="2"/>
        <v>0.19863829839690855</v>
      </c>
      <c r="E79" s="132">
        <f t="shared" si="3"/>
        <v>0.74939119966436563</v>
      </c>
      <c r="F79" s="132">
        <f>'Debt fundamentals'!F74</f>
        <v>0.25060880033563432</v>
      </c>
    </row>
    <row r="80" spans="1:6">
      <c r="A80" s="35" t="str">
        <f>'Master data'!A75</f>
        <v>Retail (Grocery and Food)</v>
      </c>
      <c r="B80" s="131">
        <f>'Master data'!B75</f>
        <v>184</v>
      </c>
      <c r="C80" s="132">
        <f>'Debt fundamentals'!J75</f>
        <v>0.22686440685305706</v>
      </c>
      <c r="D80" s="132">
        <f t="shared" si="2"/>
        <v>0.16587563551968587</v>
      </c>
      <c r="E80" s="132">
        <f t="shared" si="3"/>
        <v>0.65140713915877213</v>
      </c>
      <c r="F80" s="132">
        <f>'Debt fundamentals'!F75</f>
        <v>0.34859286084122793</v>
      </c>
    </row>
    <row r="81" spans="1:6">
      <c r="A81" s="35" t="str">
        <f>'Master data'!A76</f>
        <v>Retail (Online)</v>
      </c>
      <c r="B81" s="131">
        <f>'Master data'!B76</f>
        <v>353</v>
      </c>
      <c r="C81" s="132">
        <f>'Debt fundamentals'!J76</f>
        <v>0.43898595970442778</v>
      </c>
      <c r="D81" s="132">
        <f t="shared" si="2"/>
        <v>0.40929529154227862</v>
      </c>
      <c r="E81" s="132">
        <f t="shared" si="3"/>
        <v>0.9148736105915467</v>
      </c>
      <c r="F81" s="132">
        <f>'Debt fundamentals'!F76</f>
        <v>8.5126389408453337E-2</v>
      </c>
    </row>
    <row r="82" spans="1:6">
      <c r="A82" s="35" t="str">
        <f>'Master data'!A77</f>
        <v>Retail (Special Lines)</v>
      </c>
      <c r="B82" s="131">
        <f>'Master data'!B77</f>
        <v>479</v>
      </c>
      <c r="C82" s="132">
        <f>'Debt fundamentals'!J77</f>
        <v>0.31635057143527651</v>
      </c>
      <c r="D82" s="132">
        <f t="shared" si="2"/>
        <v>0.25986640832986563</v>
      </c>
      <c r="E82" s="132">
        <f t="shared" si="3"/>
        <v>0.77205860810538751</v>
      </c>
      <c r="F82" s="132">
        <f>'Debt fundamentals'!F77</f>
        <v>0.22794139189461252</v>
      </c>
    </row>
    <row r="83" spans="1:6">
      <c r="A83" s="35" t="str">
        <f>'Master data'!A78</f>
        <v>Rubber&amp; Tires</v>
      </c>
      <c r="B83" s="131">
        <f>'Master data'!B78</f>
        <v>90</v>
      </c>
      <c r="C83" s="132">
        <f>'Debt fundamentals'!J78</f>
        <v>0.2558277620529969</v>
      </c>
      <c r="D83" s="132">
        <f t="shared" si="2"/>
        <v>0.1998394869449272</v>
      </c>
      <c r="E83" s="132">
        <f t="shared" si="3"/>
        <v>0.71881471305479661</v>
      </c>
      <c r="F83" s="132">
        <f>'Debt fundamentals'!F78</f>
        <v>0.28118528694520339</v>
      </c>
    </row>
    <row r="84" spans="1:6">
      <c r="A84" s="35" t="str">
        <f>'Master data'!A79</f>
        <v>Semiconductor</v>
      </c>
      <c r="B84" s="131">
        <f>'Master data'!B79</f>
        <v>581</v>
      </c>
      <c r="C84" s="132">
        <f>'Debt fundamentals'!J79</f>
        <v>0.34356638448587645</v>
      </c>
      <c r="D84" s="132">
        <f t="shared" si="2"/>
        <v>0.32535810374618696</v>
      </c>
      <c r="E84" s="132">
        <f t="shared" si="3"/>
        <v>0.9334013616696536</v>
      </c>
      <c r="F84" s="132">
        <f>'Debt fundamentals'!F79</f>
        <v>6.6598638330346419E-2</v>
      </c>
    </row>
    <row r="85" spans="1:6">
      <c r="A85" s="35" t="str">
        <f>'Master data'!A80</f>
        <v>Semiconductor Equip</v>
      </c>
      <c r="B85" s="131">
        <f>'Master data'!B80</f>
        <v>324</v>
      </c>
      <c r="C85" s="132">
        <f>'Debt fundamentals'!J80</f>
        <v>0.33073648727489308</v>
      </c>
      <c r="D85" s="132">
        <f t="shared" si="2"/>
        <v>0.32037738898153773</v>
      </c>
      <c r="E85" s="132">
        <f t="shared" si="3"/>
        <v>0.96072895717277917</v>
      </c>
      <c r="F85" s="132">
        <f>'Debt fundamentals'!F80</f>
        <v>3.9271042827220777E-2</v>
      </c>
    </row>
    <row r="86" spans="1:6">
      <c r="A86" s="35" t="str">
        <f>'Master data'!A81</f>
        <v>Shipbuilding &amp; Marine</v>
      </c>
      <c r="B86" s="131">
        <f>'Master data'!B81</f>
        <v>348</v>
      </c>
      <c r="C86" s="132">
        <f>'Debt fundamentals'!J81</f>
        <v>0.28900935389708543</v>
      </c>
      <c r="D86" s="132">
        <f t="shared" si="2"/>
        <v>0.22358407112435108</v>
      </c>
      <c r="E86" s="132">
        <f t="shared" si="3"/>
        <v>0.70877006561350475</v>
      </c>
      <c r="F86" s="132">
        <f>'Debt fundamentals'!F81</f>
        <v>0.29122993438649519</v>
      </c>
    </row>
    <row r="87" spans="1:6">
      <c r="A87" s="35" t="str">
        <f>'Master data'!A82</f>
        <v>Shoe</v>
      </c>
      <c r="B87" s="131">
        <f>'Master data'!B82</f>
        <v>84</v>
      </c>
      <c r="C87" s="132">
        <f>'Debt fundamentals'!J82</f>
        <v>0.30489662620660396</v>
      </c>
      <c r="D87" s="132">
        <f t="shared" si="2"/>
        <v>0.28645467013509945</v>
      </c>
      <c r="E87" s="132">
        <f t="shared" si="3"/>
        <v>0.92393056394241457</v>
      </c>
      <c r="F87" s="132">
        <f>'Debt fundamentals'!F82</f>
        <v>7.6069436057585413E-2</v>
      </c>
    </row>
    <row r="88" spans="1:6">
      <c r="A88" s="35" t="str">
        <f>'Master data'!A83</f>
        <v>Software (Entertainment)</v>
      </c>
      <c r="B88" s="131">
        <f>'Master data'!B83</f>
        <v>317</v>
      </c>
      <c r="C88" s="132">
        <f>'Debt fundamentals'!J83</f>
        <v>0.41354487083788249</v>
      </c>
      <c r="D88" s="132">
        <f t="shared" si="2"/>
        <v>0.4019377386119321</v>
      </c>
      <c r="E88" s="132">
        <f t="shared" si="3"/>
        <v>0.9648202357552762</v>
      </c>
      <c r="F88" s="132">
        <f>'Debt fundamentals'!F83</f>
        <v>3.517976424472375E-2</v>
      </c>
    </row>
    <row r="89" spans="1:6">
      <c r="A89" s="35" t="str">
        <f>'Master data'!A84</f>
        <v>Software (Internet)</v>
      </c>
      <c r="B89" s="131">
        <f>'Master data'!B84</f>
        <v>151</v>
      </c>
      <c r="C89" s="132">
        <f>'Debt fundamentals'!J84</f>
        <v>0.36629598047922113</v>
      </c>
      <c r="D89" s="132">
        <f t="shared" si="2"/>
        <v>0.34780729783207559</v>
      </c>
      <c r="E89" s="132">
        <f t="shared" si="3"/>
        <v>0.93658896970966576</v>
      </c>
      <c r="F89" s="132">
        <f>'Debt fundamentals'!F84</f>
        <v>6.3411030290334278E-2</v>
      </c>
    </row>
    <row r="90" spans="1:6">
      <c r="A90" s="35" t="str">
        <f>'Master data'!A85</f>
        <v>Software (System &amp; Application)</v>
      </c>
      <c r="B90" s="131">
        <f>'Master data'!B85</f>
        <v>1603</v>
      </c>
      <c r="C90" s="132">
        <f>'Debt fundamentals'!J85</f>
        <v>0.39592214923174668</v>
      </c>
      <c r="D90" s="132">
        <f t="shared" si="2"/>
        <v>0.37877963332951337</v>
      </c>
      <c r="E90" s="132">
        <f t="shared" si="3"/>
        <v>0.94564625803218472</v>
      </c>
      <c r="F90" s="132">
        <f>'Debt fundamentals'!F85</f>
        <v>5.4353741967815263E-2</v>
      </c>
    </row>
    <row r="91" spans="1:6">
      <c r="A91" s="35" t="str">
        <f>'Master data'!A86</f>
        <v>Steel</v>
      </c>
      <c r="B91" s="131">
        <f>'Master data'!B86</f>
        <v>709</v>
      </c>
      <c r="C91" s="132">
        <f>'Debt fundamentals'!J86</f>
        <v>0.3186563954166941</v>
      </c>
      <c r="D91" s="132">
        <f t="shared" si="2"/>
        <v>0.2424797554777352</v>
      </c>
      <c r="E91" s="132">
        <f t="shared" si="3"/>
        <v>0.69176983392036362</v>
      </c>
      <c r="F91" s="132">
        <f>'Debt fundamentals'!F86</f>
        <v>0.30823016607963638</v>
      </c>
    </row>
    <row r="92" spans="1:6">
      <c r="A92" s="35" t="str">
        <f>'Master data'!A87</f>
        <v>Telecom (Wireless)</v>
      </c>
      <c r="B92" s="131">
        <f>'Master data'!B87</f>
        <v>101</v>
      </c>
      <c r="C92" s="132">
        <f>'Debt fundamentals'!J87</f>
        <v>0.25121862207428292</v>
      </c>
      <c r="D92" s="132">
        <f t="shared" si="2"/>
        <v>0.16965893679681815</v>
      </c>
      <c r="E92" s="132">
        <f t="shared" si="3"/>
        <v>0.57375582876470588</v>
      </c>
      <c r="F92" s="132">
        <f>'Debt fundamentals'!F87</f>
        <v>0.42624417123529412</v>
      </c>
    </row>
    <row r="93" spans="1:6">
      <c r="A93" s="35" t="str">
        <f>'Master data'!A88</f>
        <v>Telecom. Equipment</v>
      </c>
      <c r="B93" s="131">
        <f>'Master data'!B88</f>
        <v>465</v>
      </c>
      <c r="C93" s="132">
        <f>'Debt fundamentals'!J88</f>
        <v>0.32549748497016417</v>
      </c>
      <c r="D93" s="132">
        <f t="shared" si="2"/>
        <v>0.30077761251152918</v>
      </c>
      <c r="E93" s="132">
        <f t="shared" si="3"/>
        <v>0.90432570124130052</v>
      </c>
      <c r="F93" s="132">
        <f>'Debt fundamentals'!F88</f>
        <v>9.5674298758699525E-2</v>
      </c>
    </row>
    <row r="94" spans="1:6">
      <c r="A94" s="35" t="str">
        <f>'Master data'!A89</f>
        <v>Telecom. Services</v>
      </c>
      <c r="B94" s="131">
        <f>'Master data'!B89</f>
        <v>296</v>
      </c>
      <c r="C94" s="132">
        <f>'Debt fundamentals'!J89</f>
        <v>0.28128980563356337</v>
      </c>
      <c r="D94" s="132">
        <f t="shared" si="2"/>
        <v>0.18807576521808303</v>
      </c>
      <c r="E94" s="132">
        <f t="shared" si="3"/>
        <v>0.56419060359116147</v>
      </c>
      <c r="F94" s="132">
        <f>'Debt fundamentals'!F89</f>
        <v>0.43580939640883859</v>
      </c>
    </row>
    <row r="95" spans="1:6">
      <c r="A95" s="35" t="str">
        <f>'Master data'!A90</f>
        <v>Tobacco</v>
      </c>
      <c r="B95" s="131">
        <f>'Master data'!B90</f>
        <v>55</v>
      </c>
      <c r="C95" s="132">
        <f>'Debt fundamentals'!J90</f>
        <v>0.27244667748724533</v>
      </c>
      <c r="D95" s="132">
        <f t="shared" si="2"/>
        <v>0.22321537008474279</v>
      </c>
      <c r="E95" s="132">
        <f t="shared" si="3"/>
        <v>0.76923775509461367</v>
      </c>
      <c r="F95" s="132">
        <f>'Debt fundamentals'!F90</f>
        <v>0.23076224490538635</v>
      </c>
    </row>
    <row r="96" spans="1:6">
      <c r="A96" s="35" t="str">
        <f>'Master data'!A91</f>
        <v>Transportation</v>
      </c>
      <c r="B96" s="131">
        <f>'Master data'!B91</f>
        <v>295</v>
      </c>
      <c r="C96" s="132">
        <f>'Debt fundamentals'!J91</f>
        <v>0.28153691037221817</v>
      </c>
      <c r="D96" s="132">
        <f t="shared" si="2"/>
        <v>0.21898141338553787</v>
      </c>
      <c r="E96" s="132">
        <f t="shared" si="3"/>
        <v>0.71435944792766859</v>
      </c>
      <c r="F96" s="132">
        <f>'Debt fundamentals'!F91</f>
        <v>0.28564055207233141</v>
      </c>
    </row>
    <row r="97" spans="1:6">
      <c r="A97" s="35" t="str">
        <f>'Master data'!A92</f>
        <v>Transportation (Railroads)</v>
      </c>
      <c r="B97" s="131">
        <f>'Master data'!B92</f>
        <v>51</v>
      </c>
      <c r="C97" s="132">
        <f>'Debt fundamentals'!J92</f>
        <v>0.17870620242728813</v>
      </c>
      <c r="D97" s="132">
        <f t="shared" si="2"/>
        <v>0.13961628750826752</v>
      </c>
      <c r="E97" s="132">
        <f t="shared" si="3"/>
        <v>0.71896527617518913</v>
      </c>
      <c r="F97" s="132">
        <f>'Debt fundamentals'!F92</f>
        <v>0.28103472382481087</v>
      </c>
    </row>
    <row r="98" spans="1:6">
      <c r="A98" s="35" t="str">
        <f>'Master data'!A93</f>
        <v>Trucking</v>
      </c>
      <c r="B98" s="131">
        <f>'Master data'!B93</f>
        <v>232</v>
      </c>
      <c r="C98" s="132">
        <f>'Debt fundamentals'!J93</f>
        <v>0.28263701614696507</v>
      </c>
      <c r="D98" s="132">
        <f t="shared" si="2"/>
        <v>0.21616940114727837</v>
      </c>
      <c r="E98" s="132">
        <f t="shared" si="3"/>
        <v>0.69699192912490493</v>
      </c>
      <c r="F98" s="132">
        <f>'Debt fundamentals'!F93</f>
        <v>0.30300807087509513</v>
      </c>
    </row>
    <row r="99" spans="1:6">
      <c r="A99" s="35" t="str">
        <f>'Master data'!A94</f>
        <v>Utility (General)</v>
      </c>
      <c r="B99" s="131">
        <f>'Master data'!B94</f>
        <v>54</v>
      </c>
      <c r="C99" s="132">
        <f>'Debt fundamentals'!J94</f>
        <v>0.18542881310222778</v>
      </c>
      <c r="D99" s="132">
        <f>(E99^2*C99^2+F99^2*(C99*$D$2)^2+2*E99*F99*$D$3*C99*C99*$D$2)^0.5</f>
        <v>0.12170628001415337</v>
      </c>
      <c r="E99" s="132">
        <f t="shared" si="3"/>
        <v>0.54660163901229075</v>
      </c>
      <c r="F99" s="132">
        <f>'Debt fundamentals'!F94</f>
        <v>0.45339836098770919</v>
      </c>
    </row>
    <row r="100" spans="1:6">
      <c r="A100" s="35" t="str">
        <f>'Master data'!A95</f>
        <v>Utility (Water)</v>
      </c>
      <c r="B100" s="131">
        <f>'Master data'!B95</f>
        <v>104</v>
      </c>
      <c r="C100" s="132">
        <f>'Debt fundamentals'!J95</f>
        <v>0.26178165004236142</v>
      </c>
      <c r="D100" s="132">
        <f>(E100^2*C100^2+F100^2*(C100*$D$2)^2+2*E100*F100*$D$3*C100*C100*$D$2)^0.5</f>
        <v>0.18066928948795069</v>
      </c>
      <c r="E100" s="132">
        <f>1-F100</f>
        <v>0.59464601004302919</v>
      </c>
      <c r="F100" s="132">
        <f>'Debt fundamentals'!F95</f>
        <v>0.40535398995697081</v>
      </c>
    </row>
    <row r="101" spans="1:6">
      <c r="A101" s="35" t="str">
        <f>'Master data'!A96</f>
        <v>Total Market</v>
      </c>
      <c r="B101" s="131">
        <f>'Master data'!B96</f>
        <v>47606</v>
      </c>
      <c r="C101" s="132">
        <f>'Debt fundamentals'!J96</f>
        <v>0.32546769015797089</v>
      </c>
      <c r="D101" s="132">
        <f>(E101^2*C101^2+F101^2*(C101*$D$2)^2+2*E101*F101*$D$3*C101*C101*$D$2)^0.5</f>
        <v>0.23565931314558095</v>
      </c>
      <c r="E101" s="132">
        <f t="shared" si="3"/>
        <v>0.64168120651266136</v>
      </c>
      <c r="F101" s="132">
        <f>'Debt fundamentals'!F96</f>
        <v>0.35831879348733864</v>
      </c>
    </row>
    <row r="102" spans="1:6">
      <c r="A102" s="35" t="str">
        <f>'Master data'!A97</f>
        <v>Total Market (without financials)</v>
      </c>
      <c r="B102" s="131">
        <f>'Master data'!B97</f>
        <v>42185</v>
      </c>
      <c r="C102" s="132">
        <f>'Debt fundamentals'!J97</f>
        <v>0.33238862547458892</v>
      </c>
      <c r="D102" s="132">
        <f>(E102^2*C102^2+F102^2*(C102*$D$2)^2+2*E102*F102*$D$3*C102*C102*$D$2)^0.5</f>
        <v>0.27481919987259257</v>
      </c>
      <c r="E102" s="132">
        <f>1-F102</f>
        <v>0.77906367590136427</v>
      </c>
      <c r="F102" s="132">
        <f>'Debt fundamentals'!F97</f>
        <v>0.2209363240986357</v>
      </c>
    </row>
  </sheetData>
  <pageMargins left="0.7" right="0.7" top="0.75" bottom="0.75" header="0.5" footer="0.5"/>
  <pageSetup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7"/>
  <sheetViews>
    <sheetView workbookViewId="0">
      <selection activeCell="F97" sqref="A1:F97"/>
    </sheetView>
  </sheetViews>
  <sheetFormatPr defaultColWidth="11.07421875" defaultRowHeight="13.5"/>
  <cols>
    <col min="1" max="1" width="29.84375" customWidth="1"/>
    <col min="2" max="2" width="12" customWidth="1"/>
    <col min="5" max="5" width="18.69140625" customWidth="1"/>
  </cols>
  <sheetData>
    <row r="1" spans="1:6" s="74" customFormat="1" ht="27">
      <c r="A1" s="32" t="str">
        <f>'Master data'!A1</f>
        <v>Industry Name</v>
      </c>
      <c r="B1" s="30" t="s">
        <v>9</v>
      </c>
      <c r="C1" s="94" t="s">
        <v>121</v>
      </c>
      <c r="D1" s="94" t="s">
        <v>117</v>
      </c>
      <c r="E1" s="94" t="s">
        <v>122</v>
      </c>
      <c r="F1" s="94" t="s">
        <v>123</v>
      </c>
    </row>
    <row r="2" spans="1:6">
      <c r="A2" s="2" t="str">
        <f>'Master data'!A2</f>
        <v>Advertising</v>
      </c>
      <c r="B2" s="6">
        <f>'Master data'!B2</f>
        <v>348</v>
      </c>
      <c r="C2" s="4">
        <f>IF('Master data'!BB2&gt;0,'Master data'!C2/'Master data'!BB2,"NA")</f>
        <v>2.7336345845477452</v>
      </c>
      <c r="D2" s="7">
        <f>ROE!C2</f>
        <v>5.6334524668553806E-2</v>
      </c>
      <c r="E2" s="4">
        <f>IF('Master data'!BC2&gt;0,'Master data'!G2/('Master data'!BC2+'Master data'!EE2),"NA")</f>
        <v>4.7995650908764134</v>
      </c>
      <c r="F2" s="7">
        <f>'Return on capital'!H2</f>
        <v>0.21254792947849876</v>
      </c>
    </row>
    <row r="3" spans="1:6">
      <c r="A3" s="2" t="str">
        <f>'Master data'!A3</f>
        <v>Aerospace/Defense</v>
      </c>
      <c r="B3" s="6">
        <f>'Master data'!B3</f>
        <v>272</v>
      </c>
      <c r="C3" s="4">
        <f>IF('Master data'!BB3&gt;0,'Master data'!C3/'Master data'!BB3,"NA")</f>
        <v>4.324099155641318</v>
      </c>
      <c r="D3" s="7">
        <f>ROE!C3</f>
        <v>0.14422294145208617</v>
      </c>
      <c r="E3" s="4">
        <f>IF('Master data'!BC3&gt;0,'Master data'!G3/('Master data'!BC3+'Master data'!EE3),"NA")</f>
        <v>3.6490137386591659</v>
      </c>
      <c r="F3" s="7">
        <f>'Return on capital'!H3</f>
        <v>0.12703004438534796</v>
      </c>
    </row>
    <row r="4" spans="1:6">
      <c r="A4" s="2" t="str">
        <f>'Master data'!A4</f>
        <v>Air Transport</v>
      </c>
      <c r="B4" s="6">
        <f>'Master data'!B4</f>
        <v>151</v>
      </c>
      <c r="C4" s="4">
        <f>IF('Master data'!BB4&gt;0,'Master data'!C4/'Master data'!BB4,"NA")</f>
        <v>2.7518293888637335</v>
      </c>
      <c r="D4" s="7">
        <f>ROE!C4</f>
        <v>-0.36718258170208184</v>
      </c>
      <c r="E4" s="4">
        <f>IF('Master data'!BC4&gt;0,'Master data'!G4/('Master data'!BC4+'Master data'!EE4),"NA")</f>
        <v>1.5343277503527122</v>
      </c>
      <c r="F4" s="7">
        <f>'Return on capital'!H4</f>
        <v>-0.10837641876215605</v>
      </c>
    </row>
    <row r="5" spans="1:6">
      <c r="A5" s="2" t="str">
        <f>'Master data'!A5</f>
        <v>Apparel</v>
      </c>
      <c r="B5" s="6">
        <f>'Master data'!B5</f>
        <v>1170</v>
      </c>
      <c r="C5" s="4">
        <f>IF('Master data'!BB5&gt;0,'Master data'!C5/'Master data'!BB5,"NA")</f>
        <v>4.1312367447299314</v>
      </c>
      <c r="D5" s="7">
        <f>ROE!C5</f>
        <v>0.16730567243824646</v>
      </c>
      <c r="E5" s="4">
        <f>IF('Master data'!BC5&gt;0,'Master data'!G5/('Master data'!BC5+'Master data'!EE5),"NA")</f>
        <v>4.0481406285755854</v>
      </c>
      <c r="F5" s="7">
        <f>'Return on capital'!H5</f>
        <v>0.17908039725328107</v>
      </c>
    </row>
    <row r="6" spans="1:6">
      <c r="A6" s="2" t="str">
        <f>'Master data'!A6</f>
        <v>Auto &amp; Truck</v>
      </c>
      <c r="B6" s="6">
        <f>'Master data'!B6</f>
        <v>152</v>
      </c>
      <c r="C6" s="4">
        <f>IF('Master data'!BB6&gt;0,'Master data'!C6/'Master data'!BB6,"NA")</f>
        <v>2.272490877709755</v>
      </c>
      <c r="D6" s="7">
        <f>ROE!C6</f>
        <v>0.1284901839770943</v>
      </c>
      <c r="E6" s="4">
        <f>IF('Master data'!BC6&gt;0,'Master data'!G6/('Master data'!BC6+'Master data'!EE6),"NA")</f>
        <v>1.5437233474630363</v>
      </c>
      <c r="F6" s="7">
        <f>'Return on capital'!H6</f>
        <v>6.3151279912088049E-2</v>
      </c>
    </row>
    <row r="7" spans="1:6">
      <c r="A7" s="2" t="str">
        <f>'Master data'!A7</f>
        <v>Auto Parts</v>
      </c>
      <c r="B7" s="6">
        <f>'Master data'!B7</f>
        <v>728</v>
      </c>
      <c r="C7" s="4">
        <f>IF('Master data'!BB7&gt;0,'Master data'!C7/'Master data'!BB7,"NA")</f>
        <v>1.7609585507812662</v>
      </c>
      <c r="D7" s="7">
        <f>ROE!C7</f>
        <v>9.1165324018322391E-2</v>
      </c>
      <c r="E7" s="4">
        <f>IF('Master data'!BC7&gt;0,'Master data'!G7/('Master data'!BC7+'Master data'!EE7),"NA")</f>
        <v>1.4285569445688</v>
      </c>
      <c r="F7" s="7">
        <f>'Return on capital'!H7</f>
        <v>7.9482915964166512E-2</v>
      </c>
    </row>
    <row r="8" spans="1:6">
      <c r="A8" s="2" t="str">
        <f>'Master data'!A8</f>
        <v>Bank (Money Center)</v>
      </c>
      <c r="B8" s="6">
        <f>'Master data'!B8</f>
        <v>610</v>
      </c>
      <c r="C8" s="4">
        <f>IF('Master data'!BB8&gt;0,'Master data'!C8/'Master data'!BB8,"NA")</f>
        <v>0.84916559276818682</v>
      </c>
      <c r="D8" s="7">
        <f>ROE!C8</f>
        <v>0.11242346507589568</v>
      </c>
      <c r="E8" s="4">
        <f>IF('Master data'!BC8&gt;0,'Master data'!G8/('Master data'!BC8+'Master data'!EE8),"NA")</f>
        <v>0.94247119351773412</v>
      </c>
      <c r="F8" s="7">
        <f>'Return on capital'!H8</f>
        <v>1.9926716307348935E-4</v>
      </c>
    </row>
    <row r="9" spans="1:6">
      <c r="A9" s="2" t="str">
        <f>'Master data'!A9</f>
        <v>Banks (Regional)</v>
      </c>
      <c r="B9" s="6">
        <f>'Master data'!B9</f>
        <v>816</v>
      </c>
      <c r="C9" s="4">
        <f>IF('Master data'!BB9&gt;0,'Master data'!C9/'Master data'!BB9,"NA")</f>
        <v>0.93914809919445397</v>
      </c>
      <c r="D9" s="7">
        <f>ROE!C9</f>
        <v>9.7813108396503909E-2</v>
      </c>
      <c r="E9" s="4">
        <f>IF('Master data'!BC9&gt;0,'Master data'!G9/('Master data'!BC9+'Master data'!EE9),"NA")</f>
        <v>1.0342892343046028</v>
      </c>
      <c r="F9" s="7">
        <f>'Return on capital'!H9</f>
        <v>-1.9878893258210381E-4</v>
      </c>
    </row>
    <row r="10" spans="1:6">
      <c r="A10" s="2" t="str">
        <f>'Master data'!A10</f>
        <v>Beverage (Alcoholic)</v>
      </c>
      <c r="B10" s="6">
        <f>'Master data'!B10</f>
        <v>219</v>
      </c>
      <c r="C10" s="4">
        <f>IF('Master data'!BB10&gt;0,'Master data'!C10/'Master data'!BB10,"NA")</f>
        <v>4.4481171369433268</v>
      </c>
      <c r="D10" s="7">
        <f>ROE!C10</f>
        <v>0.14566001091751701</v>
      </c>
      <c r="E10" s="4">
        <f>IF('Master data'!BC10&gt;0,'Master data'!G10/('Master data'!BC10+'Master data'!EE10),"NA")</f>
        <v>3.6071635870034058</v>
      </c>
      <c r="F10" s="7">
        <f>'Return on capital'!H10</f>
        <v>0.1302382056431195</v>
      </c>
    </row>
    <row r="11" spans="1:6">
      <c r="A11" s="2" t="str">
        <f>'Master data'!A11</f>
        <v>Beverage (Soft)</v>
      </c>
      <c r="B11" s="6">
        <f>'Master data'!B11</f>
        <v>100</v>
      </c>
      <c r="C11" s="4">
        <f>IF('Master data'!BB11&gt;0,'Master data'!C11/'Master data'!BB11,"NA")</f>
        <v>6.6554108982808966</v>
      </c>
      <c r="D11" s="7">
        <f>ROE!C11</f>
        <v>0.24731986590461932</v>
      </c>
      <c r="E11" s="4">
        <f>IF('Master data'!BC11&gt;0,'Master data'!G11/('Master data'!BC11+'Master data'!EE11),"NA")</f>
        <v>5.8719308566436048</v>
      </c>
      <c r="F11" s="7">
        <f>'Return on capital'!H11</f>
        <v>0.22203947756178474</v>
      </c>
    </row>
    <row r="12" spans="1:6">
      <c r="A12" s="2" t="str">
        <f>'Master data'!A12</f>
        <v>Broadcasting</v>
      </c>
      <c r="B12" s="6">
        <f>'Master data'!B12</f>
        <v>139</v>
      </c>
      <c r="C12" s="4">
        <f>IF('Master data'!BB12&gt;0,'Master data'!C12/'Master data'!BB12,"NA")</f>
        <v>1.1364201887933771</v>
      </c>
      <c r="D12" s="7">
        <f>ROE!C12</f>
        <v>0.13346324081446648</v>
      </c>
      <c r="E12" s="4">
        <f>IF('Master data'!BC12&gt;0,'Master data'!G12/('Master data'!BC12+'Master data'!EE12),"NA")</f>
        <v>1.58951894267725</v>
      </c>
      <c r="F12" s="7">
        <f>'Return on capital'!H12</f>
        <v>0.14843946881188957</v>
      </c>
    </row>
    <row r="13" spans="1:6">
      <c r="A13" s="2" t="str">
        <f>'Master data'!A13</f>
        <v>Brokerage &amp; Investment Banking</v>
      </c>
      <c r="B13" s="6">
        <f>'Master data'!B13</f>
        <v>599</v>
      </c>
      <c r="C13" s="4">
        <f>IF('Master data'!BB13&gt;0,'Master data'!C13/'Master data'!BB13,"NA")</f>
        <v>1.4822015010926872</v>
      </c>
      <c r="D13" s="7">
        <f>ROE!C13</f>
        <v>0.14708442590964979</v>
      </c>
      <c r="E13" s="4">
        <f>IF('Master data'!BC13&gt;0,'Master data'!G13/('Master data'!BC13+'Master data'!EE13),"NA")</f>
        <v>1.1747623468854389</v>
      </c>
      <c r="F13" s="7">
        <f>'Return on capital'!H13</f>
        <v>3.6598308950019842E-3</v>
      </c>
    </row>
    <row r="14" spans="1:6">
      <c r="A14" s="2" t="str">
        <f>'Master data'!A14</f>
        <v>Building Materials</v>
      </c>
      <c r="B14" s="6">
        <f>'Master data'!B14</f>
        <v>449</v>
      </c>
      <c r="C14" s="4">
        <f>IF('Master data'!BB14&gt;0,'Master data'!C14/'Master data'!BB14,"NA")</f>
        <v>3.3421957960917124</v>
      </c>
      <c r="D14" s="7">
        <f>ROE!C14</f>
        <v>0.1698539227799756</v>
      </c>
      <c r="E14" s="4">
        <f>IF('Master data'!BC14&gt;0,'Master data'!G14/('Master data'!BC14+'Master data'!EE14),"NA")</f>
        <v>3.4347854872320993</v>
      </c>
      <c r="F14" s="7">
        <f>'Return on capital'!H14</f>
        <v>0.18207973069883476</v>
      </c>
    </row>
    <row r="15" spans="1:6">
      <c r="A15" s="2" t="str">
        <f>'Master data'!A15</f>
        <v>Business &amp; Consumer Services</v>
      </c>
      <c r="B15" s="6">
        <f>'Master data'!B15</f>
        <v>948</v>
      </c>
      <c r="C15" s="4">
        <f>IF('Master data'!BB15&gt;0,'Master data'!C15/'Master data'!BB15,"NA")</f>
        <v>4.4706149638763684</v>
      </c>
      <c r="D15" s="7">
        <f>ROE!C15</f>
        <v>0.15401079666199044</v>
      </c>
      <c r="E15" s="4">
        <f>IF('Master data'!BC15&gt;0,'Master data'!G15/('Master data'!BC15+'Master data'!EE15),"NA")</f>
        <v>5.806689877564355</v>
      </c>
      <c r="F15" s="7">
        <f>'Return on capital'!H15</f>
        <v>0.195131567973233</v>
      </c>
    </row>
    <row r="16" spans="1:6">
      <c r="A16" s="2" t="str">
        <f>'Master data'!A16</f>
        <v>Cable TV</v>
      </c>
      <c r="B16" s="6">
        <f>'Master data'!B16</f>
        <v>54</v>
      </c>
      <c r="C16" s="4">
        <f>IF('Master data'!BB16&gt;0,'Master data'!C16/'Master data'!BB16,"NA")</f>
        <v>2.671368922797507</v>
      </c>
      <c r="D16" s="7">
        <f>ROE!C16</f>
        <v>0.15219360765722542</v>
      </c>
      <c r="E16" s="4">
        <f>IF('Master data'!BC16&gt;0,'Master data'!G16/('Master data'!BC16+'Master data'!EE16),"NA")</f>
        <v>2.3812079819030227</v>
      </c>
      <c r="F16" s="7">
        <f>'Return on capital'!H16</f>
        <v>0.1300867452515298</v>
      </c>
    </row>
    <row r="17" spans="1:6">
      <c r="A17" s="2" t="str">
        <f>'Master data'!A17</f>
        <v>Chemical (Basic)</v>
      </c>
      <c r="B17" s="6">
        <f>'Master data'!B17</f>
        <v>854</v>
      </c>
      <c r="C17" s="4">
        <f>IF('Master data'!BB17&gt;0,'Master data'!C17/'Master data'!BB17,"NA")</f>
        <v>1.9222744211919043</v>
      </c>
      <c r="D17" s="7">
        <f>ROE!C17</f>
        <v>0.17904217450125054</v>
      </c>
      <c r="E17" s="4">
        <f>IF('Master data'!BC17&gt;0,'Master data'!G17/('Master data'!BC17+'Master data'!EE17),"NA")</f>
        <v>1.6782292807279968</v>
      </c>
      <c r="F17" s="7">
        <f>'Return on capital'!H17</f>
        <v>0.13693265275656669</v>
      </c>
    </row>
    <row r="18" spans="1:6">
      <c r="A18" s="2" t="str">
        <f>'Master data'!A18</f>
        <v>Chemical (Diversified)</v>
      </c>
      <c r="B18" s="6">
        <f>'Master data'!B18</f>
        <v>71</v>
      </c>
      <c r="C18" s="4">
        <f>IF('Master data'!BB18&gt;0,'Master data'!C18/'Master data'!BB18,"NA")</f>
        <v>1.4440542319516374</v>
      </c>
      <c r="D18" s="7">
        <f>ROE!C18</f>
        <v>0.13399234336985921</v>
      </c>
      <c r="E18" s="4">
        <f>IF('Master data'!BC18&gt;0,'Master data'!G18/('Master data'!BC18+'Master data'!EE18),"NA")</f>
        <v>1.2907869180217644</v>
      </c>
      <c r="F18" s="7">
        <f>'Return on capital'!H18</f>
        <v>0.11000865238866055</v>
      </c>
    </row>
    <row r="19" spans="1:6">
      <c r="A19" s="2" t="str">
        <f>'Master data'!A19</f>
        <v>Chemical (Specialty)</v>
      </c>
      <c r="B19" s="6">
        <f>'Master data'!B19</f>
        <v>898</v>
      </c>
      <c r="C19" s="4">
        <f>IF('Master data'!BB19&gt;0,'Master data'!C19/'Master data'!BB19,"NA")</f>
        <v>3.3605366252371152</v>
      </c>
      <c r="D19" s="7">
        <f>ROE!C19</f>
        <v>0.15459574781393212</v>
      </c>
      <c r="E19" s="4">
        <f>IF('Master data'!BC19&gt;0,'Master data'!G19/('Master data'!BC19+'Master data'!EE19),"NA")</f>
        <v>3.1963175507781632</v>
      </c>
      <c r="F19" s="7">
        <f>'Return on capital'!H19</f>
        <v>0.14707006878043802</v>
      </c>
    </row>
    <row r="20" spans="1:6">
      <c r="A20" s="2" t="str">
        <f>'Master data'!A20</f>
        <v>Coal &amp; Related Energy</v>
      </c>
      <c r="B20" s="6">
        <f>'Master data'!B20</f>
        <v>206</v>
      </c>
      <c r="C20" s="4">
        <f>IF('Master data'!BB20&gt;0,'Master data'!C20/'Master data'!BB20,"NA")</f>
        <v>1.1762027586426183</v>
      </c>
      <c r="D20" s="7">
        <f>ROE!C20</f>
        <v>0.1346193475163229</v>
      </c>
      <c r="E20" s="4">
        <f>IF('Master data'!BC20&gt;0,'Master data'!G20/('Master data'!BC20+'Master data'!EE20),"NA")</f>
        <v>1.1543027032912851</v>
      </c>
      <c r="F20" s="7">
        <f>'Return on capital'!H20</f>
        <v>0.18046530915311906</v>
      </c>
    </row>
    <row r="21" spans="1:6">
      <c r="A21" s="2" t="str">
        <f>'Master data'!A21</f>
        <v>Computer Services</v>
      </c>
      <c r="B21" s="6">
        <f>'Master data'!B21</f>
        <v>1040</v>
      </c>
      <c r="C21" s="4">
        <f>IF('Master data'!BB21&gt;0,'Master data'!C21/'Master data'!BB21,"NA")</f>
        <v>4.7232498594280399</v>
      </c>
      <c r="D21" s="7">
        <f>ROE!C21</f>
        <v>0.16203687158794108</v>
      </c>
      <c r="E21" s="4">
        <f>IF('Master data'!BC21&gt;0,'Master data'!G21/('Master data'!BC21+'Master data'!EE21),"NA")</f>
        <v>5.2825497664214076</v>
      </c>
      <c r="F21" s="7">
        <f>'Return on capital'!H21</f>
        <v>0.21216102854698943</v>
      </c>
    </row>
    <row r="22" spans="1:6">
      <c r="A22" s="2" t="str">
        <f>'Master data'!A22</f>
        <v>Computers/Peripherals</v>
      </c>
      <c r="B22" s="6">
        <f>'Master data'!B22</f>
        <v>336</v>
      </c>
      <c r="C22" s="4">
        <f>IF('Master data'!BB22&gt;0,'Master data'!C22/'Master data'!BB22,"NA")</f>
        <v>6.7665197195831697</v>
      </c>
      <c r="D22" s="7">
        <f>ROE!C22</f>
        <v>0.34074969243364617</v>
      </c>
      <c r="E22" s="4">
        <f>IF('Master data'!BC22&gt;0,'Master data'!G22/('Master data'!BC22+'Master data'!EE22),"NA")</f>
        <v>4.790612929160508</v>
      </c>
      <c r="F22" s="7">
        <f>'Return on capital'!H22</f>
        <v>0.22731167282354162</v>
      </c>
    </row>
    <row r="23" spans="1:6">
      <c r="A23" s="2" t="str">
        <f>'Master data'!A23</f>
        <v>Construction Supplies</v>
      </c>
      <c r="B23" s="6">
        <f>'Master data'!B23</f>
        <v>784</v>
      </c>
      <c r="C23" s="4">
        <f>IF('Master data'!BB23&gt;0,'Master data'!C23/'Master data'!BB23,"NA")</f>
        <v>1.6545950096783477</v>
      </c>
      <c r="D23" s="7">
        <f>ROE!C23</f>
        <v>0.11261441512209489</v>
      </c>
      <c r="E23" s="4">
        <f>IF('Master data'!BC23&gt;0,'Master data'!G23/('Master data'!BC23+'Master data'!EE23),"NA")</f>
        <v>1.558329949138034</v>
      </c>
      <c r="F23" s="7">
        <f>'Return on capital'!H23</f>
        <v>0.1031080627281033</v>
      </c>
    </row>
    <row r="24" spans="1:6">
      <c r="A24" s="2" t="str">
        <f>'Master data'!A24</f>
        <v>Diversified</v>
      </c>
      <c r="B24" s="6">
        <f>'Master data'!B24</f>
        <v>318</v>
      </c>
      <c r="C24" s="4">
        <f>IF('Master data'!BB24&gt;0,'Master data'!C24/'Master data'!BB24,"NA")</f>
        <v>1.200473639942399</v>
      </c>
      <c r="D24" s="7">
        <f>ROE!C24</f>
        <v>0.15311078720268695</v>
      </c>
      <c r="E24" s="4">
        <f>IF('Master data'!BC24&gt;0,'Master data'!G24/('Master data'!BC24+'Master data'!EE24),"NA")</f>
        <v>1.2347745015100364</v>
      </c>
      <c r="F24" s="7">
        <f>'Return on capital'!H24</f>
        <v>0.12454034333861526</v>
      </c>
    </row>
    <row r="25" spans="1:6">
      <c r="A25" s="2" t="str">
        <f>'Master data'!A25</f>
        <v>Drugs (Biotechnology)</v>
      </c>
      <c r="B25" s="6">
        <f>'Master data'!B25</f>
        <v>1223</v>
      </c>
      <c r="C25" s="4">
        <f>IF('Master data'!BB25&gt;0,'Master data'!C25/'Master data'!BB25,"NA")</f>
        <v>5.8773916677363491</v>
      </c>
      <c r="D25" s="7">
        <f>ROE!C25</f>
        <v>-1.265233660853342E-2</v>
      </c>
      <c r="E25" s="4">
        <f>IF('Master data'!BC25&gt;0,'Master data'!G25/('Master data'!BC25+'Master data'!EE25),"NA")</f>
        <v>3.5455413539625433</v>
      </c>
      <c r="F25" s="7">
        <f>'Return on capital'!H25</f>
        <v>7.0506081837415288E-2</v>
      </c>
    </row>
    <row r="26" spans="1:6">
      <c r="A26" s="2" t="str">
        <f>'Master data'!A26</f>
        <v>Drugs (Pharmaceutical)</v>
      </c>
      <c r="B26" s="6">
        <f>'Master data'!B26</f>
        <v>1371</v>
      </c>
      <c r="C26" s="4">
        <f>IF('Master data'!BB26&gt;0,'Master data'!C26/'Master data'!BB26,"NA")</f>
        <v>3.9070693428554377</v>
      </c>
      <c r="D26" s="7">
        <f>ROE!C26</f>
        <v>0.12595871454134275</v>
      </c>
      <c r="E26" s="4">
        <f>IF('Master data'!BC26&gt;0,'Master data'!G26/('Master data'!BC26+'Master data'!EE26),"NA")</f>
        <v>2.9033705355855202</v>
      </c>
      <c r="F26" s="7">
        <f>'Return on capital'!H26</f>
        <v>0.15533891167406097</v>
      </c>
    </row>
    <row r="27" spans="1:6">
      <c r="A27" s="2" t="str">
        <f>'Master data'!A27</f>
        <v>Education</v>
      </c>
      <c r="B27" s="6">
        <f>'Master data'!B27</f>
        <v>244</v>
      </c>
      <c r="C27" s="4">
        <f>IF('Master data'!BB27&gt;0,'Master data'!C27/'Master data'!BB27,"NA")</f>
        <v>2.1419795377540467</v>
      </c>
      <c r="D27" s="7">
        <f>ROE!C27</f>
        <v>3.5086827411427837E-2</v>
      </c>
      <c r="E27" s="4">
        <f>IF('Master data'!BC27&gt;0,'Master data'!G27/('Master data'!BC27+'Master data'!EE27),"NA")</f>
        <v>2.403094135334495</v>
      </c>
      <c r="F27" s="7">
        <f>'Return on capital'!H27</f>
        <v>8.4427654333280935E-2</v>
      </c>
    </row>
    <row r="28" spans="1:6">
      <c r="A28" s="2" t="str">
        <f>'Master data'!A28</f>
        <v>Electrical Equipment</v>
      </c>
      <c r="B28" s="6">
        <f>'Master data'!B28</f>
        <v>999</v>
      </c>
      <c r="C28" s="4">
        <f>IF('Master data'!BB28&gt;0,'Master data'!C28/'Master data'!BB28,"NA")</f>
        <v>3.7699986928347937</v>
      </c>
      <c r="D28" s="7">
        <f>ROE!C28</f>
        <v>9.5887128097968344E-2</v>
      </c>
      <c r="E28" s="4">
        <f>IF('Master data'!BC28&gt;0,'Master data'!G28/('Master data'!BC28+'Master data'!EE28),"NA")</f>
        <v>3.763060805394475</v>
      </c>
      <c r="F28" s="7">
        <f>'Return on capital'!H28</f>
        <v>0.11232819931545503</v>
      </c>
    </row>
    <row r="29" spans="1:6">
      <c r="A29" s="2" t="str">
        <f>'Master data'!A29</f>
        <v>Electronics (Consumer &amp; Office)</v>
      </c>
      <c r="B29" s="6">
        <f>'Master data'!B29</f>
        <v>138</v>
      </c>
      <c r="C29" s="4">
        <f>IF('Master data'!BB29&gt;0,'Master data'!C29/'Master data'!BB29,"NA")</f>
        <v>1.890039500119129</v>
      </c>
      <c r="D29" s="7">
        <f>ROE!C29</f>
        <v>0.14649401337524795</v>
      </c>
      <c r="E29" s="4">
        <f>IF('Master data'!BC29&gt;0,'Master data'!G29/('Master data'!BC29+'Master data'!EE29),"NA")</f>
        <v>1.3890489422901449</v>
      </c>
      <c r="F29" s="7">
        <f>'Return on capital'!H29</f>
        <v>0.11667340453145202</v>
      </c>
    </row>
    <row r="30" spans="1:6">
      <c r="A30" s="2" t="str">
        <f>'Master data'!A30</f>
        <v>Electronics (General)</v>
      </c>
      <c r="B30" s="6">
        <f>'Master data'!B30</f>
        <v>1425</v>
      </c>
      <c r="C30" s="4">
        <f>IF('Master data'!BB30&gt;0,'Master data'!C30/'Master data'!BB30,"NA")</f>
        <v>3.0301711494177308</v>
      </c>
      <c r="D30" s="7">
        <f>ROE!C30</f>
        <v>0.13300111722461752</v>
      </c>
      <c r="E30" s="4">
        <f>IF('Master data'!BC30&gt;0,'Master data'!G30/('Master data'!BC30+'Master data'!EE30),"NA")</f>
        <v>2.5843594138803012</v>
      </c>
      <c r="F30" s="7">
        <f>'Return on capital'!H30</f>
        <v>0.14336708006673324</v>
      </c>
    </row>
    <row r="31" spans="1:6">
      <c r="A31" s="2" t="str">
        <f>'Master data'!A31</f>
        <v>Engineering/Construction</v>
      </c>
      <c r="B31" s="6">
        <f>'Master data'!B31</f>
        <v>1267</v>
      </c>
      <c r="C31" s="4">
        <f>IF('Master data'!BB31&gt;0,'Master data'!C31/'Master data'!BB31,"NA")</f>
        <v>1.0459265608781843</v>
      </c>
      <c r="D31" s="7">
        <f>ROE!C31</f>
        <v>0.1044615500795243</v>
      </c>
      <c r="E31" s="4">
        <f>IF('Master data'!BC31&gt;0,'Master data'!G31/('Master data'!BC31+'Master data'!EE31),"NA")</f>
        <v>1.0167136785713082</v>
      </c>
      <c r="F31" s="7">
        <f>'Return on capital'!H31</f>
        <v>9.0537065784327186E-2</v>
      </c>
    </row>
    <row r="32" spans="1:6">
      <c r="A32" s="2" t="str">
        <f>'Master data'!A32</f>
        <v>Entertainment</v>
      </c>
      <c r="B32" s="6">
        <f>'Master data'!B32</f>
        <v>734</v>
      </c>
      <c r="C32" s="4">
        <f>IF('Master data'!BB32&gt;0,'Master data'!C32/'Master data'!BB32,"NA")</f>
        <v>4.0281106802479592</v>
      </c>
      <c r="D32" s="7">
        <f>ROE!C32</f>
        <v>4.7601360391532309E-2</v>
      </c>
      <c r="E32" s="4">
        <f>IF('Master data'!BC32&gt;0,'Master data'!G32/('Master data'!BC32+'Master data'!EE32),"NA")</f>
        <v>4.646081251291684</v>
      </c>
      <c r="F32" s="7">
        <f>'Return on capital'!H32</f>
        <v>0.11209610458782195</v>
      </c>
    </row>
    <row r="33" spans="1:6">
      <c r="A33" s="2" t="str">
        <f>'Master data'!A33</f>
        <v>Environmental &amp; Waste Services</v>
      </c>
      <c r="B33" s="6">
        <f>'Master data'!B33</f>
        <v>353</v>
      </c>
      <c r="C33" s="4">
        <f>IF('Master data'!BB33&gt;0,'Master data'!C33/'Master data'!BB33,"NA")</f>
        <v>3.4069284406164875</v>
      </c>
      <c r="D33" s="7">
        <f>ROE!C33</f>
        <v>9.4771173784805332E-2</v>
      </c>
      <c r="E33" s="4">
        <f>IF('Master data'!BC33&gt;0,'Master data'!G33/('Master data'!BC33+'Master data'!EE33),"NA")</f>
        <v>3.1319687775635359</v>
      </c>
      <c r="F33" s="7">
        <f>'Return on capital'!H33</f>
        <v>0.12555572207624333</v>
      </c>
    </row>
    <row r="34" spans="1:6">
      <c r="A34" s="2" t="str">
        <f>'Master data'!A34</f>
        <v>Farming/Agriculture</v>
      </c>
      <c r="B34" s="6">
        <f>'Master data'!B34</f>
        <v>417</v>
      </c>
      <c r="C34" s="4">
        <f>IF('Master data'!BB34&gt;0,'Master data'!C34/'Master data'!BB34,"NA")</f>
        <v>2.2595277045280651</v>
      </c>
      <c r="D34" s="7">
        <f>ROE!C34</f>
        <v>0.14075971437753482</v>
      </c>
      <c r="E34" s="4">
        <f>IF('Master data'!BC34&gt;0,'Master data'!G34/('Master data'!BC34+'Master data'!EE34),"NA")</f>
        <v>1.6982367807834589</v>
      </c>
      <c r="F34" s="7">
        <f>'Return on capital'!H34</f>
        <v>9.987820828033038E-2</v>
      </c>
    </row>
    <row r="35" spans="1:6">
      <c r="A35" s="2" t="str">
        <f>'Master data'!A35</f>
        <v>Financial Svcs. (Non-bank &amp; Insurance)</v>
      </c>
      <c r="B35" s="6">
        <f>'Master data'!B35</f>
        <v>1102</v>
      </c>
      <c r="C35" s="4">
        <f>IF('Master data'!BB35&gt;0,'Master data'!C35/'Master data'!BB35,"NA")</f>
        <v>1.5075609142929993</v>
      </c>
      <c r="D35" s="7">
        <f>ROE!C35</f>
        <v>0.25274874530024904</v>
      </c>
      <c r="E35" s="4">
        <f>IF('Master data'!BC35&gt;0,'Master data'!G35/('Master data'!BC35+'Master data'!EE35),"NA")</f>
        <v>1.0750594146695061</v>
      </c>
      <c r="F35" s="7">
        <f>'Return on capital'!H35</f>
        <v>6.494341693990849E-3</v>
      </c>
    </row>
    <row r="36" spans="1:6">
      <c r="A36" s="2" t="str">
        <f>'Master data'!A36</f>
        <v>Food Processing</v>
      </c>
      <c r="B36" s="6">
        <f>'Master data'!B36</f>
        <v>1377</v>
      </c>
      <c r="C36" s="4">
        <f>IF('Master data'!BB36&gt;0,'Master data'!C36/'Master data'!BB36,"NA")</f>
        <v>2.777528702378818</v>
      </c>
      <c r="D36" s="7">
        <f>ROE!C36</f>
        <v>0.13577258792645006</v>
      </c>
      <c r="E36" s="4">
        <f>IF('Master data'!BC36&gt;0,'Master data'!G36/('Master data'!BC36+'Master data'!EE36),"NA")</f>
        <v>2.6852169335357492</v>
      </c>
      <c r="F36" s="7">
        <f>'Return on capital'!H36</f>
        <v>0.13848942323998401</v>
      </c>
    </row>
    <row r="37" spans="1:6">
      <c r="A37" s="2" t="str">
        <f>'Master data'!A37</f>
        <v>Food Wholesalers</v>
      </c>
      <c r="B37" s="6">
        <f>'Master data'!B37</f>
        <v>160</v>
      </c>
      <c r="C37" s="4">
        <f>IF('Master data'!BB37&gt;0,'Master data'!C37/'Master data'!BB37,"NA")</f>
        <v>2.1487747943860986</v>
      </c>
      <c r="D37" s="7">
        <f>ROE!C37</f>
        <v>6.4923842770230944E-2</v>
      </c>
      <c r="E37" s="4">
        <f>IF('Master data'!BC37&gt;0,'Master data'!G37/('Master data'!BC37+'Master data'!EE37),"NA")</f>
        <v>1.9393626904036956</v>
      </c>
      <c r="F37" s="7">
        <f>'Return on capital'!H37</f>
        <v>9.5179563461661634E-2</v>
      </c>
    </row>
    <row r="38" spans="1:6">
      <c r="A38" s="2" t="str">
        <f>'Master data'!A38</f>
        <v>Furn/Home Furnishings</v>
      </c>
      <c r="B38" s="6">
        <f>'Master data'!B38</f>
        <v>359</v>
      </c>
      <c r="C38" s="4">
        <f>IF('Master data'!BB38&gt;0,'Master data'!C38/'Master data'!BB38,"NA")</f>
        <v>3.2802755757506965</v>
      </c>
      <c r="D38" s="7">
        <f>ROE!C38</f>
        <v>0.20629354221873236</v>
      </c>
      <c r="E38" s="4">
        <f>IF('Master data'!BC38&gt;0,'Master data'!G38/('Master data'!BC38+'Master data'!EE38),"NA")</f>
        <v>3.1752779790643393</v>
      </c>
      <c r="F38" s="7">
        <f>'Return on capital'!H38</f>
        <v>0.21756356586507522</v>
      </c>
    </row>
    <row r="39" spans="1:6">
      <c r="A39" s="2" t="str">
        <f>'Master data'!A39</f>
        <v>Green &amp; Renewable Energy</v>
      </c>
      <c r="B39" s="6">
        <f>'Master data'!B39</f>
        <v>239</v>
      </c>
      <c r="C39" s="4">
        <f>IF('Master data'!BB39&gt;0,'Master data'!C39/'Master data'!BB39,"NA")</f>
        <v>2.3456024459244982</v>
      </c>
      <c r="D39" s="7">
        <f>ROE!C39</f>
        <v>0.10262739570706697</v>
      </c>
      <c r="E39" s="4">
        <f>IF('Master data'!BC39&gt;0,'Master data'!G39/('Master data'!BC39+'Master data'!EE39),"NA")</f>
        <v>1.6671480007445898</v>
      </c>
      <c r="F39" s="7">
        <f>'Return on capital'!H39</f>
        <v>8.0323422894788152E-2</v>
      </c>
    </row>
    <row r="40" spans="1:6">
      <c r="A40" s="2" t="str">
        <f>'Master data'!A40</f>
        <v>Healthcare Products</v>
      </c>
      <c r="B40" s="6">
        <f>'Master data'!B40</f>
        <v>852</v>
      </c>
      <c r="C40" s="4">
        <f>IF('Master data'!BB40&gt;0,'Master data'!C40/'Master data'!BB40,"NA")</f>
        <v>5.3094279630193961</v>
      </c>
      <c r="D40" s="7">
        <f>ROE!C40</f>
        <v>0.16348558040316163</v>
      </c>
      <c r="E40" s="4">
        <f>IF('Master data'!BC40&gt;0,'Master data'!G40/('Master data'!BC40+'Master data'!EE40),"NA")</f>
        <v>5.5853077666331474</v>
      </c>
      <c r="F40" s="7">
        <f>'Return on capital'!H40</f>
        <v>0.19210001653794134</v>
      </c>
    </row>
    <row r="41" spans="1:6">
      <c r="A41" s="2" t="str">
        <f>'Master data'!A41</f>
        <v>Healthcare Support Services</v>
      </c>
      <c r="B41" s="6">
        <f>'Master data'!B41</f>
        <v>445</v>
      </c>
      <c r="C41" s="4">
        <f>IF('Master data'!BB41&gt;0,'Master data'!C41/'Master data'!BB41,"NA")</f>
        <v>2.9963846665714424</v>
      </c>
      <c r="D41" s="7">
        <f>ROE!C41</f>
        <v>0.13342208845949446</v>
      </c>
      <c r="E41" s="4">
        <f>IF('Master data'!BC41&gt;0,'Master data'!G41/('Master data'!BC41+'Master data'!EE41),"NA")</f>
        <v>4.5601032449426233</v>
      </c>
      <c r="F41" s="7">
        <f>'Return on capital'!H41</f>
        <v>0.24919345921300695</v>
      </c>
    </row>
    <row r="42" spans="1:6">
      <c r="A42" s="2" t="str">
        <f>'Master data'!A42</f>
        <v>Heathcare Information and Technology</v>
      </c>
      <c r="B42" s="6">
        <f>'Master data'!B42</f>
        <v>455</v>
      </c>
      <c r="C42" s="4">
        <f>IF('Master data'!BB42&gt;0,'Master data'!C42/'Master data'!BB42,"NA")</f>
        <v>6.312636611473077</v>
      </c>
      <c r="D42" s="7">
        <f>ROE!C42</f>
        <v>0.17999214051230031</v>
      </c>
      <c r="E42" s="4">
        <f>IF('Master data'!BC42&gt;0,'Master data'!G42/('Master data'!BC42+'Master data'!EE42),"NA")</f>
        <v>8.2367973103487468</v>
      </c>
      <c r="F42" s="7">
        <f>'Return on capital'!H42</f>
        <v>0.20984981226427121</v>
      </c>
    </row>
    <row r="43" spans="1:6">
      <c r="A43" s="2" t="str">
        <f>'Master data'!A43</f>
        <v>Homebuilding</v>
      </c>
      <c r="B43" s="6">
        <f>'Master data'!B43</f>
        <v>168</v>
      </c>
      <c r="C43" s="4">
        <f>IF('Master data'!BB43&gt;0,'Master data'!C43/'Master data'!BB43,"NA")</f>
        <v>1.7493101173379435</v>
      </c>
      <c r="D43" s="7">
        <f>ROE!C43</f>
        <v>0.19815443637580782</v>
      </c>
      <c r="E43" s="4">
        <f>IF('Master data'!BC43&gt;0,'Master data'!G43/('Master data'!BC43+'Master data'!EE43),"NA")</f>
        <v>1.6615708067428909</v>
      </c>
      <c r="F43" s="7">
        <f>'Return on capital'!H43</f>
        <v>0.14905985280337444</v>
      </c>
    </row>
    <row r="44" spans="1:6">
      <c r="A44" s="2" t="str">
        <f>'Master data'!A44</f>
        <v>Hospitals/Healthcare Facilities</v>
      </c>
      <c r="B44" s="6">
        <f>'Master data'!B44</f>
        <v>223</v>
      </c>
      <c r="C44" s="4">
        <f>IF('Master data'!BB44&gt;0,'Master data'!C44/'Master data'!BB44,"NA")</f>
        <v>3.8930699045382111</v>
      </c>
      <c r="D44" s="7">
        <f>ROE!C44</f>
        <v>0.21110755217561589</v>
      </c>
      <c r="E44" s="4">
        <f>IF('Master data'!BC44&gt;0,'Master data'!G44/('Master data'!BC44+'Master data'!EE44),"NA")</f>
        <v>2.687124174018289</v>
      </c>
      <c r="F44" s="7">
        <f>'Return on capital'!H44</f>
        <v>0.12182006499456502</v>
      </c>
    </row>
    <row r="45" spans="1:6">
      <c r="A45" s="2" t="str">
        <f>'Master data'!A45</f>
        <v>Hotel/Gaming</v>
      </c>
      <c r="B45" s="6">
        <f>'Master data'!B45</f>
        <v>654</v>
      </c>
      <c r="C45" s="4">
        <f>IF('Master data'!BB45&gt;0,'Master data'!C45/'Master data'!BB45,"NA")</f>
        <v>3.36267049568557</v>
      </c>
      <c r="D45" s="7">
        <f>ROE!C45</f>
        <v>-0.16374474417089072</v>
      </c>
      <c r="E45" s="4">
        <f>IF('Master data'!BC45&gt;0,'Master data'!G45/('Master data'!BC45+'Master data'!EE45),"NA")</f>
        <v>2.3545594142732211</v>
      </c>
      <c r="F45" s="7">
        <f>'Return on capital'!H45</f>
        <v>-3.5040177148339138E-2</v>
      </c>
    </row>
    <row r="46" spans="1:6">
      <c r="A46" s="2" t="str">
        <f>'Master data'!A46</f>
        <v>Household Products</v>
      </c>
      <c r="B46" s="6">
        <f>'Master data'!B46</f>
        <v>575</v>
      </c>
      <c r="C46" s="4">
        <f>IF('Master data'!BB46&gt;0,'Master data'!C46/'Master data'!BB46,"NA")</f>
        <v>6.379171582754295</v>
      </c>
      <c r="D46" s="7">
        <f>ROE!C46</f>
        <v>0.19055253540112985</v>
      </c>
      <c r="E46" s="4">
        <f>IF('Master data'!BC46&gt;0,'Master data'!G46/('Master data'!BC46+'Master data'!EE46),"NA")</f>
        <v>6.3458242085826742</v>
      </c>
      <c r="F46" s="7">
        <f>'Return on capital'!H46</f>
        <v>0.2508846226966272</v>
      </c>
    </row>
    <row r="47" spans="1:6">
      <c r="A47" s="2" t="str">
        <f>'Master data'!A47</f>
        <v>Information Services</v>
      </c>
      <c r="B47" s="6">
        <f>'Master data'!B47</f>
        <v>266</v>
      </c>
      <c r="C47" s="4">
        <f>IF('Master data'!BB47&gt;0,'Master data'!C47/'Master data'!BB47,"NA")</f>
        <v>7.2424253866102637</v>
      </c>
      <c r="D47" s="7">
        <f>ROE!C47</f>
        <v>0.15923208270441835</v>
      </c>
      <c r="E47" s="4">
        <f>IF('Master data'!BC47&gt;0,'Master data'!G47/('Master data'!BC47+'Master data'!EE47),"NA")</f>
        <v>10.952734156331761</v>
      </c>
      <c r="F47" s="7">
        <f>'Return on capital'!H47</f>
        <v>0.26041659331316175</v>
      </c>
    </row>
    <row r="48" spans="1:6">
      <c r="A48" s="2" t="str">
        <f>'Master data'!A48</f>
        <v>Insurance (General)</v>
      </c>
      <c r="B48" s="6">
        <f>'Master data'!B48</f>
        <v>215</v>
      </c>
      <c r="C48" s="4">
        <f>IF('Master data'!BB48&gt;0,'Master data'!C48/'Master data'!BB48,"NA")</f>
        <v>1.2979612813074068</v>
      </c>
      <c r="D48" s="7">
        <f>ROE!C48</f>
        <v>0.121914624481884</v>
      </c>
      <c r="E48" s="4">
        <f>IF('Master data'!BC48&gt;0,'Master data'!G48/('Master data'!BC48+'Master data'!EE48),"NA")</f>
        <v>1.408179082005558</v>
      </c>
      <c r="F48" s="7">
        <f>'Return on capital'!H48</f>
        <v>0.14195024341640516</v>
      </c>
    </row>
    <row r="49" spans="1:6">
      <c r="A49" s="2" t="str">
        <f>'Master data'!A49</f>
        <v>Insurance (Life)</v>
      </c>
      <c r="B49" s="6">
        <f>'Master data'!B49</f>
        <v>142</v>
      </c>
      <c r="C49" s="4">
        <f>IF('Master data'!BB49&gt;0,'Master data'!C49/'Master data'!BB49,"NA")</f>
        <v>0.87329342919857555</v>
      </c>
      <c r="D49" s="7">
        <f>ROE!C49</f>
        <v>0.10046975837541092</v>
      </c>
      <c r="E49" s="4">
        <f>IF('Master data'!BC49&gt;0,'Master data'!G49/('Master data'!BC49+'Master data'!EE49),"NA")</f>
        <v>0.92263280455427521</v>
      </c>
      <c r="F49" s="7">
        <f>'Return on capital'!H49</f>
        <v>0.10942627831240584</v>
      </c>
    </row>
    <row r="50" spans="1:6">
      <c r="A50" s="2" t="str">
        <f>'Master data'!A50</f>
        <v>Insurance (Prop/Cas.)</v>
      </c>
      <c r="B50" s="6">
        <f>'Master data'!B50</f>
        <v>231</v>
      </c>
      <c r="C50" s="4">
        <f>IF('Master data'!BB50&gt;0,'Master data'!C50/'Master data'!BB50,"NA")</f>
        <v>1.2322996853708403</v>
      </c>
      <c r="D50" s="7">
        <f>ROE!C50</f>
        <v>0.12910710761410696</v>
      </c>
      <c r="E50" s="4">
        <f>IF('Master data'!BC50&gt;0,'Master data'!G50/('Master data'!BC50+'Master data'!EE50),"NA")</f>
        <v>1.2853137591843709</v>
      </c>
      <c r="F50" s="7">
        <f>'Return on capital'!H50</f>
        <v>0.13295927379004246</v>
      </c>
    </row>
    <row r="51" spans="1:6">
      <c r="A51" s="2" t="str">
        <f>'Master data'!A51</f>
        <v>Investments &amp; Asset Management</v>
      </c>
      <c r="B51" s="6">
        <f>'Master data'!B51</f>
        <v>1706</v>
      </c>
      <c r="C51" s="4">
        <f>IF('Master data'!BB51&gt;0,'Master data'!C51/'Master data'!BB51,"NA")</f>
        <v>2.0251907806553584</v>
      </c>
      <c r="D51" s="7">
        <f>ROE!C51</f>
        <v>0.19669362681068706</v>
      </c>
      <c r="E51" s="4">
        <f>IF('Master data'!BC51&gt;0,'Master data'!G51/('Master data'!BC51+'Master data'!EE51),"NA")</f>
        <v>1.8079009004051296</v>
      </c>
      <c r="F51" s="7">
        <f>'Return on capital'!H51</f>
        <v>0.10085941476456123</v>
      </c>
    </row>
    <row r="52" spans="1:6">
      <c r="A52" s="2" t="str">
        <f>'Master data'!A52</f>
        <v>Machinery</v>
      </c>
      <c r="B52" s="6">
        <f>'Master data'!B52</f>
        <v>1421</v>
      </c>
      <c r="C52" s="4">
        <f>IF('Master data'!BB52&gt;0,'Master data'!C52/'Master data'!BB52,"NA")</f>
        <v>3.3394628858781648</v>
      </c>
      <c r="D52" s="7">
        <f>ROE!C52</f>
        <v>0.12508112494594351</v>
      </c>
      <c r="E52" s="4">
        <f>IF('Master data'!BC52&gt;0,'Master data'!G52/('Master data'!BC52+'Master data'!EE52),"NA")</f>
        <v>3.2927627130775856</v>
      </c>
      <c r="F52" s="7">
        <f>'Return on capital'!H52</f>
        <v>0.13139988870645922</v>
      </c>
    </row>
    <row r="53" spans="1:6">
      <c r="A53" s="2" t="str">
        <f>'Master data'!A53</f>
        <v>Metals &amp; Mining</v>
      </c>
      <c r="B53" s="6">
        <f>'Master data'!B53</f>
        <v>1706</v>
      </c>
      <c r="C53" s="4">
        <f>IF('Master data'!BB53&gt;0,'Master data'!C53/'Master data'!BB53,"NA")</f>
        <v>2.0665519199084623</v>
      </c>
      <c r="D53" s="7">
        <f>ROE!C53</f>
        <v>0.18898914435652781</v>
      </c>
      <c r="E53" s="4">
        <f>IF('Master data'!BC53&gt;0,'Master data'!G53/('Master data'!BC53+'Master data'!EE53),"NA")</f>
        <v>1.8269385102857529</v>
      </c>
      <c r="F53" s="7">
        <f>'Return on capital'!H53</f>
        <v>0.21605383185364144</v>
      </c>
    </row>
    <row r="54" spans="1:6">
      <c r="A54" s="2" t="str">
        <f>'Master data'!A54</f>
        <v>Office Equipment &amp; Services</v>
      </c>
      <c r="B54" s="6">
        <f>'Master data'!B54</f>
        <v>145</v>
      </c>
      <c r="C54" s="4">
        <f>IF('Master data'!BB54&gt;0,'Master data'!C54/'Master data'!BB54,"NA")</f>
        <v>2.0276109162969518</v>
      </c>
      <c r="D54" s="7">
        <f>ROE!C54</f>
        <v>8.2903470480953631E-2</v>
      </c>
      <c r="E54" s="4">
        <f>IF('Master data'!BC54&gt;0,'Master data'!G54/('Master data'!BC54+'Master data'!EE54),"NA")</f>
        <v>2.1195908502268552</v>
      </c>
      <c r="F54" s="7">
        <f>'Return on capital'!H54</f>
        <v>0.12321939325371746</v>
      </c>
    </row>
    <row r="55" spans="1:6">
      <c r="A55" s="2" t="str">
        <f>'Master data'!A55</f>
        <v>Oil/Gas (Integrated)</v>
      </c>
      <c r="B55" s="6">
        <f>'Master data'!B55</f>
        <v>46</v>
      </c>
      <c r="C55" s="4">
        <f>IF('Master data'!BB55&gt;0,'Master data'!C55/'Master data'!BB55,"NA")</f>
        <v>1.7008813794024082</v>
      </c>
      <c r="D55" s="7">
        <f>ROE!C55</f>
        <v>0.11643379661884692</v>
      </c>
      <c r="E55" s="4">
        <f>IF('Master data'!BC55&gt;0,'Master data'!G55/('Master data'!BC55+'Master data'!EE55),"NA")</f>
        <v>1.5551690067872517</v>
      </c>
      <c r="F55" s="7">
        <f>'Return on capital'!H55</f>
        <v>0.10474467434441784</v>
      </c>
    </row>
    <row r="56" spans="1:6">
      <c r="A56" s="2" t="str">
        <f>'Master data'!A56</f>
        <v>Oil/Gas (Production and Exploration)</v>
      </c>
      <c r="B56" s="6">
        <f>'Master data'!B56</f>
        <v>642</v>
      </c>
      <c r="C56" s="4">
        <f>IF('Master data'!BB56&gt;0,'Master data'!C56/'Master data'!BB56,"NA")</f>
        <v>1.5644507925461886</v>
      </c>
      <c r="D56" s="7">
        <f>ROE!C56</f>
        <v>6.110660102629234E-2</v>
      </c>
      <c r="E56" s="4">
        <f>IF('Master data'!BC56&gt;0,'Master data'!G56/('Master data'!BC56+'Master data'!EE56),"NA")</f>
        <v>1.4020641867763628</v>
      </c>
      <c r="F56" s="7">
        <f>'Return on capital'!H56</f>
        <v>6.3587879764470098E-2</v>
      </c>
    </row>
    <row r="57" spans="1:6">
      <c r="A57" s="2" t="str">
        <f>'Master data'!A57</f>
        <v>Oil/Gas Distribution</v>
      </c>
      <c r="B57" s="6">
        <f>'Master data'!B57</f>
        <v>165</v>
      </c>
      <c r="C57" s="4">
        <f>IF('Master data'!BB57&gt;0,'Master data'!C57/'Master data'!BB57,"NA")</f>
        <v>1.5720473094863099</v>
      </c>
      <c r="D57" s="7">
        <f>ROE!C57</f>
        <v>6.9106612594938582E-2</v>
      </c>
      <c r="E57" s="4">
        <f>IF('Master data'!BC57&gt;0,'Master data'!G57/('Master data'!BC57+'Master data'!EE57),"NA")</f>
        <v>1.4019294821024497</v>
      </c>
      <c r="F57" s="7">
        <f>'Return on capital'!H57</f>
        <v>6.2431651828758407E-2</v>
      </c>
    </row>
    <row r="58" spans="1:6">
      <c r="A58" s="2" t="str">
        <f>'Master data'!A58</f>
        <v>Oilfield Svcs/Equip.</v>
      </c>
      <c r="B58" s="6">
        <f>'Master data'!B58</f>
        <v>457</v>
      </c>
      <c r="C58" s="4">
        <f>IF('Master data'!BB58&gt;0,'Master data'!C58/'Master data'!BB58,"NA")</f>
        <v>1.4093537723056757</v>
      </c>
      <c r="D58" s="7">
        <f>ROE!C58</f>
        <v>8.8136677099855093E-2</v>
      </c>
      <c r="E58" s="4">
        <f>IF('Master data'!BC58&gt;0,'Master data'!G58/('Master data'!BC58+'Master data'!EE58),"NA")</f>
        <v>1.3355825455377415</v>
      </c>
      <c r="F58" s="7">
        <f>'Return on capital'!H58</f>
        <v>7.3516780774635582E-2</v>
      </c>
    </row>
    <row r="59" spans="1:6">
      <c r="A59" s="2" t="str">
        <f>'Master data'!A59</f>
        <v>Packaging &amp; Container</v>
      </c>
      <c r="B59" s="6">
        <f>'Master data'!B59</f>
        <v>414</v>
      </c>
      <c r="C59" s="4">
        <f>IF('Master data'!BB59&gt;0,'Master data'!C59/'Master data'!BB59,"NA")</f>
        <v>2.6171872019253235</v>
      </c>
      <c r="D59" s="7">
        <f>ROE!C59</f>
        <v>0.1442633020178167</v>
      </c>
      <c r="E59" s="4">
        <f>IF('Master data'!BC59&gt;0,'Master data'!G59/('Master data'!BC59+'Master data'!EE59),"NA")</f>
        <v>2.318865074304417</v>
      </c>
      <c r="F59" s="7">
        <f>'Return on capital'!H59</f>
        <v>0.12151188323646014</v>
      </c>
    </row>
    <row r="60" spans="1:6">
      <c r="A60" s="2" t="str">
        <f>'Master data'!A60</f>
        <v>Paper/Forest Products</v>
      </c>
      <c r="B60" s="6">
        <f>'Master data'!B60</f>
        <v>272</v>
      </c>
      <c r="C60" s="4">
        <f>IF('Master data'!BB60&gt;0,'Master data'!C60/'Master data'!BB60,"NA")</f>
        <v>1.3577081807721498</v>
      </c>
      <c r="D60" s="7">
        <f>ROE!C60</f>
        <v>0.16841966723729962</v>
      </c>
      <c r="E60" s="4">
        <f>IF('Master data'!BC60&gt;0,'Master data'!G60/('Master data'!BC60+'Master data'!EE60),"NA")</f>
        <v>1.2572003425095732</v>
      </c>
      <c r="F60" s="7">
        <f>'Return on capital'!H60</f>
        <v>0.12463485927880023</v>
      </c>
    </row>
    <row r="61" spans="1:6">
      <c r="A61" s="2" t="str">
        <f>'Master data'!A61</f>
        <v>Power</v>
      </c>
      <c r="B61" s="6">
        <f>'Master data'!B61</f>
        <v>541</v>
      </c>
      <c r="C61" s="4">
        <f>IF('Master data'!BB61&gt;0,'Master data'!C61/'Master data'!BB61,"NA")</f>
        <v>1.3591870438240774</v>
      </c>
      <c r="D61" s="7">
        <f>ROE!C61</f>
        <v>7.8603598106160993E-2</v>
      </c>
      <c r="E61" s="4">
        <f>IF('Master data'!BC61&gt;0,'Master data'!G61/('Master data'!BC61+'Master data'!EE61),"NA")</f>
        <v>1.2201752800058836</v>
      </c>
      <c r="F61" s="7">
        <f>'Return on capital'!H61</f>
        <v>5.7560900536381437E-2</v>
      </c>
    </row>
    <row r="62" spans="1:6">
      <c r="A62" s="2" t="str">
        <f>'Master data'!A62</f>
        <v>Precious Metals</v>
      </c>
      <c r="B62" s="6">
        <f>'Master data'!B62</f>
        <v>947</v>
      </c>
      <c r="C62" s="4">
        <f>IF('Master data'!BB62&gt;0,'Master data'!C62/'Master data'!BB62,"NA")</f>
        <v>1.9752486826228053</v>
      </c>
      <c r="D62" s="7">
        <f>ROE!C62</f>
        <v>0.17037403464684808</v>
      </c>
      <c r="E62" s="4">
        <f>IF('Master data'!BC62&gt;0,'Master data'!G62/('Master data'!BC62+'Master data'!EE62),"NA")</f>
        <v>1.9485679937333358</v>
      </c>
      <c r="F62" s="7">
        <f>'Return on capital'!H62</f>
        <v>0.22835718773495844</v>
      </c>
    </row>
    <row r="63" spans="1:6">
      <c r="A63" s="2" t="str">
        <f>'Master data'!A63</f>
        <v>Publishing &amp; Newspapers</v>
      </c>
      <c r="B63" s="6">
        <f>'Master data'!B63</f>
        <v>337</v>
      </c>
      <c r="C63" s="4">
        <f>IF('Master data'!BB63&gt;0,'Master data'!C63/'Master data'!BB63,"NA")</f>
        <v>1.434391101563089</v>
      </c>
      <c r="D63" s="7">
        <f>ROE!C63</f>
        <v>0.16256326716511255</v>
      </c>
      <c r="E63" s="4">
        <f>IF('Master data'!BC63&gt;0,'Master data'!G63/('Master data'!BC63+'Master data'!EE63),"NA")</f>
        <v>1.6391724193848702</v>
      </c>
      <c r="F63" s="7">
        <f>'Return on capital'!H63</f>
        <v>8.3477775726052417E-2</v>
      </c>
    </row>
    <row r="64" spans="1:6">
      <c r="A64" s="2" t="str">
        <f>'Master data'!A64</f>
        <v>R.E.I.T.</v>
      </c>
      <c r="B64" s="6">
        <f>'Master data'!B64</f>
        <v>812</v>
      </c>
      <c r="C64" s="4">
        <f>IF('Master data'!BB64&gt;0,'Master data'!C64/'Master data'!BB64,"NA")</f>
        <v>1.9370200483408939</v>
      </c>
      <c r="D64" s="7">
        <f>ROE!C64</f>
        <v>6.8193071154629525E-2</v>
      </c>
      <c r="E64" s="4">
        <f>IF('Master data'!BC64&gt;0,'Master data'!G64/('Master data'!BC64+'Master data'!EE64),"NA")</f>
        <v>1.4938687798878394</v>
      </c>
      <c r="F64" s="7">
        <f>'Return on capital'!H64</f>
        <v>3.4260616410805349E-2</v>
      </c>
    </row>
    <row r="65" spans="1:6">
      <c r="A65" s="2" t="str">
        <f>'Master data'!A65</f>
        <v>Real Estate (Development)</v>
      </c>
      <c r="B65" s="6">
        <f>'Master data'!B65</f>
        <v>893</v>
      </c>
      <c r="C65" s="4">
        <f>IF('Master data'!BB65&gt;0,'Master data'!C65/'Master data'!BB65,"NA")</f>
        <v>0.51747341298253002</v>
      </c>
      <c r="D65" s="7">
        <f>ROE!C65</f>
        <v>0.11851272667617617</v>
      </c>
      <c r="E65" s="4">
        <f>IF('Master data'!BC65&gt;0,'Master data'!G65/('Master data'!BC65+'Master data'!EE65),"NA")</f>
        <v>0.71914840743854913</v>
      </c>
      <c r="F65" s="7">
        <f>'Return on capital'!H65</f>
        <v>7.7787095652650518E-2</v>
      </c>
    </row>
    <row r="66" spans="1:6">
      <c r="A66" s="2" t="str">
        <f>'Master data'!A66</f>
        <v>Real Estate (General/Diversified)</v>
      </c>
      <c r="B66" s="6">
        <f>'Master data'!B66</f>
        <v>344</v>
      </c>
      <c r="C66" s="4">
        <f>IF('Master data'!BB66&gt;0,'Master data'!C66/'Master data'!BB66,"NA")</f>
        <v>0.71022240968473349</v>
      </c>
      <c r="D66" s="7">
        <f>ROE!C66</f>
        <v>3.829819330350042E-2</v>
      </c>
      <c r="E66" s="4">
        <f>IF('Master data'!BC66&gt;0,'Master data'!G66/('Master data'!BC66+'Master data'!EE66),"NA")</f>
        <v>0.83112955523232712</v>
      </c>
      <c r="F66" s="7">
        <f>'Return on capital'!H66</f>
        <v>3.7749188201657506E-2</v>
      </c>
    </row>
    <row r="67" spans="1:6">
      <c r="A67" s="2" t="str">
        <f>'Master data'!A67</f>
        <v>Real Estate (Operations &amp; Services)</v>
      </c>
      <c r="B67" s="6">
        <f>'Master data'!B67</f>
        <v>739</v>
      </c>
      <c r="C67" s="4">
        <f>IF('Master data'!BB67&gt;0,'Master data'!C67/'Master data'!BB67,"NA")</f>
        <v>1.1745889283669027</v>
      </c>
      <c r="D67" s="7">
        <f>ROE!C67</f>
        <v>7.3275206837733878E-2</v>
      </c>
      <c r="E67" s="4">
        <f>IF('Master data'!BC67&gt;0,'Master data'!G67/('Master data'!BC67+'Master data'!EE67),"NA")</f>
        <v>1.1388109400157431</v>
      </c>
      <c r="F67" s="7">
        <f>'Return on capital'!H67</f>
        <v>3.6684425527639959E-2</v>
      </c>
    </row>
    <row r="68" spans="1:6">
      <c r="A68" s="2" t="str">
        <f>'Master data'!A68</f>
        <v>Recreation</v>
      </c>
      <c r="B68" s="6">
        <f>'Master data'!B68</f>
        <v>324</v>
      </c>
      <c r="C68" s="4">
        <f>IF('Master data'!BB68&gt;0,'Master data'!C68/'Master data'!BB68,"NA")</f>
        <v>3.3723824889706808</v>
      </c>
      <c r="D68" s="7">
        <f>ROE!C68</f>
        <v>9.6111659540272759E-2</v>
      </c>
      <c r="E68" s="4">
        <f>IF('Master data'!BC68&gt;0,'Master data'!G68/('Master data'!BC68+'Master data'!EE68),"NA")</f>
        <v>2.7631303851084805</v>
      </c>
      <c r="F68" s="7">
        <f>'Return on capital'!H68</f>
        <v>0.10101601549174961</v>
      </c>
    </row>
    <row r="69" spans="1:6">
      <c r="A69" s="2" t="str">
        <f>'Master data'!A69</f>
        <v>Reinsurance</v>
      </c>
      <c r="B69" s="6">
        <f>'Master data'!B69</f>
        <v>38</v>
      </c>
      <c r="C69" s="4">
        <f>IF('Master data'!BB69&gt;0,'Master data'!C69/'Master data'!BB69,"NA")</f>
        <v>0.93577875412673783</v>
      </c>
      <c r="D69" s="7">
        <f>ROE!C69</f>
        <v>7.3200548690673856E-2</v>
      </c>
      <c r="E69" s="4">
        <f>IF('Master data'!BC69&gt;0,'Master data'!G69/('Master data'!BC69+'Master data'!EE69),"NA")</f>
        <v>0.99403601197153768</v>
      </c>
      <c r="F69" s="7">
        <f>'Return on capital'!H69</f>
        <v>8.8926528335698168E-2</v>
      </c>
    </row>
    <row r="70" spans="1:6">
      <c r="A70" s="2" t="str">
        <f>'Master data'!A70</f>
        <v>Restaurant/Dining</v>
      </c>
      <c r="B70" s="6">
        <f>'Master data'!B70</f>
        <v>385</v>
      </c>
      <c r="C70" s="4">
        <f>IF('Master data'!BB70&gt;0,'Master data'!C70/'Master data'!BB70,"NA")</f>
        <v>13.501455974614231</v>
      </c>
      <c r="D70" s="7">
        <f>ROE!C70</f>
        <v>0.45895223265992258</v>
      </c>
      <c r="E70" s="4">
        <f>IF('Master data'!BC70&gt;0,'Master data'!G70/('Master data'!BC70+'Master data'!EE70),"NA")</f>
        <v>4.7414166206735278</v>
      </c>
      <c r="F70" s="7">
        <f>'Return on capital'!H70</f>
        <v>9.8154599437172918E-2</v>
      </c>
    </row>
    <row r="71" spans="1:6">
      <c r="A71" s="2" t="str">
        <f>'Master data'!A71</f>
        <v>Retail (Automotive)</v>
      </c>
      <c r="B71" s="6">
        <f>'Master data'!B71</f>
        <v>196</v>
      </c>
      <c r="C71" s="4">
        <f>IF('Master data'!BB71&gt;0,'Master data'!C71/'Master data'!BB71,"NA")</f>
        <v>3.6352105208831316</v>
      </c>
      <c r="D71" s="7">
        <f>ROE!C71</f>
        <v>0.24494728006344124</v>
      </c>
      <c r="E71" s="4">
        <f>IF('Master data'!BC71&gt;0,'Master data'!G71/('Master data'!BC71+'Master data'!EE71),"NA")</f>
        <v>2.3965956597507097</v>
      </c>
      <c r="F71" s="7">
        <f>'Return on capital'!H71</f>
        <v>0.12551530683819154</v>
      </c>
    </row>
    <row r="72" spans="1:6">
      <c r="A72" s="2" t="str">
        <f>'Master data'!A72</f>
        <v>Retail (Building Supply)</v>
      </c>
      <c r="B72" s="6">
        <f>'Master data'!B72</f>
        <v>98</v>
      </c>
      <c r="C72" s="4">
        <f>IF('Master data'!BB72&gt;0,'Master data'!C72/'Master data'!BB72,"NA")</f>
        <v>15.548797460699921</v>
      </c>
      <c r="D72" s="7">
        <f>ROE!C72</f>
        <v>0.64974135808072853</v>
      </c>
      <c r="E72" s="4">
        <f>IF('Master data'!BC72&gt;0,'Master data'!G72/('Master data'!BC72+'Master data'!EE72),"NA")</f>
        <v>6.5808034070961519</v>
      </c>
      <c r="F72" s="7">
        <f>'Return on capital'!H72</f>
        <v>0.33969075732122461</v>
      </c>
    </row>
    <row r="73" spans="1:6">
      <c r="A73" s="2" t="str">
        <f>'Master data'!A73</f>
        <v>Retail (Distributors)</v>
      </c>
      <c r="B73" s="6">
        <f>'Master data'!B73</f>
        <v>1002</v>
      </c>
      <c r="C73" s="4">
        <f>IF('Master data'!BB73&gt;0,'Master data'!C73/'Master data'!BB73,"NA")</f>
        <v>1.7168213877198601</v>
      </c>
      <c r="D73" s="7">
        <f>ROE!C73</f>
        <v>0.12644830240753238</v>
      </c>
      <c r="E73" s="4">
        <f>IF('Master data'!BC73&gt;0,'Master data'!G73/('Master data'!BC73+'Master data'!EE73),"NA")</f>
        <v>1.4630909153378542</v>
      </c>
      <c r="F73" s="7">
        <f>'Return on capital'!H73</f>
        <v>7.3493102616759037E-2</v>
      </c>
    </row>
    <row r="74" spans="1:6">
      <c r="A74" s="2" t="str">
        <f>'Master data'!A74</f>
        <v>Retail (General)</v>
      </c>
      <c r="B74" s="6">
        <f>'Master data'!B74</f>
        <v>204</v>
      </c>
      <c r="C74" s="4">
        <f>IF('Master data'!BB74&gt;0,'Master data'!C74/'Master data'!BB74,"NA")</f>
        <v>3.4884042791490781</v>
      </c>
      <c r="D74" s="7">
        <f>ROE!C74</f>
        <v>0.12899801857561807</v>
      </c>
      <c r="E74" s="4">
        <f>IF('Master data'!BC74&gt;0,'Master data'!G74/('Master data'!BC74+'Master data'!EE74),"NA")</f>
        <v>2.6141742185519772</v>
      </c>
      <c r="F74" s="7">
        <f>'Return on capital'!H74</f>
        <v>0.12009403587138043</v>
      </c>
    </row>
    <row r="75" spans="1:6">
      <c r="A75" s="2" t="str">
        <f>'Master data'!A75</f>
        <v>Retail (Grocery and Food)</v>
      </c>
      <c r="B75" s="6">
        <f>'Master data'!B75</f>
        <v>184</v>
      </c>
      <c r="C75" s="4">
        <f>IF('Master data'!BB75&gt;0,'Master data'!C75/'Master data'!BB75,"NA")</f>
        <v>2.5986200126703913</v>
      </c>
      <c r="D75" s="7">
        <f>ROE!C75</f>
        <v>0.16067738837881854</v>
      </c>
      <c r="E75" s="4">
        <f>IF('Master data'!BC75&gt;0,'Master data'!G75/('Master data'!BC75+'Master data'!EE75),"NA")</f>
        <v>2.1213081076084652</v>
      </c>
      <c r="F75" s="7">
        <f>'Return on capital'!H75</f>
        <v>0.10855706711325305</v>
      </c>
    </row>
    <row r="76" spans="1:6">
      <c r="A76" s="2" t="str">
        <f>'Master data'!A76</f>
        <v>Retail (Online)</v>
      </c>
      <c r="B76" s="6">
        <f>'Master data'!B76</f>
        <v>353</v>
      </c>
      <c r="C76" s="4">
        <f>IF('Master data'!BB76&gt;0,'Master data'!C76/'Master data'!BB76,"NA")</f>
        <v>7.6873665036695789</v>
      </c>
      <c r="D76" s="7">
        <f>ROE!C76</f>
        <v>0.26676580054911231</v>
      </c>
      <c r="E76" s="4">
        <f>IF('Master data'!BC76&gt;0,'Master data'!G76/('Master data'!BC76+'Master data'!EE76),"NA")</f>
        <v>4.9713189436917338</v>
      </c>
      <c r="F76" s="7">
        <f>'Return on capital'!H76</f>
        <v>6.5894194709945314E-2</v>
      </c>
    </row>
    <row r="77" spans="1:6">
      <c r="A77" s="2" t="str">
        <f>'Master data'!A77</f>
        <v>Retail (Special Lines)</v>
      </c>
      <c r="B77" s="6">
        <f>'Master data'!B77</f>
        <v>479</v>
      </c>
      <c r="C77" s="4">
        <f>IF('Master data'!BB77&gt;0,'Master data'!C77/'Master data'!BB77,"NA")</f>
        <v>3.7450681339315119</v>
      </c>
      <c r="D77" s="7">
        <f>ROE!C77</f>
        <v>0.15794563940814463</v>
      </c>
      <c r="E77" s="4">
        <f>IF('Master data'!BC77&gt;0,'Master data'!G77/('Master data'!BC77+'Master data'!EE77),"NA")</f>
        <v>2.9593161094174545</v>
      </c>
      <c r="F77" s="7">
        <f>'Return on capital'!H77</f>
        <v>0.13279299614966453</v>
      </c>
    </row>
    <row r="78" spans="1:6">
      <c r="A78" s="2" t="str">
        <f>'Master data'!A78</f>
        <v>Rubber&amp; Tires</v>
      </c>
      <c r="B78" s="6">
        <f>'Master data'!B78</f>
        <v>90</v>
      </c>
      <c r="C78" s="4">
        <f>IF('Master data'!BB78&gt;0,'Master data'!C78/'Master data'!BB78,"NA")</f>
        <v>1.4562908346277255</v>
      </c>
      <c r="D78" s="7">
        <f>ROE!C78</f>
        <v>0.13245205972686916</v>
      </c>
      <c r="E78" s="4">
        <f>IF('Master data'!BC78&gt;0,'Master data'!G78/('Master data'!BC78+'Master data'!EE78),"NA")</f>
        <v>1.2908079156819687</v>
      </c>
      <c r="F78" s="7">
        <f>'Return on capital'!H78</f>
        <v>0.10123362293340271</v>
      </c>
    </row>
    <row r="79" spans="1:6">
      <c r="A79" s="2" t="str">
        <f>'Master data'!A79</f>
        <v>Semiconductor</v>
      </c>
      <c r="B79" s="6">
        <f>'Master data'!B79</f>
        <v>581</v>
      </c>
      <c r="C79" s="4">
        <f>IF('Master data'!BB79&gt;0,'Master data'!C79/'Master data'!BB79,"NA")</f>
        <v>5.9893659380762454</v>
      </c>
      <c r="D79" s="7">
        <f>ROE!C79</f>
        <v>0.24746319903471461</v>
      </c>
      <c r="E79" s="4">
        <f>IF('Master data'!BC79&gt;0,'Master data'!G79/('Master data'!BC79+'Master data'!EE79),"NA")</f>
        <v>4.9481248945290428</v>
      </c>
      <c r="F79" s="7">
        <f>'Return on capital'!H79</f>
        <v>0.18661866214241898</v>
      </c>
    </row>
    <row r="80" spans="1:6">
      <c r="A80" s="2" t="str">
        <f>'Master data'!A80</f>
        <v>Semiconductor Equip</v>
      </c>
      <c r="B80" s="6">
        <f>'Master data'!B80</f>
        <v>324</v>
      </c>
      <c r="C80" s="4">
        <f>IF('Master data'!BB80&gt;0,'Master data'!C80/'Master data'!BB80,"NA")</f>
        <v>8.5780420366749812</v>
      </c>
      <c r="D80" s="7">
        <f>ROE!C80</f>
        <v>0.30344710979365302</v>
      </c>
      <c r="E80" s="4">
        <f>IF('Master data'!BC80&gt;0,'Master data'!G80/('Master data'!BC80+'Master data'!EE80),"NA")</f>
        <v>7.2981814136251417</v>
      </c>
      <c r="F80" s="7">
        <f>'Return on capital'!H80</f>
        <v>0.25117185589578167</v>
      </c>
    </row>
    <row r="81" spans="1:6">
      <c r="A81" s="2" t="str">
        <f>'Master data'!A81</f>
        <v>Shipbuilding &amp; Marine</v>
      </c>
      <c r="B81" s="6">
        <f>'Master data'!B81</f>
        <v>348</v>
      </c>
      <c r="C81" s="4">
        <f>IF('Master data'!BB81&gt;0,'Master data'!C81/'Master data'!BB81,"NA")</f>
        <v>1.5324302701338244</v>
      </c>
      <c r="D81" s="7">
        <f>ROE!C81</f>
        <v>0.35377869526900318</v>
      </c>
      <c r="E81" s="4">
        <f>IF('Master data'!BC81&gt;0,'Master data'!G81/('Master data'!BC81+'Master data'!EE81),"NA")</f>
        <v>1.4310705890540589</v>
      </c>
      <c r="F81" s="7">
        <f>'Return on capital'!H81</f>
        <v>0.19976962183355079</v>
      </c>
    </row>
    <row r="82" spans="1:6">
      <c r="A82" s="2" t="str">
        <f>'Master data'!A82</f>
        <v>Shoe</v>
      </c>
      <c r="B82" s="6">
        <f>'Master data'!B82</f>
        <v>84</v>
      </c>
      <c r="C82" s="4">
        <f>IF('Master data'!BB82&gt;0,'Master data'!C82/'Master data'!BB82,"NA")</f>
        <v>7.5750799023245907</v>
      </c>
      <c r="D82" s="7">
        <f>ROE!C82</f>
        <v>0.24505029663138542</v>
      </c>
      <c r="E82" s="4">
        <f>IF('Master data'!BC82&gt;0,'Master data'!G82/('Master data'!BC82+'Master data'!EE82),"NA")</f>
        <v>6.3897698371975302</v>
      </c>
      <c r="F82" s="7">
        <f>'Return on capital'!H82</f>
        <v>0.20049274906102899</v>
      </c>
    </row>
    <row r="83" spans="1:6">
      <c r="A83" s="2" t="str">
        <f>'Master data'!A83</f>
        <v>Software (Entertainment)</v>
      </c>
      <c r="B83" s="6">
        <f>'Master data'!B83</f>
        <v>317</v>
      </c>
      <c r="C83" s="4">
        <f>IF('Master data'!BB83&gt;0,'Master data'!C83/'Master data'!BB83,"NA")</f>
        <v>6.0330230764818804</v>
      </c>
      <c r="D83" s="7">
        <f>ROE!C83</f>
        <v>0.31973169493381992</v>
      </c>
      <c r="E83" s="4">
        <f>IF('Master data'!BC83&gt;0,'Master data'!G83/('Master data'!BC83+'Master data'!EE83),"NA")</f>
        <v>5.0028473631644133</v>
      </c>
      <c r="F83" s="7">
        <f>'Return on capital'!H83</f>
        <v>0.21189984453676428</v>
      </c>
    </row>
    <row r="84" spans="1:6">
      <c r="A84" s="2" t="str">
        <f>'Master data'!A84</f>
        <v>Software (Internet)</v>
      </c>
      <c r="B84" s="6">
        <f>'Master data'!B84</f>
        <v>151</v>
      </c>
      <c r="C84" s="4">
        <f>IF('Master data'!BB84&gt;0,'Master data'!C84/'Master data'!BB84,"NA")</f>
        <v>9.9851692646015202</v>
      </c>
      <c r="D84" s="7">
        <f>ROE!C84</f>
        <v>4.2542409840140287E-2</v>
      </c>
      <c r="E84" s="4">
        <f>IF('Master data'!BC84&gt;0,'Master data'!G84/('Master data'!BC84+'Master data'!EE84),"NA")</f>
        <v>8.8026916432614506</v>
      </c>
      <c r="F84" s="7">
        <f>'Return on capital'!H84</f>
        <v>3.7949935361648916E-2</v>
      </c>
    </row>
    <row r="85" spans="1:6">
      <c r="A85" s="2" t="str">
        <f>'Master data'!A85</f>
        <v>Software (System &amp; Application)</v>
      </c>
      <c r="B85" s="6">
        <f>'Master data'!B85</f>
        <v>1603</v>
      </c>
      <c r="C85" s="4">
        <f>IF('Master data'!BB85&gt;0,'Master data'!C85/'Master data'!BB85,"NA")</f>
        <v>11.532075841757656</v>
      </c>
      <c r="D85" s="7">
        <f>ROE!C85</f>
        <v>0.20467745730681164</v>
      </c>
      <c r="E85" s="4">
        <f>IF('Master data'!BC85&gt;0,'Master data'!G85/('Master data'!BC85+'Master data'!EE85),"NA")</f>
        <v>10.303481862887475</v>
      </c>
      <c r="F85" s="7">
        <f>'Return on capital'!H85</f>
        <v>0.21376743005087168</v>
      </c>
    </row>
    <row r="86" spans="1:6">
      <c r="A86" s="2" t="str">
        <f>'Master data'!A86</f>
        <v>Steel</v>
      </c>
      <c r="B86" s="6">
        <f>'Master data'!B86</f>
        <v>709</v>
      </c>
      <c r="C86" s="4">
        <f>IF('Master data'!BB86&gt;0,'Master data'!C86/'Master data'!BB86,"NA")</f>
        <v>1.1891191250734865</v>
      </c>
      <c r="D86" s="7">
        <f>ROE!C86</f>
        <v>0.25574593205064644</v>
      </c>
      <c r="E86" s="4">
        <f>IF('Master data'!BC86&gt;0,'Master data'!G86/('Master data'!BC86+'Master data'!EE86),"NA")</f>
        <v>1.1252854853899588</v>
      </c>
      <c r="F86" s="7">
        <f>'Return on capital'!H86</f>
        <v>0.20855025892651846</v>
      </c>
    </row>
    <row r="87" spans="1:6">
      <c r="A87" s="2" t="str">
        <f>'Master data'!A87</f>
        <v>Telecom (Wireless)</v>
      </c>
      <c r="B87" s="6">
        <f>'Master data'!B87</f>
        <v>101</v>
      </c>
      <c r="C87" s="4">
        <f>IF('Master data'!BB87&gt;0,'Master data'!C87/'Master data'!BB87,"NA")</f>
        <v>1.3490522292549347</v>
      </c>
      <c r="D87" s="7">
        <f>ROE!C87</f>
        <v>0.13991216312529939</v>
      </c>
      <c r="E87" s="4">
        <f>IF('Master data'!BC87&gt;0,'Master data'!G87/('Master data'!BC87+'Master data'!EE87),"NA")</f>
        <v>1.3406259896698487</v>
      </c>
      <c r="F87" s="7">
        <f>'Return on capital'!H87</f>
        <v>8.8251996263097918E-2</v>
      </c>
    </row>
    <row r="88" spans="1:6">
      <c r="A88" s="2" t="str">
        <f>'Master data'!A88</f>
        <v>Telecom. Equipment</v>
      </c>
      <c r="B88" s="6">
        <f>'Master data'!B88</f>
        <v>465</v>
      </c>
      <c r="C88" s="4">
        <f>IF('Master data'!BB88&gt;0,'Master data'!C88/'Master data'!BB88,"NA")</f>
        <v>4.228647115743378</v>
      </c>
      <c r="D88" s="7">
        <f>ROE!C88</f>
        <v>0.1137364459095792</v>
      </c>
      <c r="E88" s="4">
        <f>IF('Master data'!BC88&gt;0,'Master data'!G88/('Master data'!BC88+'Master data'!EE88),"NA")</f>
        <v>3.5329046682499605</v>
      </c>
      <c r="F88" s="7">
        <f>'Return on capital'!H88</f>
        <v>0.14255996042978189</v>
      </c>
    </row>
    <row r="89" spans="1:6">
      <c r="A89" s="2" t="str">
        <f>'Master data'!A89</f>
        <v>Telecom. Services</v>
      </c>
      <c r="B89" s="6">
        <f>'Master data'!B89</f>
        <v>296</v>
      </c>
      <c r="C89" s="4">
        <f>IF('Master data'!BB89&gt;0,'Master data'!C89/'Master data'!BB89,"NA")</f>
        <v>1.4754172364123215</v>
      </c>
      <c r="D89" s="7">
        <f>ROE!C89</f>
        <v>0.12857456387641686</v>
      </c>
      <c r="E89" s="4">
        <f>IF('Master data'!BC89&gt;0,'Master data'!G89/('Master data'!BC89+'Master data'!EE89),"NA")</f>
        <v>1.4808259028578636</v>
      </c>
      <c r="F89" s="7">
        <f>'Return on capital'!H89</f>
        <v>0.10601975915362225</v>
      </c>
    </row>
    <row r="90" spans="1:6">
      <c r="A90" s="2" t="str">
        <f>'Master data'!A90</f>
        <v>Tobacco</v>
      </c>
      <c r="B90" s="6">
        <f>'Master data'!B90</f>
        <v>55</v>
      </c>
      <c r="C90" s="4">
        <f>IF('Master data'!BB90&gt;0,'Master data'!C90/'Master data'!BB90,"NA")</f>
        <v>3.5276289208039842</v>
      </c>
      <c r="D90" s="7">
        <f>ROE!C90</f>
        <v>0.26171041088121882</v>
      </c>
      <c r="E90" s="4">
        <f>IF('Master data'!BC90&gt;0,'Master data'!G90/('Master data'!BC90+'Master data'!EE90),"NA")</f>
        <v>2.7948777971989949</v>
      </c>
      <c r="F90" s="7">
        <f>'Return on capital'!H90</f>
        <v>0.22495511975045038</v>
      </c>
    </row>
    <row r="91" spans="1:6">
      <c r="A91" s="2" t="str">
        <f>'Master data'!A91</f>
        <v>Transportation</v>
      </c>
      <c r="B91" s="6">
        <f>'Master data'!B91</f>
        <v>295</v>
      </c>
      <c r="C91" s="4">
        <f>IF('Master data'!BB91&gt;0,'Master data'!C91/'Master data'!BB91,"NA")</f>
        <v>2.5126332818998796</v>
      </c>
      <c r="D91" s="7">
        <f>ROE!C91</f>
        <v>0.17899732437239302</v>
      </c>
      <c r="E91" s="4">
        <f>IF('Master data'!BC91&gt;0,'Master data'!G91/('Master data'!BC91+'Master data'!EE91),"NA")</f>
        <v>2.0629720802806242</v>
      </c>
      <c r="F91" s="7">
        <f>'Return on capital'!H91</f>
        <v>0.11290607748214306</v>
      </c>
    </row>
    <row r="92" spans="1:6">
      <c r="A92" s="2" t="str">
        <f>'Master data'!A92</f>
        <v>Transportation (Railroads)</v>
      </c>
      <c r="B92" s="6">
        <f>'Master data'!B92</f>
        <v>51</v>
      </c>
      <c r="C92" s="4">
        <f>IF('Master data'!BB92&gt;0,'Master data'!C92/'Master data'!BB92,"NA")</f>
        <v>2.6532599002352972</v>
      </c>
      <c r="D92" s="7">
        <f>ROE!C92</f>
        <v>6.2059002699599582E-2</v>
      </c>
      <c r="E92" s="4">
        <f>IF('Master data'!BC92&gt;0,'Master data'!G92/('Master data'!BC92+'Master data'!EE92),"NA")</f>
        <v>1.8710565583683549</v>
      </c>
      <c r="F92" s="7">
        <f>'Return on capital'!H92</f>
        <v>4.5254494138982151E-2</v>
      </c>
    </row>
    <row r="93" spans="1:6">
      <c r="A93" s="2" t="str">
        <f>'Master data'!A93</f>
        <v>Trucking</v>
      </c>
      <c r="B93" s="6">
        <f>'Master data'!B93</f>
        <v>232</v>
      </c>
      <c r="C93" s="4">
        <f>IF('Master data'!BB93&gt;0,'Master data'!C93/'Master data'!BB93,"NA")</f>
        <v>2.9089686411176556</v>
      </c>
      <c r="D93" s="7">
        <f>ROE!C93</f>
        <v>8.2152365739250041E-2</v>
      </c>
      <c r="E93" s="4">
        <f>IF('Master data'!BC93&gt;0,'Master data'!G93/('Master data'!BC93+'Master data'!EE93),"NA")</f>
        <v>2.071653076660009</v>
      </c>
      <c r="F93" s="7">
        <f>'Return on capital'!H93</f>
        <v>5.7699753318258405E-2</v>
      </c>
    </row>
    <row r="94" spans="1:6">
      <c r="A94" s="2" t="str">
        <f>'Master data'!A94</f>
        <v>Utility (General)</v>
      </c>
      <c r="B94" s="6">
        <f>'Master data'!B94</f>
        <v>54</v>
      </c>
      <c r="C94" s="4">
        <f>IF('Master data'!BB94&gt;0,'Master data'!C94/'Master data'!BB94,"NA")</f>
        <v>1.7081363306667394</v>
      </c>
      <c r="D94" s="7">
        <f>ROE!C94</f>
        <v>9.5275107751281632E-2</v>
      </c>
      <c r="E94" s="4">
        <f>IF('Master data'!BC94&gt;0,'Master data'!G94/('Master data'!BC94+'Master data'!EE94),"NA")</f>
        <v>1.4643052310842675</v>
      </c>
      <c r="F94" s="7">
        <f>'Return on capital'!H94</f>
        <v>7.0305215243155875E-2</v>
      </c>
    </row>
    <row r="95" spans="1:6">
      <c r="A95" s="2" t="str">
        <f>'Master data'!A95</f>
        <v>Utility (Water)</v>
      </c>
      <c r="B95" s="6">
        <f>'Master data'!B95</f>
        <v>104</v>
      </c>
      <c r="C95" s="4">
        <f>IF('Master data'!BB95&gt;0,'Master data'!C95/'Master data'!BB95,"NA")</f>
        <v>1.7495884442596421</v>
      </c>
      <c r="D95" s="7">
        <f>ROE!C96</f>
        <v>0.13217374847617697</v>
      </c>
      <c r="E95" s="4">
        <f>IF('Master data'!BC95&gt;0,'Master data'!G95/('Master data'!BC95+'Master data'!EE95),"NA")</f>
        <v>1.4243491864200404</v>
      </c>
      <c r="F95" s="7">
        <f>'Return on capital'!H96</f>
        <v>7.1297327645548525E-2</v>
      </c>
    </row>
    <row r="96" spans="1:6">
      <c r="A96" s="2" t="str">
        <f>'Master data'!A96</f>
        <v>Total Market</v>
      </c>
      <c r="B96" s="6">
        <f>'Master data'!B96</f>
        <v>47606</v>
      </c>
      <c r="C96" s="4">
        <f>IF('Master data'!BB96&gt;0,'Master data'!C96/'Master data'!BB96,"NA")</f>
        <v>2.3077005032306031</v>
      </c>
      <c r="D96" s="7">
        <f>ROE!C96</f>
        <v>0.13217374847617697</v>
      </c>
      <c r="E96" s="4">
        <f>IF('Master data'!BC96&gt;0,'Master data'!G96/('Master data'!BC96+'Master data'!EE96),"NA")</f>
        <v>1.8062189308151551</v>
      </c>
      <c r="F96" s="7">
        <f>'Return on capital'!H96</f>
        <v>7.1297327645548525E-2</v>
      </c>
    </row>
    <row r="97" spans="1:6">
      <c r="A97" s="2" t="str">
        <f>'Master data'!A97</f>
        <v>Total Market (without financials)</v>
      </c>
      <c r="B97" s="6">
        <f>'Master data'!B97</f>
        <v>42185</v>
      </c>
      <c r="C97" s="4">
        <f>IF('Master data'!BB97&gt;0,'Master data'!C97/'Master data'!BB97,"NA")</f>
        <v>2.824448204176941</v>
      </c>
      <c r="D97" s="7">
        <f>ROE!C97</f>
        <v>0.1346619489388699</v>
      </c>
      <c r="E97" s="4">
        <f>IF('Master data'!BC97&gt;0,'Master data'!G97/('Master data'!BC97+'Master data'!EE97),"NA")</f>
        <v>2.3075420116575951</v>
      </c>
      <c r="F97" s="7">
        <f>'Return on capital'!H97</f>
        <v>0.11206616545612316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97"/>
  <sheetViews>
    <sheetView workbookViewId="0">
      <selection activeCell="C2" sqref="C2"/>
    </sheetView>
  </sheetViews>
  <sheetFormatPr defaultColWidth="11.07421875" defaultRowHeight="13.5"/>
  <cols>
    <col min="1" max="1" width="29.84375" bestFit="1" customWidth="1"/>
    <col min="2" max="2" width="12" bestFit="1" customWidth="1"/>
    <col min="3" max="3" width="8.84375" bestFit="1" customWidth="1"/>
    <col min="4" max="4" width="8.69140625" bestFit="1" customWidth="1"/>
    <col min="5" max="5" width="9.3046875" bestFit="1" customWidth="1"/>
    <col min="6" max="6" width="24.4609375" style="11" bestFit="1" customWidth="1"/>
    <col min="7" max="7" width="30.3046875" style="11" bestFit="1" customWidth="1"/>
  </cols>
  <sheetData>
    <row r="1" spans="1:9" s="74" customFormat="1" ht="40.5">
      <c r="A1" s="32" t="str">
        <f>'Master data'!A1</f>
        <v>Industry Name</v>
      </c>
      <c r="B1" s="30" t="s">
        <v>192</v>
      </c>
      <c r="C1" s="37" t="s">
        <v>118</v>
      </c>
      <c r="D1" s="37" t="s">
        <v>119</v>
      </c>
      <c r="E1" s="37" t="s">
        <v>120</v>
      </c>
      <c r="F1" s="95" t="s">
        <v>505</v>
      </c>
      <c r="G1" s="95" t="s">
        <v>504</v>
      </c>
      <c r="H1" s="37" t="s">
        <v>285</v>
      </c>
      <c r="I1" s="37" t="s">
        <v>284</v>
      </c>
    </row>
    <row r="2" spans="1:9">
      <c r="A2" s="2" t="str">
        <f>'Master data'!A2</f>
        <v>Advertising</v>
      </c>
      <c r="B2" s="6">
        <f>'Master data'!B2</f>
        <v>348</v>
      </c>
      <c r="C2" s="4">
        <f>'Master data'!M2</f>
        <v>143.12378215896354</v>
      </c>
      <c r="D2" s="4">
        <f>'Master data'!N2</f>
        <v>74.812069371756152</v>
      </c>
      <c r="E2" s="4">
        <f>'Master data'!O2</f>
        <v>36.330571269359339</v>
      </c>
      <c r="F2" s="4" t="str">
        <f>IF('Master data'!AL2&gt;0,'Master data'!C2/'Master data'!AL2,"NA")</f>
        <v>NA</v>
      </c>
      <c r="G2" s="4">
        <f>'Master data'!EA2/'Master data'!DZ2</f>
        <v>20.061707615857902</v>
      </c>
      <c r="H2" s="20">
        <f>'Master data'!AD2</f>
        <v>0.24706296296296304</v>
      </c>
      <c r="I2" s="4">
        <f t="shared" ref="I2:I33" si="0">IF(H2&gt;0,IF(G2="NA","NA",G2/(100*H2)),"NA")</f>
        <v>0.81200789366657644</v>
      </c>
    </row>
    <row r="3" spans="1:9">
      <c r="A3" s="2" t="str">
        <f>'Master data'!A3</f>
        <v>Aerospace/Defense</v>
      </c>
      <c r="B3" s="6">
        <f>'Master data'!B3</f>
        <v>272</v>
      </c>
      <c r="C3" s="4">
        <f>'Master data'!M3</f>
        <v>67.82975154291681</v>
      </c>
      <c r="D3" s="4">
        <f>'Master data'!N3</f>
        <v>70.171653420811069</v>
      </c>
      <c r="E3" s="4">
        <f>'Master data'!O3</f>
        <v>68.740399480813224</v>
      </c>
      <c r="F3" s="4" t="str">
        <f>IF('Master data'!AL3&gt;0,'Master data'!C3/'Master data'!AL3,"NA")</f>
        <v>NA</v>
      </c>
      <c r="G3" s="4">
        <f>'Master data'!EA3/'Master data'!DZ3</f>
        <v>21.014649418097441</v>
      </c>
      <c r="H3" s="20">
        <f>'Master data'!AD3</f>
        <v>0.15293311111111119</v>
      </c>
      <c r="I3" s="4">
        <f t="shared" si="0"/>
        <v>1.3741072332484998</v>
      </c>
    </row>
    <row r="4" spans="1:9">
      <c r="A4" s="2" t="str">
        <f>'Master data'!A4</f>
        <v>Air Transport</v>
      </c>
      <c r="B4" s="6">
        <f>'Master data'!B4</f>
        <v>151</v>
      </c>
      <c r="C4" s="4">
        <f>'Master data'!M4</f>
        <v>147.60089809994577</v>
      </c>
      <c r="D4" s="4">
        <f>'Master data'!N4</f>
        <v>721.84168558254396</v>
      </c>
      <c r="E4" s="4">
        <f>'Master data'!O4</f>
        <v>63.759023130360227</v>
      </c>
      <c r="F4" s="4" t="str">
        <f>IF('Master data'!AL4&gt;0,'Master data'!C4/'Master data'!AL4,"NA")</f>
        <v>NA</v>
      </c>
      <c r="G4" s="4">
        <f>'Master data'!EA4/'Master data'!DZ4</f>
        <v>30.620256737064135</v>
      </c>
      <c r="H4" s="20">
        <f>'Master data'!AD4</f>
        <v>0.14912499999999998</v>
      </c>
      <c r="I4" s="4">
        <f t="shared" si="0"/>
        <v>2.0533281969531694</v>
      </c>
    </row>
    <row r="5" spans="1:9">
      <c r="A5" s="2" t="str">
        <f>'Master data'!A5</f>
        <v>Apparel</v>
      </c>
      <c r="B5" s="6">
        <f>'Master data'!B5</f>
        <v>1170</v>
      </c>
      <c r="C5" s="4">
        <f>'Master data'!M5</f>
        <v>77.890195249708341</v>
      </c>
      <c r="D5" s="4">
        <f>'Master data'!N5</f>
        <v>39.241218718759413</v>
      </c>
      <c r="E5" s="4">
        <f>'Master data'!O5</f>
        <v>23.937664830891922</v>
      </c>
      <c r="F5" s="4">
        <f>IF('Master data'!AL5&gt;0,'Master data'!C5/'Master data'!AL5,"NA")</f>
        <v>90.354223071798714</v>
      </c>
      <c r="G5" s="4">
        <f>'Master data'!EA5/'Master data'!DZ5</f>
        <v>28.753039497483936</v>
      </c>
      <c r="H5" s="20">
        <f>'Master data'!AD5</f>
        <v>0.2973030303030304</v>
      </c>
      <c r="I5" s="4">
        <f t="shared" si="0"/>
        <v>0.96712904231675623</v>
      </c>
    </row>
    <row r="6" spans="1:9">
      <c r="A6" s="2" t="str">
        <f>'Master data'!A6</f>
        <v>Auto &amp; Truck</v>
      </c>
      <c r="B6" s="6">
        <f>'Master data'!B6</f>
        <v>152</v>
      </c>
      <c r="C6" s="4">
        <f>'Master data'!M6</f>
        <v>159.04435269915535</v>
      </c>
      <c r="D6" s="4">
        <f>'Master data'!N6</f>
        <v>96.320301200433363</v>
      </c>
      <c r="E6" s="4">
        <f>'Master data'!O6</f>
        <v>19.297083659863208</v>
      </c>
      <c r="F6" s="4">
        <f>IF('Master data'!AL6&gt;0,'Master data'!C6/'Master data'!AL6,"NA")</f>
        <v>62.710885535865557</v>
      </c>
      <c r="G6" s="4">
        <f>'Master data'!EA6/'Master data'!DZ6</f>
        <v>18.327893372333389</v>
      </c>
      <c r="H6" s="20">
        <f>'Master data'!AD6</f>
        <v>0.22007368421052631</v>
      </c>
      <c r="I6" s="4">
        <f t="shared" si="0"/>
        <v>0.83280713176049737</v>
      </c>
    </row>
    <row r="7" spans="1:9">
      <c r="A7" s="2" t="str">
        <f>'Master data'!A7</f>
        <v>Auto Parts</v>
      </c>
      <c r="B7" s="6">
        <f>'Master data'!B7</f>
        <v>728</v>
      </c>
      <c r="C7" s="4">
        <f>'Master data'!M7</f>
        <v>119.52392774849095</v>
      </c>
      <c r="D7" s="4">
        <f>'Master data'!N7</f>
        <v>54.536693186062124</v>
      </c>
      <c r="E7" s="4">
        <f>'Master data'!O7</f>
        <v>28.178633769718093</v>
      </c>
      <c r="F7" s="4">
        <f>IF('Master data'!AL7&gt;0,'Master data'!C7/'Master data'!AL7,"NA")</f>
        <v>93.568155679817522</v>
      </c>
      <c r="G7" s="4">
        <f>'Master data'!EA7/'Master data'!DZ7</f>
        <v>18.487318494774474</v>
      </c>
      <c r="H7" s="20">
        <f>'Master data'!AD7</f>
        <v>0.33957101449275368</v>
      </c>
      <c r="I7" s="4">
        <f t="shared" si="0"/>
        <v>0.54443158296035854</v>
      </c>
    </row>
    <row r="8" spans="1:9">
      <c r="A8" s="2" t="str">
        <f>'Master data'!A8</f>
        <v>Bank (Money Center)</v>
      </c>
      <c r="B8" s="6">
        <f>'Master data'!B8</f>
        <v>610</v>
      </c>
      <c r="C8" s="4">
        <f>'Master data'!M8</f>
        <v>528.38914373578382</v>
      </c>
      <c r="D8" s="4">
        <f>'Master data'!N8</f>
        <v>28.883925497987057</v>
      </c>
      <c r="E8" s="4">
        <f>'Master data'!O8</f>
        <v>14.892250882698612</v>
      </c>
      <c r="F8" s="4">
        <f>IF('Master data'!AL8&gt;0,'Master data'!C8/'Master data'!AL8,"NA")</f>
        <v>12.316737673227669</v>
      </c>
      <c r="G8" s="4">
        <f>'Master data'!EA8/'Master data'!DZ8</f>
        <v>8.5913467764441158</v>
      </c>
      <c r="H8" s="20">
        <f>'Master data'!AD8</f>
        <v>0.24123343589743587</v>
      </c>
      <c r="I8" s="4">
        <f t="shared" si="0"/>
        <v>0.35614245365625269</v>
      </c>
    </row>
    <row r="9" spans="1:9">
      <c r="A9" s="2" t="str">
        <f>'Master data'!A9</f>
        <v>Banks (Regional)</v>
      </c>
      <c r="B9" s="6">
        <f>'Master data'!B9</f>
        <v>816</v>
      </c>
      <c r="C9" s="4">
        <f>'Master data'!M9</f>
        <v>51.079803611898136</v>
      </c>
      <c r="D9" s="4">
        <f>'Master data'!N9</f>
        <v>24.903502919393066</v>
      </c>
      <c r="E9" s="4">
        <f>'Master data'!O9</f>
        <v>12.845902214277412</v>
      </c>
      <c r="F9" s="4">
        <f>IF('Master data'!AL9&gt;0,'Master data'!C9/'Master data'!AL9,"NA")</f>
        <v>15.397929977258565</v>
      </c>
      <c r="G9" s="4">
        <f>'Master data'!EA9/'Master data'!DZ9</f>
        <v>10.786726977893293</v>
      </c>
      <c r="H9" s="20">
        <f>'Master data'!AD9</f>
        <v>0.11913043478260862</v>
      </c>
      <c r="I9" s="4">
        <f t="shared" si="0"/>
        <v>0.90545518427571492</v>
      </c>
    </row>
    <row r="10" spans="1:9">
      <c r="A10" s="2" t="str">
        <f>'Master data'!A10</f>
        <v>Beverage (Alcoholic)</v>
      </c>
      <c r="B10" s="6">
        <f>'Master data'!B10</f>
        <v>219</v>
      </c>
      <c r="C10" s="4">
        <f>'Master data'!M10</f>
        <v>61.941725779335599</v>
      </c>
      <c r="D10" s="4">
        <f>'Master data'!N10</f>
        <v>44.851489172576848</v>
      </c>
      <c r="E10" s="4">
        <f>'Master data'!O10</f>
        <v>34.351655033049767</v>
      </c>
      <c r="F10" s="4">
        <f>IF('Master data'!AL10&gt;0,'Master data'!C10/'Master data'!AL10,"NA")</f>
        <v>50.074581972282495</v>
      </c>
      <c r="G10" s="4">
        <f>'Master data'!EA10/'Master data'!DZ10</f>
        <v>37.293108858011173</v>
      </c>
      <c r="H10" s="20">
        <f>'Master data'!AD10</f>
        <v>0.17109756097560971</v>
      </c>
      <c r="I10" s="4">
        <f t="shared" si="0"/>
        <v>2.1796400045309459</v>
      </c>
    </row>
    <row r="11" spans="1:9">
      <c r="A11" s="2" t="str">
        <f>'Master data'!A11</f>
        <v>Beverage (Soft)</v>
      </c>
      <c r="B11" s="6">
        <f>'Master data'!B11</f>
        <v>100</v>
      </c>
      <c r="C11" s="4">
        <f>'Master data'!M11</f>
        <v>71.283850342944717</v>
      </c>
      <c r="D11" s="4">
        <f>'Master data'!N11</f>
        <v>70.240049088776445</v>
      </c>
      <c r="E11" s="4">
        <f>'Master data'!O11</f>
        <v>33.959395048930318</v>
      </c>
      <c r="F11" s="4">
        <f>IF('Master data'!AL11&gt;0,'Master data'!C11/'Master data'!AL11,"NA")</f>
        <v>36.933551868369193</v>
      </c>
      <c r="G11" s="4">
        <f>'Master data'!EA11/'Master data'!DZ11</f>
        <v>31.222605887027914</v>
      </c>
      <c r="H11" s="20">
        <f>'Master data'!AD11</f>
        <v>0.1474842105263158</v>
      </c>
      <c r="I11" s="4">
        <f t="shared" si="0"/>
        <v>2.1170134603294923</v>
      </c>
    </row>
    <row r="12" spans="1:9">
      <c r="A12" s="2" t="str">
        <f>'Master data'!A12</f>
        <v>Broadcasting</v>
      </c>
      <c r="B12" s="6">
        <f>'Master data'!B12</f>
        <v>139</v>
      </c>
      <c r="C12" s="4">
        <f>'Master data'!M12</f>
        <v>76.740195979751633</v>
      </c>
      <c r="D12" s="4">
        <f>'Master data'!N12</f>
        <v>41.599630597037567</v>
      </c>
      <c r="E12" s="4">
        <f>'Master data'!O12</f>
        <v>23.76525807650205</v>
      </c>
      <c r="F12" s="4">
        <f>IF('Master data'!AL12&gt;0,'Master data'!C12/'Master data'!AL12,"NA")</f>
        <v>19.645256431820282</v>
      </c>
      <c r="G12" s="4">
        <f>'Master data'!EA12/'Master data'!DZ12</f>
        <v>9.3532774466480575</v>
      </c>
      <c r="H12" s="20">
        <f>'Master data'!AD12</f>
        <v>0.59049729729729739</v>
      </c>
      <c r="I12" s="4">
        <f t="shared" si="0"/>
        <v>0.15839661738432931</v>
      </c>
    </row>
    <row r="13" spans="1:9">
      <c r="A13" s="2" t="str">
        <f>'Master data'!A13</f>
        <v>Brokerage &amp; Investment Banking</v>
      </c>
      <c r="B13" s="6">
        <f>'Master data'!B13</f>
        <v>599</v>
      </c>
      <c r="C13" s="4">
        <f>'Master data'!M13</f>
        <v>61.191448694750157</v>
      </c>
      <c r="D13" s="4">
        <f>'Master data'!N13</f>
        <v>35.400303039401535</v>
      </c>
      <c r="E13" s="4">
        <f>'Master data'!O13</f>
        <v>17.671100053044437</v>
      </c>
      <c r="F13" s="4">
        <f>IF('Master data'!AL13&gt;0,'Master data'!C13/'Master data'!AL13,"NA")</f>
        <v>18.26263749032411</v>
      </c>
      <c r="G13" s="4">
        <f>'Master data'!EA13/'Master data'!DZ13</f>
        <v>12.319388822481088</v>
      </c>
      <c r="H13" s="20">
        <f>'Master data'!AD13</f>
        <v>0.20461031249999997</v>
      </c>
      <c r="I13" s="4">
        <f t="shared" si="0"/>
        <v>0.60209031851613481</v>
      </c>
    </row>
    <row r="14" spans="1:9">
      <c r="A14" s="2" t="str">
        <f>'Master data'!A14</f>
        <v>Building Materials</v>
      </c>
      <c r="B14" s="6">
        <f>'Master data'!B14</f>
        <v>449</v>
      </c>
      <c r="C14" s="4">
        <f>'Master data'!M14</f>
        <v>83.78115802049318</v>
      </c>
      <c r="D14" s="4">
        <f>'Master data'!N14</f>
        <v>66.276654505597776</v>
      </c>
      <c r="E14" s="4">
        <f>'Master data'!O14</f>
        <v>44.786857591659086</v>
      </c>
      <c r="F14" s="4">
        <f>IF('Master data'!AL14&gt;0,'Master data'!C14/'Master data'!AL14,"NA")</f>
        <v>37.626965723221993</v>
      </c>
      <c r="G14" s="4">
        <f>'Master data'!EA14/'Master data'!DZ14</f>
        <v>22.228520299085062</v>
      </c>
      <c r="H14" s="20">
        <f>'Master data'!AD14</f>
        <v>0.19671363636363642</v>
      </c>
      <c r="I14" s="4">
        <f t="shared" si="0"/>
        <v>1.1299938687521573</v>
      </c>
    </row>
    <row r="15" spans="1:9">
      <c r="A15" s="2" t="str">
        <f>'Master data'!A15</f>
        <v>Business &amp; Consumer Services</v>
      </c>
      <c r="B15" s="6">
        <f>'Master data'!B15</f>
        <v>948</v>
      </c>
      <c r="C15" s="4">
        <f>'Master data'!M15</f>
        <v>94.56208605629817</v>
      </c>
      <c r="D15" s="4">
        <f>'Master data'!N15</f>
        <v>83.44953125089296</v>
      </c>
      <c r="E15" s="4">
        <f>'Master data'!O15</f>
        <v>39.552724746849712</v>
      </c>
      <c r="F15" s="4">
        <f>IF('Master data'!AL15&gt;0,'Master data'!C15/'Master data'!AL15,"NA")</f>
        <v>61.67624637069293</v>
      </c>
      <c r="G15" s="4">
        <f>'Master data'!EA15/'Master data'!DZ15</f>
        <v>28.143041080275889</v>
      </c>
      <c r="H15" s="20">
        <f>'Master data'!AD15</f>
        <v>0.23083307692307686</v>
      </c>
      <c r="I15" s="4">
        <f t="shared" si="0"/>
        <v>1.2191944696753454</v>
      </c>
    </row>
    <row r="16" spans="1:9">
      <c r="A16" s="2" t="str">
        <f>'Master data'!A16</f>
        <v>Cable TV</v>
      </c>
      <c r="B16" s="6">
        <f>'Master data'!B16</f>
        <v>54</v>
      </c>
      <c r="C16" s="4">
        <f>'Master data'!M16</f>
        <v>38.472993105254567</v>
      </c>
      <c r="D16" s="4">
        <f>'Master data'!N16</f>
        <v>30.633594726895119</v>
      </c>
      <c r="E16" s="4">
        <f>'Master data'!O16</f>
        <v>21.73419232581902</v>
      </c>
      <c r="F16" s="4">
        <f>IF('Master data'!AL16&gt;0,'Master data'!C16/'Master data'!AL16,"NA")</f>
        <v>27.718827215000573</v>
      </c>
      <c r="G16" s="4">
        <f>'Master data'!EA16/'Master data'!DZ16</f>
        <v>17.61357631723763</v>
      </c>
      <c r="H16" s="20">
        <f>'Master data'!AD16</f>
        <v>0.14298571428571427</v>
      </c>
      <c r="I16" s="4">
        <f t="shared" si="0"/>
        <v>1.2318416846904128</v>
      </c>
    </row>
    <row r="17" spans="1:9">
      <c r="A17" s="2" t="str">
        <f>'Master data'!A17</f>
        <v>Chemical (Basic)</v>
      </c>
      <c r="B17" s="6">
        <f>'Master data'!B17</f>
        <v>854</v>
      </c>
      <c r="C17" s="4">
        <f>'Master data'!M17</f>
        <v>118.36588644976877</v>
      </c>
      <c r="D17" s="4">
        <f>'Master data'!N17</f>
        <v>71.65296521126902</v>
      </c>
      <c r="E17" s="4">
        <f>'Master data'!O17</f>
        <v>37.258526084493653</v>
      </c>
      <c r="F17" s="4">
        <f>IF('Master data'!AL17&gt;0,'Master data'!C17/'Master data'!AL17,"NA")</f>
        <v>38.622660104190317</v>
      </c>
      <c r="G17" s="4">
        <f>'Master data'!EA17/'Master data'!DZ17</f>
        <v>13.287881364247106</v>
      </c>
      <c r="H17" s="20">
        <f>'Master data'!AD17</f>
        <v>0.39610588235294109</v>
      </c>
      <c r="I17" s="4">
        <f t="shared" si="0"/>
        <v>0.3354628637503354</v>
      </c>
    </row>
    <row r="18" spans="1:9">
      <c r="A18" s="2" t="str">
        <f>'Master data'!A18</f>
        <v>Chemical (Diversified)</v>
      </c>
      <c r="B18" s="6">
        <f>'Master data'!B18</f>
        <v>71</v>
      </c>
      <c r="C18" s="4">
        <f>'Master data'!M18</f>
        <v>23.559411417552187</v>
      </c>
      <c r="D18" s="4">
        <f>'Master data'!N18</f>
        <v>19.816760266521058</v>
      </c>
      <c r="E18" s="4">
        <f>'Master data'!O18</f>
        <v>15.329285181153262</v>
      </c>
      <c r="F18" s="4">
        <f>IF('Master data'!AL18&gt;0,'Master data'!C18/'Master data'!AL18,"NA")</f>
        <v>56.259584548177678</v>
      </c>
      <c r="G18" s="4">
        <f>'Master data'!EA18/'Master data'!DZ18</f>
        <v>12.34854048331685</v>
      </c>
      <c r="H18" s="20">
        <f>'Master data'!AD18</f>
        <v>0.18693849999999998</v>
      </c>
      <c r="I18" s="4">
        <f t="shared" si="0"/>
        <v>0.66056700376417121</v>
      </c>
    </row>
    <row r="19" spans="1:9">
      <c r="A19" s="2" t="str">
        <f>'Master data'!A19</f>
        <v>Chemical (Specialty)</v>
      </c>
      <c r="B19" s="6">
        <f>'Master data'!B19</f>
        <v>898</v>
      </c>
      <c r="C19" s="4">
        <f>'Master data'!M19</f>
        <v>64.041585635527937</v>
      </c>
      <c r="D19" s="4">
        <f>'Master data'!N19</f>
        <v>45.967145779035391</v>
      </c>
      <c r="E19" s="4">
        <f>'Master data'!O19</f>
        <v>27.051462547518224</v>
      </c>
      <c r="F19" s="4">
        <f>IF('Master data'!AL19&gt;0,'Master data'!C19/'Master data'!AL19,"NA")</f>
        <v>53.085607159159359</v>
      </c>
      <c r="G19" s="4">
        <f>'Master data'!EA19/'Master data'!DZ19</f>
        <v>23.649457226797292</v>
      </c>
      <c r="H19" s="20">
        <f>'Master data'!AD19</f>
        <v>0.21766902654867251</v>
      </c>
      <c r="I19" s="4">
        <f t="shared" si="0"/>
        <v>1.0864870212257363</v>
      </c>
    </row>
    <row r="20" spans="1:9">
      <c r="A20" s="2" t="str">
        <f>'Master data'!A20</f>
        <v>Coal &amp; Related Energy</v>
      </c>
      <c r="B20" s="6">
        <f>'Master data'!B20</f>
        <v>206</v>
      </c>
      <c r="C20" s="4">
        <f>'Master data'!M20</f>
        <v>52.753856377233149</v>
      </c>
      <c r="D20" s="4">
        <f>'Master data'!N20</f>
        <v>51.036653185157519</v>
      </c>
      <c r="E20" s="4">
        <f>'Master data'!O20</f>
        <v>10.637789934642488</v>
      </c>
      <c r="F20" s="4">
        <f>IF('Master data'!AL20&gt;0,'Master data'!C20/'Master data'!AL20,"NA")</f>
        <v>23.950251418100542</v>
      </c>
      <c r="G20" s="4">
        <f>'Master data'!EA20/'Master data'!DZ20</f>
        <v>8.648757920870942</v>
      </c>
      <c r="H20" s="20">
        <f>'Master data'!AD20</f>
        <v>0.13798333333333335</v>
      </c>
      <c r="I20" s="4">
        <f t="shared" si="0"/>
        <v>0.62679728862453976</v>
      </c>
    </row>
    <row r="21" spans="1:9">
      <c r="A21" s="2" t="str">
        <f>'Master data'!A21</f>
        <v>Computer Services</v>
      </c>
      <c r="B21" s="6">
        <f>'Master data'!B21</f>
        <v>1040</v>
      </c>
      <c r="C21" s="4">
        <f>'Master data'!M21</f>
        <v>121.02653024091225</v>
      </c>
      <c r="D21" s="4">
        <f>'Master data'!N21</f>
        <v>77.490892349686391</v>
      </c>
      <c r="E21" s="4">
        <f>'Master data'!O21</f>
        <v>30.358629645693789</v>
      </c>
      <c r="F21" s="4">
        <f>IF('Master data'!AL21&gt;0,'Master data'!C21/'Master data'!AL21,"NA")</f>
        <v>37.326092854111216</v>
      </c>
      <c r="G21" s="4">
        <f>'Master data'!EA21/'Master data'!DZ21</f>
        <v>28.537526125378168</v>
      </c>
      <c r="H21" s="20">
        <f>'Master data'!AD21</f>
        <v>0.27636666666666665</v>
      </c>
      <c r="I21" s="4">
        <f t="shared" si="0"/>
        <v>1.032596530890538</v>
      </c>
    </row>
    <row r="22" spans="1:9">
      <c r="A22" s="2" t="str">
        <f>'Master data'!A22</f>
        <v>Computers/Peripherals</v>
      </c>
      <c r="B22" s="6">
        <f>'Master data'!B22</f>
        <v>336</v>
      </c>
      <c r="C22" s="4">
        <f>'Master data'!M22</f>
        <v>73.239164804730962</v>
      </c>
      <c r="D22" s="4">
        <f>'Master data'!N22</f>
        <v>41.633679475354413</v>
      </c>
      <c r="E22" s="4">
        <f>'Master data'!O22</f>
        <v>21.596097850020243</v>
      </c>
      <c r="F22" s="4">
        <f>IF('Master data'!AL22&gt;0,'Master data'!C22/'Master data'!AL22,"NA")</f>
        <v>26.003974487108007</v>
      </c>
      <c r="G22" s="4">
        <f>'Master data'!EA22/'Master data'!DZ22</f>
        <v>22.478510434604409</v>
      </c>
      <c r="H22" s="20">
        <f>'Master data'!AD22</f>
        <v>0.13897368421052633</v>
      </c>
      <c r="I22" s="4">
        <f t="shared" si="0"/>
        <v>1.617465246193841</v>
      </c>
    </row>
    <row r="23" spans="1:9">
      <c r="A23" s="2" t="str">
        <f>'Master data'!A23</f>
        <v>Construction Supplies</v>
      </c>
      <c r="B23" s="6">
        <f>'Master data'!B23</f>
        <v>784</v>
      </c>
      <c r="C23" s="4">
        <f>'Master data'!M23</f>
        <v>54.51465398539758</v>
      </c>
      <c r="D23" s="4">
        <f>'Master data'!N23</f>
        <v>83.180494729762572</v>
      </c>
      <c r="E23" s="4">
        <f>'Master data'!O23</f>
        <v>26.790319869377274</v>
      </c>
      <c r="F23" s="4">
        <f>IF('Master data'!AL23&gt;0,'Master data'!C23/'Master data'!AL23,"NA")</f>
        <v>25.861268889169629</v>
      </c>
      <c r="G23" s="4">
        <f>'Master data'!EA23/'Master data'!DZ23</f>
        <v>15.349539617308601</v>
      </c>
      <c r="H23" s="20">
        <f>'Master data'!AD23</f>
        <v>0.29584613861386144</v>
      </c>
      <c r="I23" s="4">
        <f t="shared" si="0"/>
        <v>0.51883521918610631</v>
      </c>
    </row>
    <row r="24" spans="1:9">
      <c r="A24" s="2" t="str">
        <f>'Master data'!A24</f>
        <v>Diversified</v>
      </c>
      <c r="B24" s="6">
        <f>'Master data'!B24</f>
        <v>318</v>
      </c>
      <c r="C24" s="4">
        <f>'Master data'!M24</f>
        <v>105.46334366138855</v>
      </c>
      <c r="D24" s="4">
        <f>'Master data'!N24</f>
        <v>35.812846592019916</v>
      </c>
      <c r="E24" s="4">
        <f>'Master data'!O24</f>
        <v>19.297178569175632</v>
      </c>
      <c r="F24" s="4">
        <f>IF('Master data'!AL24&gt;0,'Master data'!C24/'Master data'!AL24,"NA")</f>
        <v>18.214078561755205</v>
      </c>
      <c r="G24" s="4">
        <f>'Master data'!EA24/'Master data'!DZ24</f>
        <v>10.12585620144038</v>
      </c>
      <c r="H24" s="20">
        <f>'Master data'!AD24</f>
        <v>0.13248780487804876</v>
      </c>
      <c r="I24" s="4">
        <f t="shared" si="0"/>
        <v>0.7642859062206474</v>
      </c>
    </row>
    <row r="25" spans="1:9">
      <c r="A25" s="2" t="str">
        <f>'Master data'!A25</f>
        <v>Drugs (Biotechnology)</v>
      </c>
      <c r="B25" s="6">
        <f>'Master data'!B25</f>
        <v>1223</v>
      </c>
      <c r="C25" s="4">
        <f>'Master data'!M25</f>
        <v>185.36897663919768</v>
      </c>
      <c r="D25" s="4">
        <f>'Master data'!N25</f>
        <v>188.72003212013664</v>
      </c>
      <c r="E25" s="4">
        <f>'Master data'!O25</f>
        <v>165.5647263621276</v>
      </c>
      <c r="F25" s="4" t="str">
        <f>IF('Master data'!AL25&gt;0,'Master data'!C25/'Master data'!AL25,"NA")</f>
        <v>NA</v>
      </c>
      <c r="G25" s="4">
        <f>'Master data'!EA25/'Master data'!DZ25</f>
        <v>22.381829091117357</v>
      </c>
      <c r="H25" s="20">
        <f>'Master data'!AD25</f>
        <v>0.14742796610169484</v>
      </c>
      <c r="I25" s="4">
        <f t="shared" si="0"/>
        <v>1.5181535554576204</v>
      </c>
    </row>
    <row r="26" spans="1:9">
      <c r="A26" s="2" t="str">
        <f>'Master data'!A26</f>
        <v>Drugs (Pharmaceutical)</v>
      </c>
      <c r="B26" s="6">
        <f>'Master data'!B26</f>
        <v>1371</v>
      </c>
      <c r="C26" s="4">
        <f>'Master data'!M26</f>
        <v>450.71047837888034</v>
      </c>
      <c r="D26" s="4">
        <f>'Master data'!N26</f>
        <v>54.437546232993952</v>
      </c>
      <c r="E26" s="4">
        <f>'Master data'!O26</f>
        <v>30.795298847274118</v>
      </c>
      <c r="F26" s="4">
        <f>IF('Master data'!AL26&gt;0,'Master data'!C26/'Master data'!AL26,"NA")</f>
        <v>45.325427778271184</v>
      </c>
      <c r="G26" s="4">
        <f>'Master data'!EA26/'Master data'!DZ26</f>
        <v>25.47801015268838</v>
      </c>
      <c r="H26" s="20">
        <f>'Master data'!AD26</f>
        <v>0.16344705882352939</v>
      </c>
      <c r="I26" s="4">
        <f t="shared" si="0"/>
        <v>1.5587928186702027</v>
      </c>
    </row>
    <row r="27" spans="1:9">
      <c r="A27" s="2" t="str">
        <f>'Master data'!A27</f>
        <v>Education</v>
      </c>
      <c r="B27" s="6">
        <f>'Master data'!B27</f>
        <v>244</v>
      </c>
      <c r="C27" s="4">
        <f>'Master data'!M27</f>
        <v>98.588868115103807</v>
      </c>
      <c r="D27" s="4">
        <f>'Master data'!N27</f>
        <v>172.07045889590799</v>
      </c>
      <c r="E27" s="4">
        <f>'Master data'!O27</f>
        <v>21.849285327758114</v>
      </c>
      <c r="F27" s="4" t="str">
        <f>IF('Master data'!AL27&gt;0,'Master data'!C27/'Master data'!AL27,"NA")</f>
        <v>NA</v>
      </c>
      <c r="G27" s="4">
        <f>'Master data'!EA27/'Master data'!DZ27</f>
        <v>18.312151480221651</v>
      </c>
      <c r="H27" s="20">
        <f>'Master data'!AD27</f>
        <v>0.25287500000000013</v>
      </c>
      <c r="I27" s="4">
        <f t="shared" si="0"/>
        <v>0.72415823945513169</v>
      </c>
    </row>
    <row r="28" spans="1:9">
      <c r="A28" s="2" t="str">
        <f>'Master data'!A28</f>
        <v>Electrical Equipment</v>
      </c>
      <c r="B28" s="6">
        <f>'Master data'!B28</f>
        <v>999</v>
      </c>
      <c r="C28" s="4">
        <f>'Master data'!M28</f>
        <v>91.35090511824302</v>
      </c>
      <c r="D28" s="4">
        <f>'Master data'!N28</f>
        <v>66.410763809320045</v>
      </c>
      <c r="E28" s="4">
        <f>'Master data'!O28</f>
        <v>41.83493284196085</v>
      </c>
      <c r="F28" s="4">
        <f>IF('Master data'!AL28&gt;0,'Master data'!C28/'Master data'!AL28,"NA")</f>
        <v>59.804051470880708</v>
      </c>
      <c r="G28" s="4">
        <f>'Master data'!EA28/'Master data'!DZ28</f>
        <v>35.651851198169851</v>
      </c>
      <c r="H28" s="20">
        <f>'Master data'!AD28</f>
        <v>0.19984864864864874</v>
      </c>
      <c r="I28" s="4">
        <f t="shared" si="0"/>
        <v>1.7839425705023852</v>
      </c>
    </row>
    <row r="29" spans="1:9">
      <c r="A29" s="2" t="str">
        <f>'Master data'!A29</f>
        <v>Electronics (Consumer &amp; Office)</v>
      </c>
      <c r="B29" s="6">
        <f>'Master data'!B29</f>
        <v>138</v>
      </c>
      <c r="C29" s="4">
        <f>'Master data'!M29</f>
        <v>48.012947177895541</v>
      </c>
      <c r="D29" s="4">
        <f>'Master data'!N29</f>
        <v>167.97298549910099</v>
      </c>
      <c r="E29" s="4">
        <f>'Master data'!O29</f>
        <v>22.653607086721014</v>
      </c>
      <c r="F29" s="4">
        <f>IF('Master data'!AL29&gt;0,'Master data'!C29/'Master data'!AL29,"NA")</f>
        <v>19.075723705475671</v>
      </c>
      <c r="G29" s="4">
        <f>'Master data'!EA29/'Master data'!DZ29</f>
        <v>16.12832874873396</v>
      </c>
      <c r="H29" s="20">
        <f>'Master data'!AD29</f>
        <v>0.13530833333333336</v>
      </c>
      <c r="I29" s="4">
        <f t="shared" si="0"/>
        <v>1.1919686209571194</v>
      </c>
    </row>
    <row r="30" spans="1:9">
      <c r="A30" s="2" t="str">
        <f>'Master data'!A30</f>
        <v>Electronics (General)</v>
      </c>
      <c r="B30" s="6">
        <f>'Master data'!B30</f>
        <v>1425</v>
      </c>
      <c r="C30" s="4">
        <f>'Master data'!M30</f>
        <v>76.750422487100636</v>
      </c>
      <c r="D30" s="4">
        <f>'Master data'!N30</f>
        <v>70.145638737395799</v>
      </c>
      <c r="E30" s="4">
        <f>'Master data'!O30</f>
        <v>31.116461018988876</v>
      </c>
      <c r="F30" s="4">
        <f>IF('Master data'!AL30&gt;0,'Master data'!C30/'Master data'!AL30,"NA")</f>
        <v>42.59357126737531</v>
      </c>
      <c r="G30" s="4">
        <f>'Master data'!EA30/'Master data'!DZ30</f>
        <v>24.620401146434485</v>
      </c>
      <c r="H30" s="20">
        <f>'Master data'!AD30</f>
        <v>0.24142499999999997</v>
      </c>
      <c r="I30" s="4">
        <f t="shared" si="0"/>
        <v>1.0197950148673289</v>
      </c>
    </row>
    <row r="31" spans="1:9">
      <c r="A31" s="2" t="str">
        <f>'Master data'!A31</f>
        <v>Engineering/Construction</v>
      </c>
      <c r="B31" s="6">
        <f>'Master data'!B31</f>
        <v>1267</v>
      </c>
      <c r="C31" s="4">
        <f>'Master data'!M31</f>
        <v>66.142897737602013</v>
      </c>
      <c r="D31" s="4">
        <f>'Master data'!N31</f>
        <v>76.374318657451397</v>
      </c>
      <c r="E31" s="4">
        <f>'Master data'!O31</f>
        <v>18.666000000493529</v>
      </c>
      <c r="F31" s="4">
        <f>IF('Master data'!AL31&gt;0,'Master data'!C31/'Master data'!AL31,"NA")</f>
        <v>16.643435526648943</v>
      </c>
      <c r="G31" s="4">
        <f>'Master data'!EA31/'Master data'!DZ31</f>
        <v>11.802756979183217</v>
      </c>
      <c r="H31" s="20">
        <f>'Master data'!AD31</f>
        <v>0.21959528301886785</v>
      </c>
      <c r="I31" s="4">
        <f t="shared" si="0"/>
        <v>0.53747770976342479</v>
      </c>
    </row>
    <row r="32" spans="1:9">
      <c r="A32" s="2" t="str">
        <f>'Master data'!A32</f>
        <v>Entertainment</v>
      </c>
      <c r="B32" s="6">
        <f>'Master data'!B32</f>
        <v>734</v>
      </c>
      <c r="C32" s="4">
        <f>'Master data'!M32</f>
        <v>147.17431397669958</v>
      </c>
      <c r="D32" s="4">
        <f>'Master data'!N32</f>
        <v>133.63420532658654</v>
      </c>
      <c r="E32" s="4">
        <f>'Master data'!O32</f>
        <v>42.162728727510292</v>
      </c>
      <c r="F32" s="4">
        <f>IF('Master data'!AL32&gt;0,'Master data'!C32/'Master data'!AL32,"NA")</f>
        <v>342.12426278748933</v>
      </c>
      <c r="G32" s="4">
        <f>'Master data'!EA32/'Master data'!DZ32</f>
        <v>40.213327736648978</v>
      </c>
      <c r="H32" s="20">
        <f>'Master data'!AD32</f>
        <v>0.33188000000000001</v>
      </c>
      <c r="I32" s="4">
        <f t="shared" si="0"/>
        <v>1.2116827689721881</v>
      </c>
    </row>
    <row r="33" spans="1:9">
      <c r="A33" s="2" t="str">
        <f>'Master data'!A33</f>
        <v>Environmental &amp; Waste Services</v>
      </c>
      <c r="B33" s="6">
        <f>'Master data'!B33</f>
        <v>353</v>
      </c>
      <c r="C33" s="4">
        <f>'Master data'!M33</f>
        <v>232.76473969346293</v>
      </c>
      <c r="D33" s="4">
        <f>'Master data'!N33</f>
        <v>67.987313512097316</v>
      </c>
      <c r="E33" s="4">
        <f>'Master data'!O33</f>
        <v>41.916264576477126</v>
      </c>
      <c r="F33" s="4">
        <f>IF('Master data'!AL33&gt;0,'Master data'!C33/'Master data'!AL33,"NA")</f>
        <v>64.628963725841487</v>
      </c>
      <c r="G33" s="4">
        <f>'Master data'!EA33/'Master data'!DZ33</f>
        <v>29.203871731911686</v>
      </c>
      <c r="H33" s="20">
        <f>'Master data'!AD33</f>
        <v>0.17580666666666672</v>
      </c>
      <c r="I33" s="4">
        <f t="shared" si="0"/>
        <v>1.6611356261752499</v>
      </c>
    </row>
    <row r="34" spans="1:9">
      <c r="A34" s="2" t="str">
        <f>'Master data'!A34</f>
        <v>Farming/Agriculture</v>
      </c>
      <c r="B34" s="6">
        <f>'Master data'!B34</f>
        <v>417</v>
      </c>
      <c r="C34" s="4">
        <f>'Master data'!M34</f>
        <v>72.291828792900546</v>
      </c>
      <c r="D34" s="4">
        <f>'Master data'!N34</f>
        <v>69.966723013126767</v>
      </c>
      <c r="E34" s="4">
        <f>'Master data'!O34</f>
        <v>21.299513714549228</v>
      </c>
      <c r="F34" s="4">
        <f>IF('Master data'!AL34&gt;0,'Master data'!C34/'Master data'!AL34,"NA")</f>
        <v>23.318703982537116</v>
      </c>
      <c r="G34" s="4">
        <f>'Master data'!EA34/'Master data'!DZ34</f>
        <v>15.822561836791591</v>
      </c>
      <c r="H34" s="20">
        <f>'Master data'!AD34</f>
        <v>0.18129000000000001</v>
      </c>
      <c r="I34" s="4">
        <f t="shared" ref="I34:I65" si="1">IF(H34&gt;0,IF(G34="NA","NA",G34/(100*H34)),"NA")</f>
        <v>0.87277631622216278</v>
      </c>
    </row>
    <row r="35" spans="1:9">
      <c r="A35" s="2" t="str">
        <f>'Master data'!A35</f>
        <v>Financial Svcs. (Non-bank &amp; Insurance)</v>
      </c>
      <c r="B35" s="6">
        <f>'Master data'!B35</f>
        <v>1102</v>
      </c>
      <c r="C35" s="4">
        <f>'Master data'!M35</f>
        <v>56.279146558296993</v>
      </c>
      <c r="D35" s="4">
        <f>'Master data'!N35</f>
        <v>41.832613835609536</v>
      </c>
      <c r="E35" s="4">
        <f>'Master data'!O35</f>
        <v>24.451969403489318</v>
      </c>
      <c r="F35" s="4">
        <f>IF('Master data'!AL35&gt;0,'Master data'!C35/'Master data'!AL35,"NA")</f>
        <v>14.920479837094726</v>
      </c>
      <c r="G35" s="4">
        <f>'Master data'!EA35/'Master data'!DZ35</f>
        <v>8.5660548928890439</v>
      </c>
      <c r="H35" s="20">
        <f>'Master data'!AD35</f>
        <v>0.20251606557377053</v>
      </c>
      <c r="I35" s="4">
        <f t="shared" si="1"/>
        <v>0.42298149870824386</v>
      </c>
    </row>
    <row r="36" spans="1:9">
      <c r="A36" s="2" t="str">
        <f>'Master data'!A36</f>
        <v>Food Processing</v>
      </c>
      <c r="B36" s="6">
        <f>'Master data'!B36</f>
        <v>1377</v>
      </c>
      <c r="C36" s="4">
        <f>'Master data'!M36</f>
        <v>68.44399144587382</v>
      </c>
      <c r="D36" s="4">
        <f>'Master data'!N36</f>
        <v>60.041350997522997</v>
      </c>
      <c r="E36" s="4">
        <f>'Master data'!O36</f>
        <v>25.340856816461969</v>
      </c>
      <c r="F36" s="4">
        <f>IF('Master data'!AL36&gt;0,'Master data'!C36/'Master data'!AL36,"NA")</f>
        <v>25.338602731627926</v>
      </c>
      <c r="G36" s="4">
        <f>'Master data'!EA36/'Master data'!DZ36</f>
        <v>22.314986996855531</v>
      </c>
      <c r="H36" s="20">
        <f>'Master data'!AD36</f>
        <v>0.16776885542168662</v>
      </c>
      <c r="I36" s="4">
        <f t="shared" si="1"/>
        <v>1.3301030719180185</v>
      </c>
    </row>
    <row r="37" spans="1:9">
      <c r="A37" s="2" t="str">
        <f>'Master data'!A37</f>
        <v>Food Wholesalers</v>
      </c>
      <c r="B37" s="6">
        <f>'Master data'!B37</f>
        <v>160</v>
      </c>
      <c r="C37" s="4">
        <f>'Master data'!M37</f>
        <v>62.775709998557367</v>
      </c>
      <c r="D37" s="4">
        <f>'Master data'!N37</f>
        <v>24.829745209306907</v>
      </c>
      <c r="E37" s="4">
        <f>'Master data'!O37</f>
        <v>18.529321792973004</v>
      </c>
      <c r="F37" s="4">
        <f>IF('Master data'!AL37&gt;0,'Master data'!C37/'Master data'!AL37,"NA")</f>
        <v>80.383461752215482</v>
      </c>
      <c r="G37" s="4">
        <f>'Master data'!EA37/'Master data'!DZ37</f>
        <v>29.879441462926216</v>
      </c>
      <c r="H37" s="20">
        <f>'Master data'!AD37</f>
        <v>0.10109090909090912</v>
      </c>
      <c r="I37" s="4">
        <f t="shared" si="1"/>
        <v>2.9557001447139233</v>
      </c>
    </row>
    <row r="38" spans="1:9">
      <c r="A38" s="2" t="str">
        <f>'Master data'!A38</f>
        <v>Furn/Home Furnishings</v>
      </c>
      <c r="B38" s="6">
        <f>'Master data'!B38</f>
        <v>359</v>
      </c>
      <c r="C38" s="4">
        <f>'Master data'!M38</f>
        <v>37.03751645324774</v>
      </c>
      <c r="D38" s="4">
        <f>'Master data'!N38</f>
        <v>27.380008907253085</v>
      </c>
      <c r="E38" s="4">
        <f>'Master data'!O38</f>
        <v>21.49355486005032</v>
      </c>
      <c r="F38" s="4">
        <f>IF('Master data'!AL38&gt;0,'Master data'!C38/'Master data'!AL38,"NA")</f>
        <v>25.122349697599383</v>
      </c>
      <c r="G38" s="4">
        <f>'Master data'!EA38/'Master data'!DZ38</f>
        <v>16.686268092760919</v>
      </c>
      <c r="H38" s="20">
        <f>'Master data'!AD38</f>
        <v>0.17956170212765951</v>
      </c>
      <c r="I38" s="4">
        <f t="shared" si="1"/>
        <v>0.92927767419456775</v>
      </c>
    </row>
    <row r="39" spans="1:9">
      <c r="A39" s="2" t="str">
        <f>'Master data'!A39</f>
        <v>Green &amp; Renewable Energy</v>
      </c>
      <c r="B39" s="6">
        <f>'Master data'!B39</f>
        <v>239</v>
      </c>
      <c r="C39" s="4">
        <f>'Master data'!M39</f>
        <v>73.33057801140491</v>
      </c>
      <c r="D39" s="4">
        <f>'Master data'!N39</f>
        <v>91.992263825632378</v>
      </c>
      <c r="E39" s="4">
        <f>'Master data'!O39</f>
        <v>31.592205208983707</v>
      </c>
      <c r="F39" s="4">
        <f>IF('Master data'!AL39&gt;0,'Master data'!C39/'Master data'!AL39,"NA")</f>
        <v>48.00433663980575</v>
      </c>
      <c r="G39" s="4">
        <f>'Master data'!EA39/'Master data'!DZ39</f>
        <v>26.727991419312279</v>
      </c>
      <c r="H39" s="20">
        <f>'Master data'!AD39</f>
        <v>0.22949666666666665</v>
      </c>
      <c r="I39" s="4">
        <f t="shared" si="1"/>
        <v>1.1646352780423368</v>
      </c>
    </row>
    <row r="40" spans="1:9">
      <c r="A40" s="2" t="str">
        <f>'Master data'!A40</f>
        <v>Healthcare Products</v>
      </c>
      <c r="B40" s="6">
        <f>'Master data'!B40</f>
        <v>852</v>
      </c>
      <c r="C40" s="4">
        <f>'Master data'!M40</f>
        <v>109.39923576061645</v>
      </c>
      <c r="D40" s="4">
        <f>'Master data'!N40</f>
        <v>83.312954395333051</v>
      </c>
      <c r="E40" s="4">
        <f>'Master data'!O40</f>
        <v>58.091320017078424</v>
      </c>
      <c r="F40" s="4">
        <f>IF('Master data'!AL40&gt;0,'Master data'!C40/'Master data'!AL40,"NA")</f>
        <v>53.609788918580314</v>
      </c>
      <c r="G40" s="4">
        <f>'Master data'!EA40/'Master data'!DZ40</f>
        <v>32.075898564029387</v>
      </c>
      <c r="H40" s="20">
        <f>'Master data'!AD40</f>
        <v>0.14389906542056077</v>
      </c>
      <c r="I40" s="4">
        <f t="shared" si="1"/>
        <v>2.2290553778291793</v>
      </c>
    </row>
    <row r="41" spans="1:9">
      <c r="A41" s="2" t="str">
        <f>'Master data'!A41</f>
        <v>Healthcare Support Services</v>
      </c>
      <c r="B41" s="6">
        <f>'Master data'!B41</f>
        <v>445</v>
      </c>
      <c r="C41" s="4">
        <f>'Master data'!M41</f>
        <v>64.751819934356263</v>
      </c>
      <c r="D41" s="4">
        <f>'Master data'!N41</f>
        <v>36.261575321312513</v>
      </c>
      <c r="E41" s="4">
        <f>'Master data'!O41</f>
        <v>29.899568040226416</v>
      </c>
      <c r="F41" s="4">
        <f>IF('Master data'!AL41&gt;0,'Master data'!C41/'Master data'!AL41,"NA")</f>
        <v>28.163869843572069</v>
      </c>
      <c r="G41" s="4">
        <f>'Master data'!EA41/'Master data'!DZ41</f>
        <v>20.190914325103947</v>
      </c>
      <c r="H41" s="20">
        <f>'Master data'!AD41</f>
        <v>0.22144521276595749</v>
      </c>
      <c r="I41" s="4">
        <f t="shared" si="1"/>
        <v>0.91177921946966878</v>
      </c>
    </row>
    <row r="42" spans="1:9">
      <c r="A42" s="2" t="str">
        <f>'Master data'!A42</f>
        <v>Heathcare Information and Technology</v>
      </c>
      <c r="B42" s="6">
        <f>'Master data'!B42</f>
        <v>455</v>
      </c>
      <c r="C42" s="4">
        <f>'Master data'!M42</f>
        <v>109.89319449828822</v>
      </c>
      <c r="D42" s="4">
        <f>'Master data'!N42</f>
        <v>83.593211510743629</v>
      </c>
      <c r="E42" s="4">
        <f>'Master data'!O42</f>
        <v>73.470028657372296</v>
      </c>
      <c r="F42" s="4">
        <f>IF('Master data'!AL42&gt;0,'Master data'!C42/'Master data'!AL42,"NA")</f>
        <v>78.504979086340811</v>
      </c>
      <c r="G42" s="4">
        <f>'Master data'!EA42/'Master data'!DZ42</f>
        <v>39.054331427659555</v>
      </c>
      <c r="H42" s="20">
        <f>'Master data'!AD42</f>
        <v>0.21175217391304341</v>
      </c>
      <c r="I42" s="4">
        <f t="shared" si="1"/>
        <v>1.8443414632284871</v>
      </c>
    </row>
    <row r="43" spans="1:9">
      <c r="A43" s="2" t="str">
        <f>'Master data'!A43</f>
        <v>Homebuilding</v>
      </c>
      <c r="B43" s="6">
        <f>'Master data'!B43</f>
        <v>168</v>
      </c>
      <c r="C43" s="4">
        <f>'Master data'!M43</f>
        <v>19.064243456629967</v>
      </c>
      <c r="D43" s="4">
        <f>'Master data'!N43</f>
        <v>17.031568743714882</v>
      </c>
      <c r="E43" s="4">
        <f>'Master data'!O43</f>
        <v>10.438613253043437</v>
      </c>
      <c r="F43" s="4">
        <f>IF('Master data'!AL43&gt;0,'Master data'!C43/'Master data'!AL43,"NA")</f>
        <v>11.761864890517677</v>
      </c>
      <c r="G43" s="4">
        <f>'Master data'!EA43/'Master data'!DZ43</f>
        <v>10.1150856952592</v>
      </c>
      <c r="H43" s="20">
        <f>'Master data'!AD43</f>
        <v>0.27171999999999996</v>
      </c>
      <c r="I43" s="4">
        <f t="shared" si="1"/>
        <v>0.37226136078533789</v>
      </c>
    </row>
    <row r="44" spans="1:9">
      <c r="A44" s="2" t="str">
        <f>'Master data'!A44</f>
        <v>Hospitals/Healthcare Facilities</v>
      </c>
      <c r="B44" s="6">
        <f>'Master data'!B44</f>
        <v>223</v>
      </c>
      <c r="C44" s="4">
        <f>'Master data'!M44</f>
        <v>83.946003271399746</v>
      </c>
      <c r="D44" s="4">
        <f>'Master data'!N44</f>
        <v>96.230219276041964</v>
      </c>
      <c r="E44" s="4">
        <f>'Master data'!O44</f>
        <v>34.415887239815966</v>
      </c>
      <c r="F44" s="4">
        <f>IF('Master data'!AL44&gt;0,'Master data'!C44/'Master data'!AL44,"NA")</f>
        <v>53.079660132851146</v>
      </c>
      <c r="G44" s="4">
        <f>'Master data'!EA44/'Master data'!DZ44</f>
        <v>20.556048652300969</v>
      </c>
      <c r="H44" s="20">
        <f>'Master data'!AD44</f>
        <v>0.24456122448979598</v>
      </c>
      <c r="I44" s="4">
        <f t="shared" si="1"/>
        <v>0.8405277122399526</v>
      </c>
    </row>
    <row r="45" spans="1:9">
      <c r="A45" s="2" t="str">
        <f>'Master data'!A45</f>
        <v>Hotel/Gaming</v>
      </c>
      <c r="B45" s="6">
        <f>'Master data'!B45</f>
        <v>654</v>
      </c>
      <c r="C45" s="4">
        <f>'Master data'!M45</f>
        <v>224.15461408287706</v>
      </c>
      <c r="D45" s="4">
        <f>'Master data'!N45</f>
        <v>160.44166198403192</v>
      </c>
      <c r="E45" s="4">
        <f>'Master data'!O45</f>
        <v>55.13018662824981</v>
      </c>
      <c r="F45" s="4" t="str">
        <f>IF('Master data'!AL45&gt;0,'Master data'!C45/'Master data'!AL45,"NA")</f>
        <v>NA</v>
      </c>
      <c r="G45" s="4">
        <f>'Master data'!EA45/'Master data'!DZ45</f>
        <v>47.791935549358158</v>
      </c>
      <c r="H45" s="20">
        <f>'Master data'!AD45</f>
        <v>0.39919999999999994</v>
      </c>
      <c r="I45" s="4">
        <f t="shared" si="1"/>
        <v>1.1971927742825192</v>
      </c>
    </row>
    <row r="46" spans="1:9">
      <c r="A46" s="2" t="str">
        <f>'Master data'!A46</f>
        <v>Household Products</v>
      </c>
      <c r="B46" s="6">
        <f>'Master data'!B46</f>
        <v>575</v>
      </c>
      <c r="C46" s="4">
        <f>'Master data'!M46</f>
        <v>88.530562329439164</v>
      </c>
      <c r="D46" s="4">
        <f>'Master data'!N46</f>
        <v>49.077378872401972</v>
      </c>
      <c r="E46" s="4">
        <f>'Master data'!O46</f>
        <v>28.079525171528392</v>
      </c>
      <c r="F46" s="4">
        <f>IF('Master data'!AL46&gt;0,'Master data'!C46/'Master data'!AL46,"NA")</f>
        <v>35.821537002681197</v>
      </c>
      <c r="G46" s="4">
        <f>'Master data'!EA46/'Master data'!DZ46</f>
        <v>31.366971562705032</v>
      </c>
      <c r="H46" s="20">
        <f>'Master data'!AD46</f>
        <v>0.23570999999999998</v>
      </c>
      <c r="I46" s="4">
        <f t="shared" si="1"/>
        <v>1.3307442010396264</v>
      </c>
    </row>
    <row r="47" spans="1:9">
      <c r="A47" s="2" t="str">
        <f>'Master data'!A47</f>
        <v>Information Services</v>
      </c>
      <c r="B47" s="6">
        <f>'Master data'!B47</f>
        <v>266</v>
      </c>
      <c r="C47" s="4">
        <f>'Master data'!M47</f>
        <v>107.15254623812042</v>
      </c>
      <c r="D47" s="4">
        <f>'Master data'!N47</f>
        <v>84.273662282186663</v>
      </c>
      <c r="E47" s="4">
        <f>'Master data'!O47</f>
        <v>53.23590411314462</v>
      </c>
      <c r="F47" s="4">
        <f>IF('Master data'!AL47&gt;0,'Master data'!C47/'Master data'!AL47,"NA")</f>
        <v>65.723339450345378</v>
      </c>
      <c r="G47" s="4">
        <f>'Master data'!EA47/'Master data'!DZ47</f>
        <v>42.24756899316975</v>
      </c>
      <c r="H47" s="20">
        <f>'Master data'!AD47</f>
        <v>0.20201896551724136</v>
      </c>
      <c r="I47" s="4">
        <f t="shared" si="1"/>
        <v>2.0912674651610432</v>
      </c>
    </row>
    <row r="48" spans="1:9">
      <c r="A48" s="2" t="str">
        <f>'Master data'!A48</f>
        <v>Insurance (General)</v>
      </c>
      <c r="B48" s="6">
        <f>'Master data'!B48</f>
        <v>215</v>
      </c>
      <c r="C48" s="4">
        <f>'Master data'!M48</f>
        <v>28.172736917218849</v>
      </c>
      <c r="D48" s="4">
        <f>'Master data'!N48</f>
        <v>23.965295106447833</v>
      </c>
      <c r="E48" s="4">
        <f>'Master data'!O48</f>
        <v>17.735832162315862</v>
      </c>
      <c r="F48" s="4">
        <f>IF('Master data'!AL48&gt;0,'Master data'!C48/'Master data'!AL48,"NA")</f>
        <v>20.876847520641839</v>
      </c>
      <c r="G48" s="4">
        <f>'Master data'!EA48/'Master data'!DZ48</f>
        <v>12.155621760339365</v>
      </c>
      <c r="H48" s="20">
        <f>'Master data'!AD48</f>
        <v>0.18693749999999998</v>
      </c>
      <c r="I48" s="4">
        <f t="shared" si="1"/>
        <v>0.65025057895496441</v>
      </c>
    </row>
    <row r="49" spans="1:9">
      <c r="A49" s="2" t="str">
        <f>'Master data'!A49</f>
        <v>Insurance (Life)</v>
      </c>
      <c r="B49" s="6">
        <f>'Master data'!B49</f>
        <v>142</v>
      </c>
      <c r="C49" s="4">
        <f>'Master data'!M49</f>
        <v>58.734874356336434</v>
      </c>
      <c r="D49" s="4">
        <f>'Master data'!N49</f>
        <v>44.14541406796959</v>
      </c>
      <c r="E49" s="4">
        <f>'Master data'!O49</f>
        <v>13.722539055942196</v>
      </c>
      <c r="F49" s="4">
        <f>IF('Master data'!AL49&gt;0,'Master data'!C49/'Master data'!AL49,"NA")</f>
        <v>12.185826582269874</v>
      </c>
      <c r="G49" s="4">
        <f>'Master data'!EA49/'Master data'!DZ49</f>
        <v>9.0311618130017752</v>
      </c>
      <c r="H49" s="20">
        <f>'Master data'!AD49</f>
        <v>8.7280999999999997E-2</v>
      </c>
      <c r="I49" s="4">
        <f t="shared" si="1"/>
        <v>1.034722541332223</v>
      </c>
    </row>
    <row r="50" spans="1:9">
      <c r="A50" s="2" t="str">
        <f>'Master data'!A50</f>
        <v>Insurance (Prop/Cas.)</v>
      </c>
      <c r="B50" s="6">
        <f>'Master data'!B50</f>
        <v>231</v>
      </c>
      <c r="C50" s="4">
        <f>'Master data'!M50</f>
        <v>30.767100101372726</v>
      </c>
      <c r="D50" s="4">
        <f>'Master data'!N50</f>
        <v>25.416627495369671</v>
      </c>
      <c r="E50" s="4">
        <f>'Master data'!O50</f>
        <v>20.178757916305628</v>
      </c>
      <c r="F50" s="4">
        <f>IF('Master data'!AL50&gt;0,'Master data'!C50/'Master data'!AL50,"NA")</f>
        <v>17.398391269039806</v>
      </c>
      <c r="G50" s="4">
        <f>'Master data'!EA50/'Master data'!DZ50</f>
        <v>10.129953637942014</v>
      </c>
      <c r="H50" s="20">
        <f>'Master data'!AD50</f>
        <v>0.16042647058823528</v>
      </c>
      <c r="I50" s="4">
        <f t="shared" si="1"/>
        <v>0.63143903875704188</v>
      </c>
    </row>
    <row r="51" spans="1:9">
      <c r="A51" s="2" t="str">
        <f>'Master data'!A51</f>
        <v>Investments &amp; Asset Management</v>
      </c>
      <c r="B51" s="6">
        <f>'Master data'!B51</f>
        <v>1706</v>
      </c>
      <c r="C51" s="4">
        <f>'Master data'!M51</f>
        <v>140.47684029462727</v>
      </c>
      <c r="D51" s="4">
        <f>'Master data'!N51</f>
        <v>55.344776171541014</v>
      </c>
      <c r="E51" s="4">
        <f>'Master data'!O51</f>
        <v>25.394698165653963</v>
      </c>
      <c r="F51" s="4">
        <f>IF('Master data'!AL51&gt;0,'Master data'!C51/'Master data'!AL51,"NA")</f>
        <v>31.575424495639005</v>
      </c>
      <c r="G51" s="4">
        <f>'Master data'!EA51/'Master data'!DZ51</f>
        <v>12.428618960704405</v>
      </c>
      <c r="H51" s="20">
        <f>'Master data'!AD51</f>
        <v>0.1427296296296296</v>
      </c>
      <c r="I51" s="4">
        <f t="shared" si="1"/>
        <v>0.87078057954438337</v>
      </c>
    </row>
    <row r="52" spans="1:9">
      <c r="A52" s="2" t="str">
        <f>'Master data'!A52</f>
        <v>Machinery</v>
      </c>
      <c r="B52" s="6">
        <f>'Master data'!B52</f>
        <v>1421</v>
      </c>
      <c r="C52" s="4">
        <f>'Master data'!M52</f>
        <v>79.034102667280891</v>
      </c>
      <c r="D52" s="4">
        <f>'Master data'!N52</f>
        <v>53.61670440952529</v>
      </c>
      <c r="E52" s="4">
        <f>'Master data'!O52</f>
        <v>36.693484459002832</v>
      </c>
      <c r="F52" s="4">
        <f>IF('Master data'!AL52&gt;0,'Master data'!C52/'Master data'!AL52,"NA")</f>
        <v>44.100873592038297</v>
      </c>
      <c r="G52" s="4">
        <f>'Master data'!EA52/'Master data'!DZ52</f>
        <v>27.303256927199953</v>
      </c>
      <c r="H52" s="20">
        <f>'Master data'!AD52</f>
        <v>0.20675471698113201</v>
      </c>
      <c r="I52" s="4">
        <f t="shared" si="1"/>
        <v>1.3205627095652472</v>
      </c>
    </row>
    <row r="53" spans="1:9">
      <c r="A53" s="2" t="str">
        <f>'Master data'!A53</f>
        <v>Metals &amp; Mining</v>
      </c>
      <c r="B53" s="6">
        <f>'Master data'!B53</f>
        <v>1706</v>
      </c>
      <c r="C53" s="4">
        <f>'Master data'!M53</f>
        <v>79.566652316587934</v>
      </c>
      <c r="D53" s="4">
        <f>'Master data'!N53</f>
        <v>309.05634173332112</v>
      </c>
      <c r="E53" s="4">
        <f>'Master data'!O53</f>
        <v>20.372277538755682</v>
      </c>
      <c r="F53" s="4">
        <f>IF('Master data'!AL53&gt;0,'Master data'!C53/'Master data'!AL53,"NA")</f>
        <v>32.62041828387774</v>
      </c>
      <c r="G53" s="4">
        <f>'Master data'!EA53/'Master data'!DZ53</f>
        <v>12.274200163041249</v>
      </c>
      <c r="H53" s="20">
        <f>'Master data'!AD53</f>
        <v>0.27525454545454553</v>
      </c>
      <c r="I53" s="4">
        <f t="shared" si="1"/>
        <v>0.44592179732298598</v>
      </c>
    </row>
    <row r="54" spans="1:9">
      <c r="A54" s="2" t="str">
        <f>'Master data'!A54</f>
        <v>Office Equipment &amp; Services</v>
      </c>
      <c r="B54" s="6">
        <f>'Master data'!B54</f>
        <v>145</v>
      </c>
      <c r="C54" s="4">
        <f>'Master data'!M54</f>
        <v>243.16990485571822</v>
      </c>
      <c r="D54" s="4">
        <f>'Master data'!N54</f>
        <v>64.407524055987622</v>
      </c>
      <c r="E54" s="4">
        <f>'Master data'!O54</f>
        <v>20.264691415365572</v>
      </c>
      <c r="F54" s="4">
        <f>IF('Master data'!AL54&gt;0,'Master data'!C54/'Master data'!AL54,"NA")</f>
        <v>38.932709164298188</v>
      </c>
      <c r="G54" s="4">
        <f>'Master data'!EA54/'Master data'!DZ54</f>
        <v>20.4195896028119</v>
      </c>
      <c r="H54" s="20">
        <f>'Master data'!AD54</f>
        <v>0.1071666666666667</v>
      </c>
      <c r="I54" s="4">
        <f t="shared" si="1"/>
        <v>1.9054049396091968</v>
      </c>
    </row>
    <row r="55" spans="1:9">
      <c r="A55" s="2" t="str">
        <f>'Master data'!A55</f>
        <v>Oil/Gas (Integrated)</v>
      </c>
      <c r="B55" s="6">
        <f>'Master data'!B55</f>
        <v>46</v>
      </c>
      <c r="C55" s="4">
        <f>'Master data'!M55</f>
        <v>85.592012351293576</v>
      </c>
      <c r="D55" s="4">
        <f>'Master data'!N55</f>
        <v>19.949293015808284</v>
      </c>
      <c r="E55" s="4">
        <f>'Master data'!O55</f>
        <v>9.3059089225041962</v>
      </c>
      <c r="F55" s="4" t="str">
        <f>IF('Master data'!AL55&gt;0,'Master data'!C55/'Master data'!AL55,"NA")</f>
        <v>NA</v>
      </c>
      <c r="G55" s="4">
        <f>'Master data'!EA55/'Master data'!DZ55</f>
        <v>15.201173484538931</v>
      </c>
      <c r="H55" s="20">
        <f>'Master data'!AD55</f>
        <v>0.26683333333333331</v>
      </c>
      <c r="I55" s="4">
        <f t="shared" si="1"/>
        <v>0.56968795070102185</v>
      </c>
    </row>
    <row r="56" spans="1:9">
      <c r="A56" s="2" t="str">
        <f>'Master data'!A56</f>
        <v>Oil/Gas (Production and Exploration)</v>
      </c>
      <c r="B56" s="6">
        <f>'Master data'!B56</f>
        <v>642</v>
      </c>
      <c r="C56" s="4">
        <f>'Master data'!M56</f>
        <v>39.335600735340371</v>
      </c>
      <c r="D56" s="4">
        <f>'Master data'!N56</f>
        <v>38.595506530752807</v>
      </c>
      <c r="E56" s="4">
        <f>'Master data'!O56</f>
        <v>11.121370863577106</v>
      </c>
      <c r="F56" s="4" t="str">
        <f>IF('Master data'!AL56&gt;0,'Master data'!C56/'Master data'!AL56,"NA")</f>
        <v>NA</v>
      </c>
      <c r="G56" s="4">
        <f>'Master data'!EA56/'Master data'!DZ56</f>
        <v>11.305189504410027</v>
      </c>
      <c r="H56" s="20">
        <f>'Master data'!AD56</f>
        <v>0.41737209302325606</v>
      </c>
      <c r="I56" s="4">
        <f t="shared" si="1"/>
        <v>0.27086596572665672</v>
      </c>
    </row>
    <row r="57" spans="1:9">
      <c r="A57" s="2" t="str">
        <f>'Master data'!A57</f>
        <v>Oil/Gas Distribution</v>
      </c>
      <c r="B57" s="6">
        <f>'Master data'!B57</f>
        <v>165</v>
      </c>
      <c r="C57" s="4">
        <f>'Master data'!M57</f>
        <v>54.68491333903723</v>
      </c>
      <c r="D57" s="4">
        <f>'Master data'!N57</f>
        <v>65.4748389104615</v>
      </c>
      <c r="E57" s="4">
        <f>'Master data'!O57</f>
        <v>26.081524302104789</v>
      </c>
      <c r="F57" s="4">
        <f>IF('Master data'!AL57&gt;0,'Master data'!C57/'Master data'!AL57,"NA")</f>
        <v>29.793018603035772</v>
      </c>
      <c r="G57" s="4">
        <f>'Master data'!EA57/'Master data'!DZ57</f>
        <v>18.499190547551791</v>
      </c>
      <c r="H57" s="20">
        <f>'Master data'!AD57</f>
        <v>7.9691304347826092E-2</v>
      </c>
      <c r="I57" s="4">
        <f t="shared" si="1"/>
        <v>2.3213562256189162</v>
      </c>
    </row>
    <row r="58" spans="1:9">
      <c r="A58" s="2" t="str">
        <f>'Master data'!A58</f>
        <v>Oilfield Svcs/Equip.</v>
      </c>
      <c r="B58" s="6">
        <f>'Master data'!B58</f>
        <v>457</v>
      </c>
      <c r="C58" s="4">
        <f>'Master data'!M58</f>
        <v>85.341340960527134</v>
      </c>
      <c r="D58" s="4">
        <f>'Master data'!N58</f>
        <v>49.798342246311186</v>
      </c>
      <c r="E58" s="4">
        <f>'Master data'!O58</f>
        <v>24.074877747336455</v>
      </c>
      <c r="F58" s="4" t="str">
        <f>IF('Master data'!AL58&gt;0,'Master data'!C58/'Master data'!AL58,"NA")</f>
        <v>NA</v>
      </c>
      <c r="G58" s="4">
        <f>'Master data'!EA58/'Master data'!DZ58</f>
        <v>12.184540410206846</v>
      </c>
      <c r="H58" s="20">
        <f>'Master data'!AD58</f>
        <v>0.22787906976744191</v>
      </c>
      <c r="I58" s="4">
        <f t="shared" si="1"/>
        <v>0.534693266153911</v>
      </c>
    </row>
    <row r="59" spans="1:9">
      <c r="A59" s="2" t="str">
        <f>'Master data'!A59</f>
        <v>Packaging &amp; Container</v>
      </c>
      <c r="B59" s="6">
        <f>'Master data'!B59</f>
        <v>414</v>
      </c>
      <c r="C59" s="4">
        <f>'Master data'!M59</f>
        <v>52.403162865869746</v>
      </c>
      <c r="D59" s="4">
        <f>'Master data'!N59</f>
        <v>34.640762736686341</v>
      </c>
      <c r="E59" s="4">
        <f>'Master data'!O59</f>
        <v>19.059713174173861</v>
      </c>
      <c r="F59" s="4">
        <f>IF('Master data'!AL59&gt;0,'Master data'!C59/'Master data'!AL59,"NA")</f>
        <v>27.000959110338435</v>
      </c>
      <c r="G59" s="4">
        <f>'Master data'!EA59/'Master data'!DZ59</f>
        <v>20.015990693988527</v>
      </c>
      <c r="H59" s="20">
        <f>'Master data'!AD59</f>
        <v>0.16809487179487176</v>
      </c>
      <c r="I59" s="4">
        <f t="shared" si="1"/>
        <v>1.1907555822651323</v>
      </c>
    </row>
    <row r="60" spans="1:9">
      <c r="A60" s="2" t="str">
        <f>'Master data'!A60</f>
        <v>Paper/Forest Products</v>
      </c>
      <c r="B60" s="6">
        <f>'Master data'!B60</f>
        <v>272</v>
      </c>
      <c r="C60" s="4">
        <f>'Master data'!M60</f>
        <v>46.152191133856647</v>
      </c>
      <c r="D60" s="4">
        <f>'Master data'!N60</f>
        <v>24.794068924986615</v>
      </c>
      <c r="E60" s="4">
        <f>'Master data'!O60</f>
        <v>14.432190176789719</v>
      </c>
      <c r="F60" s="4">
        <f>IF('Master data'!AL60&gt;0,'Master data'!C60/'Master data'!AL60,"NA")</f>
        <v>29.319335223471317</v>
      </c>
      <c r="G60" s="4">
        <f>'Master data'!EA60/'Master data'!DZ60</f>
        <v>9.1963010743261542</v>
      </c>
      <c r="H60" s="20">
        <f>'Master data'!AD60</f>
        <v>0.15255416666666669</v>
      </c>
      <c r="I60" s="4">
        <f t="shared" si="1"/>
        <v>0.60282201891084497</v>
      </c>
    </row>
    <row r="61" spans="1:9">
      <c r="A61" s="2" t="str">
        <f>'Master data'!A61</f>
        <v>Power</v>
      </c>
      <c r="B61" s="6">
        <f>'Master data'!B61</f>
        <v>541</v>
      </c>
      <c r="C61" s="4">
        <f>'Master data'!M61</f>
        <v>2078.1000508223851</v>
      </c>
      <c r="D61" s="4">
        <f>'Master data'!N61</f>
        <v>50.313815674327508</v>
      </c>
      <c r="E61" s="4">
        <f>'Master data'!O61</f>
        <v>19.112217253632757</v>
      </c>
      <c r="F61" s="4">
        <f>IF('Master data'!AL61&gt;0,'Master data'!C61/'Master data'!AL61,"NA")</f>
        <v>22.515726460129724</v>
      </c>
      <c r="G61" s="4">
        <f>'Master data'!EA61/'Master data'!DZ61</f>
        <v>16.6854403823471</v>
      </c>
      <c r="H61" s="20">
        <f>'Master data'!AD61</f>
        <v>9.3809406779661042E-2</v>
      </c>
      <c r="I61" s="4">
        <f t="shared" si="1"/>
        <v>1.7786532241417707</v>
      </c>
    </row>
    <row r="62" spans="1:9">
      <c r="A62" s="2" t="str">
        <f>'Master data'!A62</f>
        <v>Precious Metals</v>
      </c>
      <c r="B62" s="6">
        <f>'Master data'!B62</f>
        <v>947</v>
      </c>
      <c r="C62" s="4">
        <f>'Master data'!M62</f>
        <v>85.484543026453167</v>
      </c>
      <c r="D62" s="4">
        <f>'Master data'!N62</f>
        <v>73.345984378275134</v>
      </c>
      <c r="E62" s="4">
        <f>'Master data'!O62</f>
        <v>17.120357742881371</v>
      </c>
      <c r="F62" s="4">
        <f>IF('Master data'!AL62&gt;0,'Master data'!C62/'Master data'!AL62,"NA")</f>
        <v>19.614976693918194</v>
      </c>
      <c r="G62" s="4">
        <f>'Master data'!EA62/'Master data'!DZ62</f>
        <v>11.254628220802291</v>
      </c>
      <c r="H62" s="20">
        <f>'Master data'!AD62</f>
        <v>9.8324193548387104E-2</v>
      </c>
      <c r="I62" s="4">
        <f t="shared" si="1"/>
        <v>1.1446448543982906</v>
      </c>
    </row>
    <row r="63" spans="1:9">
      <c r="A63" s="2" t="str">
        <f>'Master data'!A63</f>
        <v>Publishing &amp; Newspapers</v>
      </c>
      <c r="B63" s="6">
        <f>'Master data'!B63</f>
        <v>337</v>
      </c>
      <c r="C63" s="4">
        <f>'Master data'!M63</f>
        <v>170.97958358217011</v>
      </c>
      <c r="D63" s="4">
        <f>'Master data'!N63</f>
        <v>40.221088735025418</v>
      </c>
      <c r="E63" s="4">
        <f>'Master data'!O63</f>
        <v>32.643296188546486</v>
      </c>
      <c r="F63" s="4">
        <f>IF('Master data'!AL63&gt;0,'Master data'!C63/'Master data'!AL63,"NA")</f>
        <v>35.782572515863528</v>
      </c>
      <c r="G63" s="4">
        <f>'Master data'!EA63/'Master data'!DZ63</f>
        <v>8.4220530903182826</v>
      </c>
      <c r="H63" s="20">
        <f>'Master data'!AD63</f>
        <v>0.12510952380952381</v>
      </c>
      <c r="I63" s="4">
        <f t="shared" si="1"/>
        <v>0.67317441821141077</v>
      </c>
    </row>
    <row r="64" spans="1:9">
      <c r="A64" s="2" t="str">
        <f>'Master data'!A64</f>
        <v>R.E.I.T.</v>
      </c>
      <c r="B64" s="6">
        <f>'Master data'!B64</f>
        <v>812</v>
      </c>
      <c r="C64" s="4">
        <f>'Master data'!M64</f>
        <v>102.24056107215702</v>
      </c>
      <c r="D64" s="4">
        <f>'Master data'!N64</f>
        <v>126.29069908292132</v>
      </c>
      <c r="E64" s="4">
        <f>'Master data'!O64</f>
        <v>42.953067951349915</v>
      </c>
      <c r="F64" s="4">
        <f>IF('Master data'!AL64&gt;0,'Master data'!C64/'Master data'!AL64,"NA")</f>
        <v>323.10470238668773</v>
      </c>
      <c r="G64" s="4">
        <f>'Master data'!EA64/'Master data'!DZ64</f>
        <v>24.723579547758906</v>
      </c>
      <c r="H64" s="20">
        <f>'Master data'!AD64</f>
        <v>9.6870603448275833E-2</v>
      </c>
      <c r="I64" s="4">
        <f t="shared" si="1"/>
        <v>2.5522272668570798</v>
      </c>
    </row>
    <row r="65" spans="1:9">
      <c r="A65" s="2" t="str">
        <f>'Master data'!A65</f>
        <v>Real Estate (Development)</v>
      </c>
      <c r="B65" s="6">
        <f>'Master data'!B65</f>
        <v>893</v>
      </c>
      <c r="C65" s="4">
        <f>'Master data'!M65</f>
        <v>99.295020761735771</v>
      </c>
      <c r="D65" s="4">
        <f>'Master data'!N65</f>
        <v>68.130522633238598</v>
      </c>
      <c r="E65" s="4">
        <f>'Master data'!O65</f>
        <v>25.276840525960733</v>
      </c>
      <c r="F65" s="4">
        <f>IF('Master data'!AL65&gt;0,'Master data'!C65/'Master data'!AL65,"NA")</f>
        <v>7.7066612922511259</v>
      </c>
      <c r="G65" s="4">
        <f>'Master data'!EA65/'Master data'!DZ65</f>
        <v>5.8055318877687396</v>
      </c>
      <c r="H65" s="20">
        <f>'Master data'!AD65</f>
        <v>0.13587835616438354</v>
      </c>
      <c r="I65" s="4">
        <f t="shared" si="1"/>
        <v>0.42725950266466989</v>
      </c>
    </row>
    <row r="66" spans="1:9">
      <c r="A66" s="2" t="str">
        <f>'Master data'!A66</f>
        <v>Real Estate (General/Diversified)</v>
      </c>
      <c r="B66" s="6">
        <f>'Master data'!B66</f>
        <v>344</v>
      </c>
      <c r="C66" s="4">
        <f>'Master data'!M66</f>
        <v>84.117470114092697</v>
      </c>
      <c r="D66" s="4">
        <f>'Master data'!N66</f>
        <v>69.440151424643645</v>
      </c>
      <c r="E66" s="4">
        <f>'Master data'!O66</f>
        <v>19.374119128184329</v>
      </c>
      <c r="F66" s="4">
        <f>IF('Master data'!AL66&gt;0,'Master data'!C66/'Master data'!AL66,"NA")</f>
        <v>28.586488917442022</v>
      </c>
      <c r="G66" s="4">
        <f>'Master data'!EA66/'Master data'!DZ66</f>
        <v>12.076837659503219</v>
      </c>
      <c r="H66" s="20">
        <f>'Master data'!AD66</f>
        <v>0.10199999999999999</v>
      </c>
      <c r="I66" s="4">
        <f t="shared" ref="I66:I97" si="2">IF(H66&gt;0,IF(G66="NA","NA",G66/(100*H66)),"NA")</f>
        <v>1.1840036921081589</v>
      </c>
    </row>
    <row r="67" spans="1:9">
      <c r="A67" s="2" t="str">
        <f>'Master data'!A67</f>
        <v>Real Estate (Operations &amp; Services)</v>
      </c>
      <c r="B67" s="6">
        <f>'Master data'!B67</f>
        <v>739</v>
      </c>
      <c r="C67" s="4">
        <f>'Master data'!M67</f>
        <v>101.87482489257202</v>
      </c>
      <c r="D67" s="4">
        <f>'Master data'!N67</f>
        <v>33.156962642911878</v>
      </c>
      <c r="E67" s="4">
        <f>'Master data'!O67</f>
        <v>28.60829640874416</v>
      </c>
      <c r="F67" s="4">
        <f>IF('Master data'!AL67&gt;0,'Master data'!C67/'Master data'!AL67,"NA")</f>
        <v>42.95217878480009</v>
      </c>
      <c r="G67" s="4">
        <f>'Master data'!EA67/'Master data'!DZ67</f>
        <v>12.646434355619023</v>
      </c>
      <c r="H67" s="20">
        <f>'Master data'!AD67</f>
        <v>0.21387988764044952</v>
      </c>
      <c r="I67" s="4">
        <f t="shared" si="2"/>
        <v>0.591286749546024</v>
      </c>
    </row>
    <row r="68" spans="1:9">
      <c r="A68" s="2" t="str">
        <f>'Master data'!A68</f>
        <v>Recreation</v>
      </c>
      <c r="B68" s="6">
        <f>'Master data'!B68</f>
        <v>324</v>
      </c>
      <c r="C68" s="4">
        <f>'Master data'!M68</f>
        <v>98.454520001878578</v>
      </c>
      <c r="D68" s="4">
        <f>'Master data'!N68</f>
        <v>56.28034623710419</v>
      </c>
      <c r="E68" s="4">
        <f>'Master data'!O68</f>
        <v>36.99542497698399</v>
      </c>
      <c r="F68" s="4">
        <f>IF('Master data'!AL68&gt;0,'Master data'!C68/'Master data'!AL68,"NA")</f>
        <v>122.56819283709976</v>
      </c>
      <c r="G68" s="4">
        <f>'Master data'!EA68/'Master data'!DZ68</f>
        <v>18.769703833931835</v>
      </c>
      <c r="H68" s="20">
        <f>'Master data'!AD68</f>
        <v>0.2637241379310345</v>
      </c>
      <c r="I68" s="4">
        <f t="shared" si="2"/>
        <v>0.71171732633894247</v>
      </c>
    </row>
    <row r="69" spans="1:9">
      <c r="A69" s="2" t="str">
        <f>'Master data'!A69</f>
        <v>Reinsurance</v>
      </c>
      <c r="B69" s="6">
        <f>'Master data'!B69</f>
        <v>38</v>
      </c>
      <c r="C69" s="4">
        <f>'Master data'!M69</f>
        <v>55.711304570378765</v>
      </c>
      <c r="D69" s="4">
        <f>'Master data'!N69</f>
        <v>108.66421704462154</v>
      </c>
      <c r="E69" s="4">
        <f>'Master data'!O69</f>
        <v>9.718772452954985</v>
      </c>
      <c r="F69" s="4">
        <f>IF('Master data'!AL69&gt;0,'Master data'!C69/'Master data'!AL69,"NA")</f>
        <v>22.254549569092887</v>
      </c>
      <c r="G69" s="4">
        <f>'Master data'!EA69/'Master data'!DZ69</f>
        <v>12.608421465887211</v>
      </c>
      <c r="H69" s="20">
        <f>'Master data'!AD69</f>
        <v>0.7466666666666667</v>
      </c>
      <c r="I69" s="4">
        <f t="shared" si="2"/>
        <v>0.16886278748956085</v>
      </c>
    </row>
    <row r="70" spans="1:9">
      <c r="A70" s="2" t="str">
        <f>'Master data'!A70</f>
        <v>Restaurant/Dining</v>
      </c>
      <c r="B70" s="6">
        <f>'Master data'!B70</f>
        <v>385</v>
      </c>
      <c r="C70" s="4">
        <f>'Master data'!M70</f>
        <v>79.449876233130624</v>
      </c>
      <c r="D70" s="4">
        <f>'Master data'!N70</f>
        <v>99.526362844917855</v>
      </c>
      <c r="E70" s="4">
        <f>'Master data'!O70</f>
        <v>44.968547293173742</v>
      </c>
      <c r="F70" s="4">
        <f>IF('Master data'!AL70&gt;0,'Master data'!C70/'Master data'!AL70,"NA")</f>
        <v>94.684707035950908</v>
      </c>
      <c r="G70" s="4">
        <f>'Master data'!EA70/'Master data'!DZ70</f>
        <v>31.712844808835445</v>
      </c>
      <c r="H70" s="20">
        <f>'Master data'!AD70</f>
        <v>0.33089318181818173</v>
      </c>
      <c r="I70" s="4">
        <f t="shared" si="2"/>
        <v>0.95840127725148871</v>
      </c>
    </row>
    <row r="71" spans="1:9">
      <c r="A71" s="2" t="str">
        <f>'Master data'!A71</f>
        <v>Retail (Automotive)</v>
      </c>
      <c r="B71" s="6">
        <f>'Master data'!B71</f>
        <v>196</v>
      </c>
      <c r="C71" s="4">
        <f>'Master data'!M71</f>
        <v>36.225801051166208</v>
      </c>
      <c r="D71" s="4">
        <f>'Master data'!N71</f>
        <v>30.863812400411156</v>
      </c>
      <c r="E71" s="4">
        <f>'Master data'!O71</f>
        <v>12.811981041183127</v>
      </c>
      <c r="F71" s="4">
        <f>IF('Master data'!AL71&gt;0,'Master data'!C71/'Master data'!AL71,"NA")</f>
        <v>27.909276476951717</v>
      </c>
      <c r="G71" s="4">
        <f>'Master data'!EA71/'Master data'!DZ71</f>
        <v>14.451143036643407</v>
      </c>
      <c r="H71" s="20">
        <f>'Master data'!AD71</f>
        <v>0.17349529411764703</v>
      </c>
      <c r="I71" s="4">
        <f t="shared" si="2"/>
        <v>0.83294149908435544</v>
      </c>
    </row>
    <row r="72" spans="1:9">
      <c r="A72" s="2" t="str">
        <f>'Master data'!A72</f>
        <v>Retail (Building Supply)</v>
      </c>
      <c r="B72" s="6">
        <f>'Master data'!B72</f>
        <v>98</v>
      </c>
      <c r="C72" s="4">
        <f>'Master data'!M72</f>
        <v>36.356836098959455</v>
      </c>
      <c r="D72" s="4">
        <f>'Master data'!N72</f>
        <v>26.990942614366411</v>
      </c>
      <c r="E72" s="4">
        <f>'Master data'!O72</f>
        <v>18.118162415834735</v>
      </c>
      <c r="F72" s="4">
        <f>IF('Master data'!AL72&gt;0,'Master data'!C72/'Master data'!AL72,"NA")</f>
        <v>29.673510574599916</v>
      </c>
      <c r="G72" s="4">
        <f>'Master data'!EA72/'Master data'!DZ72</f>
        <v>22.812974469748738</v>
      </c>
      <c r="H72" s="20">
        <f>'Master data'!AD72</f>
        <v>0.16425806451612901</v>
      </c>
      <c r="I72" s="4">
        <f t="shared" si="2"/>
        <v>1.3888495847647506</v>
      </c>
    </row>
    <row r="73" spans="1:9">
      <c r="A73" s="2" t="str">
        <f>'Master data'!A73</f>
        <v>Retail (Distributors)</v>
      </c>
      <c r="B73" s="6">
        <f>'Master data'!B73</f>
        <v>1002</v>
      </c>
      <c r="C73" s="4">
        <f>'Master data'!M73</f>
        <v>102.86391608136002</v>
      </c>
      <c r="D73" s="4">
        <f>'Master data'!N73</f>
        <v>137.26423980293447</v>
      </c>
      <c r="E73" s="4">
        <f>'Master data'!O73</f>
        <v>28.173016630608039</v>
      </c>
      <c r="F73" s="4">
        <f>IF('Master data'!AL73&gt;0,'Master data'!C73/'Master data'!AL73,"NA")</f>
        <v>32.070367482875298</v>
      </c>
      <c r="G73" s="4">
        <f>'Master data'!EA73/'Master data'!DZ73</f>
        <v>15.127725059502636</v>
      </c>
      <c r="H73" s="20">
        <f>'Master data'!AD73</f>
        <v>0.22057638888888886</v>
      </c>
      <c r="I73" s="4">
        <f t="shared" si="2"/>
        <v>0.68582703414928692</v>
      </c>
    </row>
    <row r="74" spans="1:9">
      <c r="A74" s="2" t="str">
        <f>'Master data'!A74</f>
        <v>Retail (General)</v>
      </c>
      <c r="B74" s="6">
        <f>'Master data'!B74</f>
        <v>204</v>
      </c>
      <c r="C74" s="4">
        <f>'Master data'!M74</f>
        <v>69.726214593859751</v>
      </c>
      <c r="D74" s="4">
        <f>'Master data'!N74</f>
        <v>52.206672229204003</v>
      </c>
      <c r="E74" s="4">
        <f>'Master data'!O74</f>
        <v>24.112147551010867</v>
      </c>
      <c r="F74" s="4">
        <f>IF('Master data'!AL74&gt;0,'Master data'!C74/'Master data'!AL74,"NA")</f>
        <v>42.868458481335367</v>
      </c>
      <c r="G74" s="4">
        <f>'Master data'!EA74/'Master data'!DZ74</f>
        <v>26.782578585572196</v>
      </c>
      <c r="H74" s="20">
        <f>'Master data'!AD74</f>
        <v>0.17334358490566032</v>
      </c>
      <c r="I74" s="4">
        <f t="shared" si="2"/>
        <v>1.5450573841626858</v>
      </c>
    </row>
    <row r="75" spans="1:9">
      <c r="A75" s="2" t="str">
        <f>'Master data'!A75</f>
        <v>Retail (Grocery and Food)</v>
      </c>
      <c r="B75" s="6">
        <f>'Master data'!B75</f>
        <v>184</v>
      </c>
      <c r="C75" s="4">
        <f>'Master data'!M75</f>
        <v>73.232959233158766</v>
      </c>
      <c r="D75" s="4">
        <f>'Master data'!N75</f>
        <v>33.369494528286303</v>
      </c>
      <c r="E75" s="4">
        <f>'Master data'!O75</f>
        <v>23.473102183898657</v>
      </c>
      <c r="F75" s="4">
        <f>IF('Master data'!AL75&gt;0,'Master data'!C75/'Master data'!AL75,"NA")</f>
        <v>19.081324516821351</v>
      </c>
      <c r="G75" s="4">
        <f>'Master data'!EA75/'Master data'!DZ75</f>
        <v>16.835425031005485</v>
      </c>
      <c r="H75" s="20">
        <f>'Master data'!AD75</f>
        <v>0.17037837837837835</v>
      </c>
      <c r="I75" s="4">
        <f t="shared" si="2"/>
        <v>0.98811980670558863</v>
      </c>
    </row>
    <row r="76" spans="1:9">
      <c r="A76" s="2" t="str">
        <f>'Master data'!A76</f>
        <v>Retail (Online)</v>
      </c>
      <c r="B76" s="6">
        <f>'Master data'!B76</f>
        <v>353</v>
      </c>
      <c r="C76" s="4">
        <f>'Master data'!M76</f>
        <v>112.47850363141265</v>
      </c>
      <c r="D76" s="4">
        <f>'Master data'!N76</f>
        <v>84.92073950216168</v>
      </c>
      <c r="E76" s="4">
        <f>'Master data'!O76</f>
        <v>66.780306324545947</v>
      </c>
      <c r="F76" s="4">
        <f>IF('Master data'!AL76&gt;0,'Master data'!C76/'Master data'!AL76,"NA")</f>
        <v>101.3885188875922</v>
      </c>
      <c r="G76" s="4">
        <f>'Master data'!EA76/'Master data'!DZ76</f>
        <v>28.843947128810129</v>
      </c>
      <c r="H76" s="20">
        <f>'Master data'!AD76</f>
        <v>0.27120416666666664</v>
      </c>
      <c r="I76" s="4">
        <f t="shared" si="2"/>
        <v>1.063551031804826</v>
      </c>
    </row>
    <row r="77" spans="1:9">
      <c r="A77" s="2" t="str">
        <f>'Master data'!A77</f>
        <v>Retail (Special Lines)</v>
      </c>
      <c r="B77" s="6">
        <f>'Master data'!B77</f>
        <v>479</v>
      </c>
      <c r="C77" s="4">
        <f>'Master data'!M77</f>
        <v>72.640395937137654</v>
      </c>
      <c r="D77" s="4">
        <f>'Master data'!N77</f>
        <v>36.53075772679172</v>
      </c>
      <c r="E77" s="4">
        <f>'Master data'!O77</f>
        <v>22.963305579661352</v>
      </c>
      <c r="F77" s="4">
        <f>IF('Master data'!AL77&gt;0,'Master data'!C77/'Master data'!AL77,"NA")</f>
        <v>79.519470885167181</v>
      </c>
      <c r="G77" s="4">
        <f>'Master data'!EA77/'Master data'!DZ77</f>
        <v>20.046603243312433</v>
      </c>
      <c r="H77" s="20">
        <f>'Master data'!AD77</f>
        <v>0.20274700000000009</v>
      </c>
      <c r="I77" s="4">
        <f t="shared" si="2"/>
        <v>0.98874968523886531</v>
      </c>
    </row>
    <row r="78" spans="1:9">
      <c r="A78" s="2" t="str">
        <f>'Master data'!A78</f>
        <v>Rubber&amp; Tires</v>
      </c>
      <c r="B78" s="6">
        <f>'Master data'!B78</f>
        <v>90</v>
      </c>
      <c r="C78" s="4">
        <f>'Master data'!M78</f>
        <v>30.708443750052979</v>
      </c>
      <c r="D78" s="4">
        <f>'Master data'!N78</f>
        <v>63.248894981939678</v>
      </c>
      <c r="E78" s="4">
        <f>'Master data'!O78</f>
        <v>14.95009980885205</v>
      </c>
      <c r="F78" s="4">
        <f>IF('Master data'!AL78&gt;0,'Master data'!C78/'Master data'!AL78,"NA")</f>
        <v>52.446744688119303</v>
      </c>
      <c r="G78" s="4">
        <f>'Master data'!EA78/'Master data'!DZ78</f>
        <v>12.429713981452661</v>
      </c>
      <c r="H78" s="20">
        <f>'Master data'!AD78</f>
        <v>0.20496214285714284</v>
      </c>
      <c r="I78" s="4">
        <f t="shared" si="2"/>
        <v>0.60643950186040374</v>
      </c>
    </row>
    <row r="79" spans="1:9">
      <c r="A79" s="2" t="str">
        <f>'Master data'!A79</f>
        <v>Semiconductor</v>
      </c>
      <c r="B79" s="6">
        <f>'Master data'!B79</f>
        <v>581</v>
      </c>
      <c r="C79" s="4">
        <f>'Master data'!M79</f>
        <v>132.9235749463389</v>
      </c>
      <c r="D79" s="4">
        <f>'Master data'!N79</f>
        <v>139.05269043014923</v>
      </c>
      <c r="E79" s="4">
        <f>'Master data'!O79</f>
        <v>40.790573643034506</v>
      </c>
      <c r="F79" s="4">
        <f>IF('Master data'!AL79&gt;0,'Master data'!C79/'Master data'!AL79,"NA")</f>
        <v>42.845615675850738</v>
      </c>
      <c r="G79" s="4">
        <f>'Master data'!EA79/'Master data'!DZ79</f>
        <v>29.223813102823957</v>
      </c>
      <c r="H79" s="20">
        <f>'Master data'!AD79</f>
        <v>0.29627727272727267</v>
      </c>
      <c r="I79" s="4">
        <f t="shared" si="2"/>
        <v>0.9863670214665734</v>
      </c>
    </row>
    <row r="80" spans="1:9">
      <c r="A80" s="2" t="str">
        <f>'Master data'!A80</f>
        <v>Semiconductor Equip</v>
      </c>
      <c r="B80" s="6">
        <f>'Master data'!B80</f>
        <v>324</v>
      </c>
      <c r="C80" s="4">
        <f>'Master data'!M80</f>
        <v>86.567199926209113</v>
      </c>
      <c r="D80" s="4">
        <f>'Master data'!N80</f>
        <v>46.503667671646575</v>
      </c>
      <c r="E80" s="4">
        <f>'Master data'!O80</f>
        <v>34.614449260188621</v>
      </c>
      <c r="F80" s="4">
        <f>IF('Master data'!AL80&gt;0,'Master data'!C80/'Master data'!AL80,"NA")</f>
        <v>47.372417325737096</v>
      </c>
      <c r="G80" s="4">
        <f>'Master data'!EA80/'Master data'!DZ80</f>
        <v>33.75421338509743</v>
      </c>
      <c r="H80" s="20">
        <f>'Master data'!AD80</f>
        <v>0.24057115384615382</v>
      </c>
      <c r="I80" s="4">
        <f t="shared" si="2"/>
        <v>1.403086481710246</v>
      </c>
    </row>
    <row r="81" spans="1:9">
      <c r="A81" s="2" t="str">
        <f>'Master data'!A81</f>
        <v>Shipbuilding &amp; Marine</v>
      </c>
      <c r="B81" s="6">
        <f>'Master data'!B81</f>
        <v>348</v>
      </c>
      <c r="C81" s="4">
        <f>'Master data'!M81</f>
        <v>54.048356490953054</v>
      </c>
      <c r="D81" s="4">
        <f>'Master data'!N81</f>
        <v>23.685713545059457</v>
      </c>
      <c r="E81" s="4">
        <f>'Master data'!O81</f>
        <v>12.404880109302376</v>
      </c>
      <c r="F81" s="4">
        <f>IF('Master data'!AL81&gt;0,'Master data'!C81/'Master data'!AL81,"NA")</f>
        <v>30.194536310981423</v>
      </c>
      <c r="G81" s="4">
        <f>'Master data'!EA81/'Master data'!DZ81</f>
        <v>6.4135983321615058</v>
      </c>
      <c r="H81" s="20">
        <f>'Master data'!AD81</f>
        <v>0.26971200000000001</v>
      </c>
      <c r="I81" s="4">
        <f t="shared" si="2"/>
        <v>0.2377943262502783</v>
      </c>
    </row>
    <row r="82" spans="1:9">
      <c r="A82" s="2" t="str">
        <f>'Master data'!A82</f>
        <v>Shoe</v>
      </c>
      <c r="B82" s="6">
        <f>'Master data'!B82</f>
        <v>84</v>
      </c>
      <c r="C82" s="4">
        <f>'Master data'!M82</f>
        <v>114.25043234532016</v>
      </c>
      <c r="D82" s="4">
        <f>'Master data'!N82</f>
        <v>65.089622169726439</v>
      </c>
      <c r="E82" s="4">
        <f>'Master data'!O82</f>
        <v>32.485617056237935</v>
      </c>
      <c r="F82" s="4">
        <f>IF('Master data'!AL82&gt;0,'Master data'!C82/'Master data'!AL82,"NA")</f>
        <v>61.508359256002137</v>
      </c>
      <c r="G82" s="4">
        <f>'Master data'!EA82/'Master data'!DZ82</f>
        <v>37.033079755551853</v>
      </c>
      <c r="H82" s="20">
        <f>'Master data'!AD82</f>
        <v>0.47757142857142859</v>
      </c>
      <c r="I82" s="4">
        <f t="shared" si="2"/>
        <v>0.77544588180934182</v>
      </c>
    </row>
    <row r="83" spans="1:9">
      <c r="A83" s="2" t="str">
        <f>'Master data'!A83</f>
        <v>Software (Entertainment)</v>
      </c>
      <c r="B83" s="6">
        <f>'Master data'!B83</f>
        <v>317</v>
      </c>
      <c r="C83" s="4">
        <f>'Master data'!M83</f>
        <v>93.799011609379832</v>
      </c>
      <c r="D83" s="4">
        <f>'Master data'!N83</f>
        <v>57.371539053505501</v>
      </c>
      <c r="E83" s="4">
        <f>'Master data'!O83</f>
        <v>45.239710004068513</v>
      </c>
      <c r="F83" s="4">
        <f>IF('Master data'!AL83&gt;0,'Master data'!C83/'Master data'!AL83,"NA")</f>
        <v>50.912254736473706</v>
      </c>
      <c r="G83" s="4">
        <f>'Master data'!EA83/'Master data'!DZ83</f>
        <v>22.638799929326741</v>
      </c>
      <c r="H83" s="20">
        <f>'Master data'!AD83</f>
        <v>0.28097692307692301</v>
      </c>
      <c r="I83" s="4">
        <f t="shared" si="2"/>
        <v>0.805717412000021</v>
      </c>
    </row>
    <row r="84" spans="1:9">
      <c r="A84" s="2" t="str">
        <f>'Master data'!A84</f>
        <v>Software (Internet)</v>
      </c>
      <c r="B84" s="6">
        <f>'Master data'!B84</f>
        <v>151</v>
      </c>
      <c r="C84" s="4">
        <f>'Master data'!M84</f>
        <v>100.85865270584797</v>
      </c>
      <c r="D84" s="4">
        <f>'Master data'!N84</f>
        <v>303.7112895756934</v>
      </c>
      <c r="E84" s="4">
        <f>'Master data'!O84</f>
        <v>266.18489207465706</v>
      </c>
      <c r="F84" s="4" t="str">
        <f>IF('Master data'!AL84&gt;0,'Master data'!C84/'Master data'!AL84,"NA")</f>
        <v>NA</v>
      </c>
      <c r="G84" s="4">
        <f>'Master data'!EA84/'Master data'!DZ84</f>
        <v>47.998564806453146</v>
      </c>
      <c r="H84" s="20">
        <f>'Master data'!AD84</f>
        <v>0.28100000000000008</v>
      </c>
      <c r="I84" s="4">
        <f t="shared" si="2"/>
        <v>1.7081339788773355</v>
      </c>
    </row>
    <row r="85" spans="1:9">
      <c r="A85" s="2" t="str">
        <f>'Master data'!A85</f>
        <v>Software (System &amp; Application)</v>
      </c>
      <c r="B85" s="6">
        <f>'Master data'!B85</f>
        <v>1603</v>
      </c>
      <c r="C85" s="4">
        <f>'Master data'!M85</f>
        <v>117.28329023342532</v>
      </c>
      <c r="D85" s="4">
        <f>'Master data'!N85</f>
        <v>167.00057762431732</v>
      </c>
      <c r="E85" s="4">
        <f>'Master data'!O85</f>
        <v>71.256794932989948</v>
      </c>
      <c r="F85" s="4">
        <f>IF('Master data'!AL85&gt;0,'Master data'!C85/'Master data'!AL85,"NA")</f>
        <v>70.858877900309935</v>
      </c>
      <c r="G85" s="4">
        <f>'Master data'!EA85/'Master data'!DZ85</f>
        <v>42.869858543768267</v>
      </c>
      <c r="H85" s="20">
        <f>'Master data'!AD85</f>
        <v>0.24121702127659594</v>
      </c>
      <c r="I85" s="4">
        <f t="shared" si="2"/>
        <v>1.7772319016662903</v>
      </c>
    </row>
    <row r="86" spans="1:9">
      <c r="A86" s="2" t="str">
        <f>'Master data'!A86</f>
        <v>Steel</v>
      </c>
      <c r="B86" s="6">
        <f>'Master data'!B86</f>
        <v>709</v>
      </c>
      <c r="C86" s="4">
        <f>'Master data'!M86</f>
        <v>111.72362870719628</v>
      </c>
      <c r="D86" s="4">
        <f>'Master data'!N86</f>
        <v>48.917604493435867</v>
      </c>
      <c r="E86" s="4">
        <f>'Master data'!O86</f>
        <v>10.443835704889313</v>
      </c>
      <c r="F86" s="4">
        <f>IF('Master data'!AL86&gt;0,'Master data'!C86/'Master data'!AL86,"NA")</f>
        <v>20.670381089194862</v>
      </c>
      <c r="G86" s="4">
        <f>'Master data'!EA86/'Master data'!DZ86</f>
        <v>5.6177699524376772</v>
      </c>
      <c r="H86" s="20">
        <f>'Master data'!AD86</f>
        <v>0.16999487179487174</v>
      </c>
      <c r="I86" s="4">
        <f t="shared" si="2"/>
        <v>0.33046702486510826</v>
      </c>
    </row>
    <row r="87" spans="1:9">
      <c r="A87" s="2" t="str">
        <f>'Master data'!A87</f>
        <v>Telecom (Wireless)</v>
      </c>
      <c r="B87" s="6">
        <f>'Master data'!B87</f>
        <v>101</v>
      </c>
      <c r="C87" s="4">
        <f>'Master data'!M87</f>
        <v>34.800179701933203</v>
      </c>
      <c r="D87" s="4">
        <f>'Master data'!N87</f>
        <v>27.220667553932977</v>
      </c>
      <c r="E87" s="4">
        <f>'Master data'!O87</f>
        <v>19.813644455200766</v>
      </c>
      <c r="F87" s="4">
        <f>IF('Master data'!AL87&gt;0,'Master data'!C87/'Master data'!AL87,"NA")</f>
        <v>11.078861009254684</v>
      </c>
      <c r="G87" s="4">
        <f>'Master data'!EA87/'Master data'!DZ87</f>
        <v>10.294589834959115</v>
      </c>
      <c r="H87" s="20">
        <f>'Master data'!AD87</f>
        <v>0.14486571428571432</v>
      </c>
      <c r="I87" s="4">
        <f t="shared" si="2"/>
        <v>0.71062983299522509</v>
      </c>
    </row>
    <row r="88" spans="1:9">
      <c r="A88" s="2" t="str">
        <f>'Master data'!A88</f>
        <v>Telecom. Equipment</v>
      </c>
      <c r="B88" s="6">
        <f>'Master data'!B88</f>
        <v>465</v>
      </c>
      <c r="C88" s="4">
        <f>'Master data'!M88</f>
        <v>93.324335187525762</v>
      </c>
      <c r="D88" s="4">
        <f>'Master data'!N88</f>
        <v>87.028616248210383</v>
      </c>
      <c r="E88" s="4">
        <f>'Master data'!O88</f>
        <v>33.758371293454886</v>
      </c>
      <c r="F88" s="4">
        <f>IF('Master data'!AL88&gt;0,'Master data'!C88/'Master data'!AL88,"NA")</f>
        <v>53.19349700650406</v>
      </c>
      <c r="G88" s="4">
        <f>'Master data'!EA88/'Master data'!DZ88</f>
        <v>27.262844541386457</v>
      </c>
      <c r="H88" s="20">
        <f>'Master data'!AD88</f>
        <v>0.20350526315789483</v>
      </c>
      <c r="I88" s="4">
        <f t="shared" si="2"/>
        <v>1.3396628725142048</v>
      </c>
    </row>
    <row r="89" spans="1:9">
      <c r="A89" s="2" t="str">
        <f>'Master data'!A89</f>
        <v>Telecom. Services</v>
      </c>
      <c r="B89" s="6">
        <f>'Master data'!B89</f>
        <v>296</v>
      </c>
      <c r="C89" s="4">
        <f>'Master data'!M89</f>
        <v>125.56779077228398</v>
      </c>
      <c r="D89" s="4">
        <f>'Master data'!N89</f>
        <v>90.490769365039128</v>
      </c>
      <c r="E89" s="4">
        <f>'Master data'!O89</f>
        <v>400.54358045694022</v>
      </c>
      <c r="F89" s="4">
        <f>IF('Master data'!AL89&gt;0,'Master data'!C89/'Master data'!AL89,"NA")</f>
        <v>22.202177397461131</v>
      </c>
      <c r="G89" s="4">
        <f>'Master data'!EA89/'Master data'!DZ89</f>
        <v>12.246172899634944</v>
      </c>
      <c r="H89" s="20">
        <f>'Master data'!AD89</f>
        <v>0.16428409836065574</v>
      </c>
      <c r="I89" s="4">
        <f t="shared" si="2"/>
        <v>0.74542655204222541</v>
      </c>
    </row>
    <row r="90" spans="1:9">
      <c r="A90" s="2" t="str">
        <f>'Master data'!A90</f>
        <v>Tobacco</v>
      </c>
      <c r="B90" s="6">
        <f>'Master data'!B90</f>
        <v>55</v>
      </c>
      <c r="C90" s="4">
        <f>'Master data'!M90</f>
        <v>28.891769716344474</v>
      </c>
      <c r="D90" s="4">
        <f>'Master data'!N90</f>
        <v>21.306175395352881</v>
      </c>
      <c r="E90" s="4">
        <f>'Master data'!O90</f>
        <v>15.284671261858264</v>
      </c>
      <c r="F90" s="4">
        <f>IF('Master data'!AL90&gt;0,'Master data'!C90/'Master data'!AL90,"NA")</f>
        <v>14.520195608059296</v>
      </c>
      <c r="G90" s="4">
        <f>'Master data'!EA90/'Master data'!DZ90</f>
        <v>14.321959583736376</v>
      </c>
      <c r="H90" s="20">
        <f>'Master data'!AD90</f>
        <v>8.9719999999999994E-2</v>
      </c>
      <c r="I90" s="4">
        <f t="shared" si="2"/>
        <v>1.5962950940410585</v>
      </c>
    </row>
    <row r="91" spans="1:9">
      <c r="A91" s="2" t="str">
        <f>'Master data'!A91</f>
        <v>Transportation</v>
      </c>
      <c r="B91" s="6">
        <f>'Master data'!B91</f>
        <v>295</v>
      </c>
      <c r="C91" s="4">
        <f>'Master data'!M91</f>
        <v>107.94428466239046</v>
      </c>
      <c r="D91" s="4">
        <f>'Master data'!N91</f>
        <v>54.754180658454288</v>
      </c>
      <c r="E91" s="4">
        <f>'Master data'!O91</f>
        <v>29.291713916486259</v>
      </c>
      <c r="F91" s="4">
        <f>IF('Master data'!AL91&gt;0,'Master data'!C91/'Master data'!AL91,"NA")</f>
        <v>36.146668274915271</v>
      </c>
      <c r="G91" s="4">
        <f>'Master data'!EA91/'Master data'!DZ91</f>
        <v>17.140865703767638</v>
      </c>
      <c r="H91" s="20">
        <f>'Master data'!AD91</f>
        <v>0.20592564102564098</v>
      </c>
      <c r="I91" s="4">
        <f t="shared" si="2"/>
        <v>0.83238132067455028</v>
      </c>
    </row>
    <row r="92" spans="1:9">
      <c r="A92" s="2" t="str">
        <f>'Master data'!A92</f>
        <v>Transportation (Railroads)</v>
      </c>
      <c r="B92" s="6">
        <f>'Master data'!B92</f>
        <v>51</v>
      </c>
      <c r="C92" s="4">
        <f>'Master data'!M92</f>
        <v>52.314844777725028</v>
      </c>
      <c r="D92" s="4">
        <f>'Master data'!N92</f>
        <v>42.915857928204794</v>
      </c>
      <c r="E92" s="4">
        <f>'Master data'!O92</f>
        <v>39.875823963534678</v>
      </c>
      <c r="F92" s="4">
        <f>IF('Master data'!AL92&gt;0,'Master data'!C92/'Master data'!AL92,"NA")</f>
        <v>116.30305911923698</v>
      </c>
      <c r="G92" s="4">
        <f>'Master data'!EA92/'Master data'!DZ92</f>
        <v>24.189939159233671</v>
      </c>
      <c r="H92" s="20">
        <f>'Master data'!AD92</f>
        <v>0.19476666666666667</v>
      </c>
      <c r="I92" s="4">
        <f t="shared" si="2"/>
        <v>1.2419958493530894</v>
      </c>
    </row>
    <row r="93" spans="1:9">
      <c r="A93" s="2" t="str">
        <f>'Master data'!A93</f>
        <v>Trucking</v>
      </c>
      <c r="B93" s="6">
        <f>'Master data'!B93</f>
        <v>232</v>
      </c>
      <c r="C93" s="4">
        <f>'Master data'!M93</f>
        <v>107.15113704175617</v>
      </c>
      <c r="D93" s="4">
        <f>'Master data'!N93</f>
        <v>71.563994356665063</v>
      </c>
      <c r="E93" s="4">
        <f>'Master data'!O93</f>
        <v>17.965537700635842</v>
      </c>
      <c r="F93" s="4" t="str">
        <f>IF('Master data'!AL93&gt;0,'Master data'!C93/'Master data'!AL93,"NA")</f>
        <v>NA</v>
      </c>
      <c r="G93" s="4">
        <f>'Master data'!EA93/'Master data'!DZ93</f>
        <v>17.445906570879409</v>
      </c>
      <c r="H93" s="20">
        <f>'Master data'!AD93</f>
        <v>0.3719709677419355</v>
      </c>
      <c r="I93" s="4">
        <f t="shared" si="2"/>
        <v>0.4690125865678571</v>
      </c>
    </row>
    <row r="94" spans="1:9">
      <c r="A94" s="2" t="str">
        <f>'Master data'!A94</f>
        <v>Utility (General)</v>
      </c>
      <c r="B94" s="6">
        <f>'Master data'!B94</f>
        <v>54</v>
      </c>
      <c r="C94" s="4">
        <f>'Master data'!M94</f>
        <v>31.193586216007429</v>
      </c>
      <c r="D94" s="4">
        <f>'Master data'!N94</f>
        <v>19.608636771090506</v>
      </c>
      <c r="E94" s="4">
        <f>'Master data'!O94</f>
        <v>18.378448578497512</v>
      </c>
      <c r="F94" s="4">
        <f>IF('Master data'!AL94&gt;0,'Master data'!C94/'Master data'!AL94,"NA")</f>
        <v>43.337900219787009</v>
      </c>
      <c r="G94" s="4">
        <f>'Master data'!EA94/'Master data'!DZ94</f>
        <v>18.534945794968746</v>
      </c>
      <c r="H94" s="20">
        <f>'Master data'!AD94</f>
        <v>7.2523333333333329E-2</v>
      </c>
      <c r="I94" s="4">
        <f t="shared" si="2"/>
        <v>2.5557217164547614</v>
      </c>
    </row>
    <row r="95" spans="1:9">
      <c r="A95" s="2" t="str">
        <f>'Master data'!A95</f>
        <v>Utility (Water)</v>
      </c>
      <c r="B95" s="6">
        <f>'Master data'!B95</f>
        <v>104</v>
      </c>
      <c r="C95" s="4">
        <f>'Master data'!M95</f>
        <v>28.046524084800712</v>
      </c>
      <c r="D95" s="4">
        <f>'Master data'!N95</f>
        <v>72.550585826748843</v>
      </c>
      <c r="E95" s="4">
        <f>'Master data'!O95</f>
        <v>20.340377899106194</v>
      </c>
      <c r="F95" s="4">
        <f>IF('Master data'!AL95&gt;0,'Master data'!C95/'Master data'!AL95,"NA")</f>
        <v>18.400339667479034</v>
      </c>
      <c r="G95" s="4">
        <f>'Master data'!EA95/'Master data'!DZ95</f>
        <v>19.566150704407004</v>
      </c>
      <c r="H95" s="20">
        <f>'Master data'!AD95</f>
        <v>0.12722222222222224</v>
      </c>
      <c r="I95" s="4">
        <f t="shared" si="2"/>
        <v>1.53795071039007</v>
      </c>
    </row>
    <row r="96" spans="1:9">
      <c r="A96" s="2" t="str">
        <f>'Master data'!A96</f>
        <v>Total Market</v>
      </c>
      <c r="B96" s="6">
        <f>'Master data'!B96</f>
        <v>47606</v>
      </c>
      <c r="C96" s="4">
        <f>'Master data'!M96</f>
        <v>137.44155416081557</v>
      </c>
      <c r="D96" s="4">
        <f>'Master data'!N96</f>
        <v>71.780504175987758</v>
      </c>
      <c r="E96" s="4">
        <f>'Master data'!O96</f>
        <v>36.164994146580518</v>
      </c>
      <c r="F96" s="4">
        <f>IF('Master data'!AL96&gt;0,'Master data'!C96/'Master data'!AL96,"NA")</f>
        <v>38.371765917492617</v>
      </c>
      <c r="G96" s="4">
        <f>'Master data'!EA96/'Master data'!DZ96</f>
        <v>17.364054492850194</v>
      </c>
      <c r="H96" s="20">
        <f>'Master data'!AD96</f>
        <v>0.21143061598951562</v>
      </c>
      <c r="I96" s="4">
        <f t="shared" si="2"/>
        <v>0.82126490582192879</v>
      </c>
    </row>
    <row r="97" spans="1:9">
      <c r="A97" s="2" t="str">
        <f>'Master data'!A97</f>
        <v>Total Market (without financials)</v>
      </c>
      <c r="B97" s="6">
        <f>'Master data'!B97</f>
        <v>42185</v>
      </c>
      <c r="C97" s="4">
        <f>'Master data'!M97</f>
        <v>137.94506702421234</v>
      </c>
      <c r="D97" s="4">
        <f>'Master data'!N97</f>
        <v>75.861734989996819</v>
      </c>
      <c r="E97" s="4">
        <f>'Master data'!O97</f>
        <v>38.184820914360145</v>
      </c>
      <c r="F97" s="4">
        <f>IF('Master data'!AL97&gt;0,'Master data'!C97/'Master data'!AL97,"NA")</f>
        <v>50.983920362474478</v>
      </c>
      <c r="G97" s="4">
        <f>'Master data'!EA97/'Master data'!DZ97</f>
        <v>20.085594276027791</v>
      </c>
      <c r="H97" s="20">
        <f>'Master data'!AD97</f>
        <v>0.21671513725999789</v>
      </c>
      <c r="I97" s="4">
        <f t="shared" si="2"/>
        <v>0.926820088803057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"/>
  <sheetViews>
    <sheetView workbookViewId="0">
      <selection activeCell="C8" sqref="C8"/>
    </sheetView>
  </sheetViews>
  <sheetFormatPr defaultColWidth="11.07421875" defaultRowHeight="13.5"/>
  <cols>
    <col min="1" max="1" width="34.3046875" bestFit="1" customWidth="1"/>
    <col min="2" max="2" width="13.15234375" style="5" bestFit="1" customWidth="1"/>
    <col min="3" max="3" width="18.84375" style="5" bestFit="1" customWidth="1"/>
    <col min="4" max="4" width="34.3046875" style="5" bestFit="1" customWidth="1"/>
  </cols>
  <sheetData>
    <row r="1" spans="1:4" s="17" customFormat="1" ht="12">
      <c r="A1" s="15" t="s">
        <v>217</v>
      </c>
      <c r="B1" s="16" t="s">
        <v>192</v>
      </c>
      <c r="C1" s="16" t="s">
        <v>353</v>
      </c>
      <c r="D1" s="16" t="s">
        <v>354</v>
      </c>
    </row>
    <row r="2" spans="1:4">
      <c r="A2" s="2" t="str">
        <f>'Master data'!A2</f>
        <v>Advertising</v>
      </c>
      <c r="B2" s="6">
        <f>'Master data'!B2</f>
        <v>348</v>
      </c>
      <c r="C2" s="23">
        <f>IF('Master data'!AP2&gt;0,IF('Master data'!CF2/'Master data'!AP2&gt;2,"NA",'Master data'!CF2/'Master data'!AP2),"NA")</f>
        <v>0.4350147606325509</v>
      </c>
      <c r="D2" s="4">
        <f>IF('Master data'!AP2&gt;0,IF('Master data'!CF2/('Master data'!AP2/365)&gt;500,"NA",'Master data'!CF2/('Master data'!AP2/365)),"NA")</f>
        <v>158.78038763088108</v>
      </c>
    </row>
    <row r="3" spans="1:4">
      <c r="A3" s="2" t="str">
        <f>'Master data'!A3</f>
        <v>Aerospace/Defense</v>
      </c>
      <c r="B3" s="6">
        <f>'Master data'!B3</f>
        <v>272</v>
      </c>
      <c r="C3" s="23">
        <f>IF('Master data'!AP3&gt;0,IF('Master data'!CF3/'Master data'!AP3&gt;2,"NA",'Master data'!CF3/'Master data'!AP3),"NA")</f>
        <v>0.17329521434840051</v>
      </c>
      <c r="D3" s="4">
        <f>IF('Master data'!AP3&gt;0,IF('Master data'!CF3/('Master data'!AP3/365)&gt;500,"NA",'Master data'!CF3/('Master data'!AP3/365)),"NA")</f>
        <v>63.252753237166189</v>
      </c>
    </row>
    <row r="4" spans="1:4">
      <c r="A4" s="2" t="str">
        <f>'Master data'!A4</f>
        <v>Air Transport</v>
      </c>
      <c r="B4" s="6">
        <f>'Master data'!B4</f>
        <v>151</v>
      </c>
      <c r="C4" s="23">
        <f>IF('Master data'!AP4&gt;0,IF('Master data'!CF4/'Master data'!AP4&gt;2,"NA",'Master data'!CF4/'Master data'!AP4),"NA")</f>
        <v>0.15668220459519114</v>
      </c>
      <c r="D4" s="4">
        <f>IF('Master data'!AP4&gt;0,IF('Master data'!CF4/('Master data'!AP4/365)&gt;500,"NA",'Master data'!CF4/('Master data'!AP4/365)),"NA")</f>
        <v>57.18900467724476</v>
      </c>
    </row>
    <row r="5" spans="1:4">
      <c r="A5" s="2" t="str">
        <f>'Master data'!A5</f>
        <v>Apparel</v>
      </c>
      <c r="B5" s="6">
        <f>'Master data'!B5</f>
        <v>1170</v>
      </c>
      <c r="C5" s="23">
        <f>IF('Master data'!AP5&gt;0,IF('Master data'!CF5/'Master data'!AP5&gt;2,"NA",'Master data'!CF5/'Master data'!AP5),"NA")</f>
        <v>0.10499338047871375</v>
      </c>
      <c r="D5" s="4">
        <f>IF('Master data'!AP5&gt;0,IF('Master data'!CF5/('Master data'!AP5/365)&gt;500,"NA",'Master data'!CF5/('Master data'!AP5/365)),"NA")</f>
        <v>38.322583874730512</v>
      </c>
    </row>
    <row r="6" spans="1:4">
      <c r="A6" s="2" t="str">
        <f>'Master data'!A6</f>
        <v>Auto &amp; Truck</v>
      </c>
      <c r="B6" s="6">
        <f>'Master data'!B6</f>
        <v>152</v>
      </c>
      <c r="C6" s="23">
        <f>IF('Master data'!AP6&gt;0,IF('Master data'!CF6/'Master data'!AP6&gt;2,"NA",'Master data'!CF6/'Master data'!AP6),"NA")</f>
        <v>0.14491995354751266</v>
      </c>
      <c r="D6" s="4">
        <f>IF('Master data'!AP6&gt;0,IF('Master data'!CF6/('Master data'!AP6/365)&gt;500,"NA",'Master data'!CF6/('Master data'!AP6/365)),"NA")</f>
        <v>52.895783044842126</v>
      </c>
    </row>
    <row r="7" spans="1:4">
      <c r="A7" s="2" t="str">
        <f>'Master data'!A7</f>
        <v>Auto Parts</v>
      </c>
      <c r="B7" s="6">
        <f>'Master data'!B7</f>
        <v>728</v>
      </c>
      <c r="C7" s="23">
        <f>IF('Master data'!AP7&gt;0,IF('Master data'!CF7/'Master data'!AP7&gt;2,"NA",'Master data'!CF7/'Master data'!AP7),"NA")</f>
        <v>0.17096340141831326</v>
      </c>
      <c r="D7" s="4">
        <f>IF('Master data'!AP7&gt;0,IF('Master data'!CF7/('Master data'!AP7/365)&gt;500,"NA",'Master data'!CF7/('Master data'!AP7/365)),"NA")</f>
        <v>62.401641517684347</v>
      </c>
    </row>
    <row r="8" spans="1:4">
      <c r="A8" s="2" t="str">
        <f>'Master data'!A8</f>
        <v>Bank (Money Center)</v>
      </c>
      <c r="B8" s="6">
        <f>'Master data'!B8</f>
        <v>610</v>
      </c>
      <c r="C8" s="23" t="str">
        <f>IF('Master data'!AP8&gt;0,IF('Master data'!CF8/'Master data'!AP8&gt;2,"NA",'Master data'!CF8/'Master data'!AP8),"NA")</f>
        <v>NA</v>
      </c>
      <c r="D8" s="4" t="str">
        <f>IF('Master data'!AP8&gt;0,IF('Master data'!CF8/('Master data'!AP8/365)&gt;500,"NA",'Master data'!CF8/('Master data'!AP8/365)),"NA")</f>
        <v>NA</v>
      </c>
    </row>
    <row r="9" spans="1:4">
      <c r="A9" s="2" t="str">
        <f>'Master data'!A9</f>
        <v>Banks (Regional)</v>
      </c>
      <c r="B9" s="6">
        <f>'Master data'!B9</f>
        <v>816</v>
      </c>
      <c r="C9" s="23" t="str">
        <f>IF('Master data'!AP9&gt;0,IF('Master data'!CF9/'Master data'!AP9&gt;2,"NA",'Master data'!CF9/'Master data'!AP9),"NA")</f>
        <v>NA</v>
      </c>
      <c r="D9" s="4" t="str">
        <f>IF('Master data'!AP9&gt;0,IF('Master data'!CF9/('Master data'!AP9/365)&gt;500,"NA",'Master data'!CF9/('Master data'!AP9/365)),"NA")</f>
        <v>NA</v>
      </c>
    </row>
    <row r="10" spans="1:4">
      <c r="A10" s="2" t="str">
        <f>'Master data'!A10</f>
        <v>Beverage (Alcoholic)</v>
      </c>
      <c r="B10" s="6">
        <f>'Master data'!B10</f>
        <v>219</v>
      </c>
      <c r="C10" s="23">
        <f>IF('Master data'!AP10&gt;0,IF('Master data'!CF10/'Master data'!AP10&gt;2,"NA",'Master data'!CF10/'Master data'!AP10),"NA")</f>
        <v>0.1603830367463856</v>
      </c>
      <c r="D10" s="4">
        <f>IF('Master data'!AP10&gt;0,IF('Master data'!CF10/('Master data'!AP10/365)&gt;500,"NA",'Master data'!CF10/('Master data'!AP10/365)),"NA")</f>
        <v>58.539808412430745</v>
      </c>
    </row>
    <row r="11" spans="1:4">
      <c r="A11" s="2" t="str">
        <f>'Master data'!A11</f>
        <v>Beverage (Soft)</v>
      </c>
      <c r="B11" s="6">
        <f>'Master data'!B11</f>
        <v>100</v>
      </c>
      <c r="C11" s="23">
        <f>IF('Master data'!AP11&gt;0,IF('Master data'!CF11/'Master data'!AP11&gt;2,"NA",'Master data'!CF11/'Master data'!AP11),"NA")</f>
        <v>0.23350582682211052</v>
      </c>
      <c r="D11" s="4">
        <f>IF('Master data'!AP11&gt;0,IF('Master data'!CF11/('Master data'!AP11/365)&gt;500,"NA",'Master data'!CF11/('Master data'!AP11/365)),"NA")</f>
        <v>85.229626790070341</v>
      </c>
    </row>
    <row r="12" spans="1:4">
      <c r="A12" s="2" t="str">
        <f>'Master data'!A12</f>
        <v>Broadcasting</v>
      </c>
      <c r="B12" s="6">
        <f>'Master data'!B12</f>
        <v>139</v>
      </c>
      <c r="C12" s="23">
        <f>IF('Master data'!AP12&gt;0,IF('Master data'!CF12/'Master data'!AP12&gt;2,"NA",'Master data'!CF12/'Master data'!AP12),"NA")</f>
        <v>0.15472917288940907</v>
      </c>
      <c r="D12" s="4">
        <f>IF('Master data'!AP12&gt;0,IF('Master data'!CF12/('Master data'!AP12/365)&gt;500,"NA",'Master data'!CF12/('Master data'!AP12/365)),"NA")</f>
        <v>56.476148104634312</v>
      </c>
    </row>
    <row r="13" spans="1:4">
      <c r="A13" s="2" t="str">
        <f>'Master data'!A13</f>
        <v>Brokerage &amp; Investment Banking</v>
      </c>
      <c r="B13" s="6">
        <f>'Master data'!B13</f>
        <v>599</v>
      </c>
      <c r="C13" s="23" t="str">
        <f>IF('Master data'!AP13&gt;0,IF('Master data'!CF13/'Master data'!AP13&gt;2,"NA",'Master data'!CF13/'Master data'!AP13),"NA")</f>
        <v>NA</v>
      </c>
      <c r="D13" s="4" t="str">
        <f>IF('Master data'!AP13&gt;0,IF('Master data'!CF13/('Master data'!AP13/365)&gt;500,"NA",'Master data'!CF13/('Master data'!AP13/365)),"NA")</f>
        <v>NA</v>
      </c>
    </row>
    <row r="14" spans="1:4">
      <c r="A14" s="2" t="str">
        <f>'Master data'!A14</f>
        <v>Building Materials</v>
      </c>
      <c r="B14" s="6">
        <f>'Master data'!B14</f>
        <v>449</v>
      </c>
      <c r="C14" s="23">
        <f>IF('Master data'!AP14&gt;0,IF('Master data'!CF14/'Master data'!AP14&gt;2,"NA",'Master data'!CF14/'Master data'!AP14),"NA")</f>
        <v>0.12418864656239484</v>
      </c>
      <c r="D14" s="4">
        <f>IF('Master data'!AP14&gt;0,IF('Master data'!CF14/('Master data'!AP14/365)&gt;500,"NA",'Master data'!CF14/('Master data'!AP14/365)),"NA")</f>
        <v>45.328855995274118</v>
      </c>
    </row>
    <row r="15" spans="1:4">
      <c r="A15" s="2" t="str">
        <f>'Master data'!A15</f>
        <v>Business &amp; Consumer Services</v>
      </c>
      <c r="B15" s="6">
        <f>'Master data'!B15</f>
        <v>948</v>
      </c>
      <c r="C15" s="23">
        <f>IF('Master data'!AP15&gt;0,IF('Master data'!CF15/'Master data'!AP15&gt;2,"NA",'Master data'!CF15/'Master data'!AP15),"NA")</f>
        <v>0.10586302669085945</v>
      </c>
      <c r="D15" s="4">
        <f>IF('Master data'!AP15&gt;0,IF('Master data'!CF15/('Master data'!AP15/365)&gt;500,"NA",'Master data'!CF15/('Master data'!AP15/365)),"NA")</f>
        <v>38.640004742163704</v>
      </c>
    </row>
    <row r="16" spans="1:4">
      <c r="A16" s="2" t="str">
        <f>'Master data'!A16</f>
        <v>Cable TV</v>
      </c>
      <c r="B16" s="6">
        <f>'Master data'!B16</f>
        <v>54</v>
      </c>
      <c r="C16" s="23">
        <f>IF('Master data'!AP16&gt;0,IF('Master data'!CF16/'Master data'!AP16&gt;2,"NA",'Master data'!CF16/'Master data'!AP16),"NA")</f>
        <v>8.9755907413503755E-2</v>
      </c>
      <c r="D16" s="4">
        <f>IF('Master data'!AP16&gt;0,IF('Master data'!CF16/('Master data'!AP16/365)&gt;500,"NA",'Master data'!CF16/('Master data'!AP16/365)),"NA")</f>
        <v>32.760906205928869</v>
      </c>
    </row>
    <row r="17" spans="1:4">
      <c r="A17" s="2" t="str">
        <f>'Master data'!A17</f>
        <v>Chemical (Basic)</v>
      </c>
      <c r="B17" s="6">
        <f>'Master data'!B17</f>
        <v>854</v>
      </c>
      <c r="C17" s="23">
        <f>IF('Master data'!AP17&gt;0,IF('Master data'!CF17/'Master data'!AP17&gt;2,"NA",'Master data'!CF17/'Master data'!AP17),"NA")</f>
        <v>0.13621828903079736</v>
      </c>
      <c r="D17" s="4">
        <f>IF('Master data'!AP17&gt;0,IF('Master data'!CF17/('Master data'!AP17/365)&gt;500,"NA",'Master data'!CF17/('Master data'!AP17/365)),"NA")</f>
        <v>49.719675496241038</v>
      </c>
    </row>
    <row r="18" spans="1:4">
      <c r="A18" s="2" t="str">
        <f>'Master data'!A18</f>
        <v>Chemical (Diversified)</v>
      </c>
      <c r="B18" s="6">
        <f>'Master data'!B18</f>
        <v>71</v>
      </c>
      <c r="C18" s="23">
        <f>IF('Master data'!AP18&gt;0,IF('Master data'!CF18/'Master data'!AP18&gt;2,"NA",'Master data'!CF18/'Master data'!AP18),"NA")</f>
        <v>0.12114925883453589</v>
      </c>
      <c r="D18" s="4">
        <f>IF('Master data'!AP18&gt;0,IF('Master data'!CF18/('Master data'!AP18/365)&gt;500,"NA",'Master data'!CF18/('Master data'!AP18/365)),"NA")</f>
        <v>44.219479474605606</v>
      </c>
    </row>
    <row r="19" spans="1:4">
      <c r="A19" s="2" t="str">
        <f>'Master data'!A19</f>
        <v>Chemical (Specialty)</v>
      </c>
      <c r="B19" s="6">
        <f>'Master data'!B19</f>
        <v>898</v>
      </c>
      <c r="C19" s="23">
        <f>IF('Master data'!AP19&gt;0,IF('Master data'!CF19/'Master data'!AP19&gt;2,"NA",'Master data'!CF19/'Master data'!AP19),"NA")</f>
        <v>0.13747416110898344</v>
      </c>
      <c r="D19" s="4">
        <f>IF('Master data'!AP19&gt;0,IF('Master data'!CF19/('Master data'!AP19/365)&gt;500,"NA",'Master data'!CF19/('Master data'!AP19/365)),"NA")</f>
        <v>50.178068804778967</v>
      </c>
    </row>
    <row r="20" spans="1:4">
      <c r="A20" s="2" t="str">
        <f>'Master data'!A20</f>
        <v>Coal &amp; Related Energy</v>
      </c>
      <c r="B20" s="6">
        <f>'Master data'!B20</f>
        <v>206</v>
      </c>
      <c r="C20" s="23">
        <f>IF('Master data'!AP20&gt;0,IF('Master data'!CF20/'Master data'!AP20&gt;2,"NA",'Master data'!CF20/'Master data'!AP20),"NA")</f>
        <v>0.15267431469803877</v>
      </c>
      <c r="D20" s="4">
        <f>IF('Master data'!AP20&gt;0,IF('Master data'!CF20/('Master data'!AP20/365)&gt;500,"NA",'Master data'!CF20/('Master data'!AP20/365)),"NA")</f>
        <v>55.726124864784147</v>
      </c>
    </row>
    <row r="21" spans="1:4">
      <c r="A21" s="2" t="str">
        <f>'Master data'!A21</f>
        <v>Computer Services</v>
      </c>
      <c r="B21" s="6">
        <f>'Master data'!B21</f>
        <v>1040</v>
      </c>
      <c r="C21" s="23">
        <f>IF('Master data'!AP21&gt;0,IF('Master data'!CF21/'Master data'!AP21&gt;2,"NA",'Master data'!CF21/'Master data'!AP21),"NA")</f>
        <v>0.10474110605646431</v>
      </c>
      <c r="D21" s="4">
        <f>IF('Master data'!AP21&gt;0,IF('Master data'!CF21/('Master data'!AP21/365)&gt;500,"NA",'Master data'!CF21/('Master data'!AP21/365)),"NA")</f>
        <v>38.230503710609476</v>
      </c>
    </row>
    <row r="22" spans="1:4">
      <c r="A22" s="2" t="str">
        <f>'Master data'!A22</f>
        <v>Computers/Peripherals</v>
      </c>
      <c r="B22" s="6">
        <f>'Master data'!B22</f>
        <v>336</v>
      </c>
      <c r="C22" s="23">
        <f>IF('Master data'!AP22&gt;0,IF('Master data'!CF22/'Master data'!AP22&gt;2,"NA",'Master data'!CF22/'Master data'!AP22),"NA")</f>
        <v>0.1588606827124199</v>
      </c>
      <c r="D22" s="4">
        <f>IF('Master data'!AP22&gt;0,IF('Master data'!CF22/('Master data'!AP22/365)&gt;500,"NA",'Master data'!CF22/('Master data'!AP22/365)),"NA")</f>
        <v>57.984149190033264</v>
      </c>
    </row>
    <row r="23" spans="1:4">
      <c r="A23" s="2" t="str">
        <f>'Master data'!A23</f>
        <v>Construction Supplies</v>
      </c>
      <c r="B23" s="6">
        <f>'Master data'!B23</f>
        <v>784</v>
      </c>
      <c r="C23" s="23">
        <f>IF('Master data'!AP23&gt;0,IF('Master data'!CF23/'Master data'!AP23&gt;2,"NA",'Master data'!CF23/'Master data'!AP23),"NA")</f>
        <v>0.21752372388847968</v>
      </c>
      <c r="D23" s="4">
        <f>IF('Master data'!AP23&gt;0,IF('Master data'!CF23/('Master data'!AP23/365)&gt;500,"NA",'Master data'!CF23/('Master data'!AP23/365)),"NA")</f>
        <v>79.396159219295086</v>
      </c>
    </row>
    <row r="24" spans="1:4">
      <c r="A24" s="2" t="str">
        <f>'Master data'!A24</f>
        <v>Diversified</v>
      </c>
      <c r="B24" s="6">
        <f>'Master data'!B24</f>
        <v>318</v>
      </c>
      <c r="C24" s="23">
        <f>IF('Master data'!AP24&gt;0,IF('Master data'!CF24/'Master data'!AP24&gt;2,"NA",'Master data'!CF24/'Master data'!AP24),"NA")</f>
        <v>0.15016867781152321</v>
      </c>
      <c r="D24" s="4">
        <f>IF('Master data'!AP24&gt;0,IF('Master data'!CF24/('Master data'!AP24/365)&gt;500,"NA",'Master data'!CF24/('Master data'!AP24/365)),"NA")</f>
        <v>54.81156740120597</v>
      </c>
    </row>
    <row r="25" spans="1:4">
      <c r="A25" s="2" t="str">
        <f>'Master data'!A25</f>
        <v>Drugs (Biotechnology)</v>
      </c>
      <c r="B25" s="6">
        <f>'Master data'!B25</f>
        <v>1223</v>
      </c>
      <c r="C25" s="23">
        <f>IF('Master data'!AP25&gt;0,IF('Master data'!CF25/'Master data'!AP25&gt;2,"NA",'Master data'!CF25/'Master data'!AP25),"NA")</f>
        <v>0.13621187579278116</v>
      </c>
      <c r="D25" s="4">
        <f>IF('Master data'!AP25&gt;0,IF('Master data'!CF25/('Master data'!AP25/365)&gt;500,"NA",'Master data'!CF25/('Master data'!AP25/365)),"NA")</f>
        <v>49.717334664365126</v>
      </c>
    </row>
    <row r="26" spans="1:4">
      <c r="A26" s="2" t="str">
        <f>'Master data'!A26</f>
        <v>Drugs (Pharmaceutical)</v>
      </c>
      <c r="B26" s="6">
        <f>'Master data'!B26</f>
        <v>1371</v>
      </c>
      <c r="C26" s="23">
        <f>IF('Master data'!AP26&gt;0,IF('Master data'!CF26/'Master data'!AP26&gt;2,"NA",'Master data'!CF26/'Master data'!AP26),"NA")</f>
        <v>0.12906042133320186</v>
      </c>
      <c r="D26" s="4">
        <f>IF('Master data'!AP26&gt;0,IF('Master data'!CF26/('Master data'!AP26/365)&gt;500,"NA",'Master data'!CF26/('Master data'!AP26/365)),"NA")</f>
        <v>47.107053786618678</v>
      </c>
    </row>
    <row r="27" spans="1:4">
      <c r="A27" s="2" t="str">
        <f>'Master data'!A27</f>
        <v>Education</v>
      </c>
      <c r="B27" s="6">
        <f>'Master data'!B27</f>
        <v>244</v>
      </c>
      <c r="C27" s="23">
        <f>IF('Master data'!AP27&gt;0,IF('Master data'!CF27/'Master data'!AP27&gt;2,"NA",'Master data'!CF27/'Master data'!AP27),"NA")</f>
        <v>4.407129246910254E-2</v>
      </c>
      <c r="D27" s="4">
        <f>IF('Master data'!AP27&gt;0,IF('Master data'!CF27/('Master data'!AP27/365)&gt;500,"NA",'Master data'!CF27/('Master data'!AP27/365)),"NA")</f>
        <v>16.086021751222429</v>
      </c>
    </row>
    <row r="28" spans="1:4">
      <c r="A28" s="2" t="str">
        <f>'Master data'!A28</f>
        <v>Electrical Equipment</v>
      </c>
      <c r="B28" s="6">
        <f>'Master data'!B28</f>
        <v>999</v>
      </c>
      <c r="C28" s="23">
        <f>IF('Master data'!AP28&gt;0,IF('Master data'!CF28/'Master data'!AP28&gt;2,"NA",'Master data'!CF28/'Master data'!AP28),"NA")</f>
        <v>0.24744307992060974</v>
      </c>
      <c r="D28" s="4">
        <f>IF('Master data'!AP28&gt;0,IF('Master data'!CF28/('Master data'!AP28/365)&gt;500,"NA",'Master data'!CF28/('Master data'!AP28/365)),"NA")</f>
        <v>90.316724171022557</v>
      </c>
    </row>
    <row r="29" spans="1:4">
      <c r="A29" s="2" t="str">
        <f>'Master data'!A29</f>
        <v>Electronics (Consumer &amp; Office)</v>
      </c>
      <c r="B29" s="6">
        <f>'Master data'!B29</f>
        <v>138</v>
      </c>
      <c r="C29" s="23">
        <f>IF('Master data'!AP29&gt;0,IF('Master data'!CF29/'Master data'!AP29&gt;2,"NA",'Master data'!CF29/'Master data'!AP29),"NA")</f>
        <v>0.17621216881715135</v>
      </c>
      <c r="D29" s="4">
        <f>IF('Master data'!AP29&gt;0,IF('Master data'!CF29/('Master data'!AP29/365)&gt;500,"NA",'Master data'!CF29/('Master data'!AP29/365)),"NA")</f>
        <v>64.317441618260247</v>
      </c>
    </row>
    <row r="30" spans="1:4">
      <c r="A30" s="2" t="str">
        <f>'Master data'!A30</f>
        <v>Electronics (General)</v>
      </c>
      <c r="B30" s="6">
        <f>'Master data'!B30</f>
        <v>1425</v>
      </c>
      <c r="C30" s="23">
        <f>IF('Master data'!AP30&gt;0,IF('Master data'!CF30/'Master data'!AP30&gt;2,"NA",'Master data'!CF30/'Master data'!AP30),"NA")</f>
        <v>0.17567593904386292</v>
      </c>
      <c r="D30" s="4">
        <f>IF('Master data'!AP30&gt;0,IF('Master data'!CF30/('Master data'!AP30/365)&gt;500,"NA",'Master data'!CF30/('Master data'!AP30/365)),"NA")</f>
        <v>64.121717751009967</v>
      </c>
    </row>
    <row r="31" spans="1:4">
      <c r="A31" s="2" t="str">
        <f>'Master data'!A31</f>
        <v>Engineering/Construction</v>
      </c>
      <c r="B31" s="6">
        <f>'Master data'!B31</f>
        <v>1267</v>
      </c>
      <c r="C31" s="23">
        <f>IF('Master data'!AP31&gt;0,IF('Master data'!CF31/'Master data'!AP31&gt;2,"NA",'Master data'!CF31/'Master data'!AP31),"NA")</f>
        <v>0.28807670102893607</v>
      </c>
      <c r="D31" s="4">
        <f>IF('Master data'!AP31&gt;0,IF('Master data'!CF31/('Master data'!AP31/365)&gt;500,"NA",'Master data'!CF31/('Master data'!AP31/365)),"NA")</f>
        <v>105.14799587556166</v>
      </c>
    </row>
    <row r="32" spans="1:4">
      <c r="A32" s="2" t="str">
        <f>'Master data'!A32</f>
        <v>Entertainment</v>
      </c>
      <c r="B32" s="6">
        <f>'Master data'!B32</f>
        <v>734</v>
      </c>
      <c r="C32" s="23">
        <f>IF('Master data'!AP32&gt;0,IF('Master data'!CF32/'Master data'!AP32&gt;2,"NA",'Master data'!CF32/'Master data'!AP32),"NA")</f>
        <v>0.16872910609394326</v>
      </c>
      <c r="D32" s="4">
        <f>IF('Master data'!AP32&gt;0,IF('Master data'!CF32/('Master data'!AP32/365)&gt;500,"NA",'Master data'!CF32/('Master data'!AP32/365)),"NA")</f>
        <v>61.586123724289287</v>
      </c>
    </row>
    <row r="33" spans="1:4">
      <c r="A33" s="2" t="str">
        <f>'Master data'!A33</f>
        <v>Environmental &amp; Waste Services</v>
      </c>
      <c r="B33" s="6">
        <f>'Master data'!B33</f>
        <v>353</v>
      </c>
      <c r="C33" s="23">
        <f>IF('Master data'!AP33&gt;0,IF('Master data'!CF33/'Master data'!AP33&gt;2,"NA",'Master data'!CF33/'Master data'!AP33),"NA")</f>
        <v>0.1846350860020636</v>
      </c>
      <c r="D33" s="4">
        <f>IF('Master data'!AP33&gt;0,IF('Master data'!CF33/('Master data'!AP33/365)&gt;500,"NA",'Master data'!CF33/('Master data'!AP33/365)),"NA")</f>
        <v>67.391806390753217</v>
      </c>
    </row>
    <row r="34" spans="1:4">
      <c r="A34" s="2" t="str">
        <f>'Master data'!A34</f>
        <v>Farming/Agriculture</v>
      </c>
      <c r="B34" s="6">
        <f>'Master data'!B34</f>
        <v>417</v>
      </c>
      <c r="C34" s="23">
        <f>IF('Master data'!AP34&gt;0,IF('Master data'!CF34/'Master data'!AP34&gt;2,"NA",'Master data'!CF34/'Master data'!AP34),"NA")</f>
        <v>0.10576719368615639</v>
      </c>
      <c r="D34" s="4">
        <f>IF('Master data'!AP34&gt;0,IF('Master data'!CF34/('Master data'!AP34/365)&gt;500,"NA",'Master data'!CF34/('Master data'!AP34/365)),"NA")</f>
        <v>38.605025695447075</v>
      </c>
    </row>
    <row r="35" spans="1:4">
      <c r="A35" s="2" t="str">
        <f>'Master data'!A35</f>
        <v>Financial Svcs. (Non-bank &amp; Insurance)</v>
      </c>
      <c r="B35" s="6">
        <f>'Master data'!B35</f>
        <v>1102</v>
      </c>
      <c r="C35" s="23" t="str">
        <f>IF('Master data'!AP35&gt;0,IF('Master data'!CF35/'Master data'!AP35&gt;2,"NA",'Master data'!CF35/'Master data'!AP35),"NA")</f>
        <v>NA</v>
      </c>
      <c r="D35" s="4" t="str">
        <f>IF('Master data'!AP35&gt;0,IF('Master data'!CF35/('Master data'!AP35/365)&gt;500,"NA",'Master data'!CF35/('Master data'!AP35/365)),"NA")</f>
        <v>NA</v>
      </c>
    </row>
    <row r="36" spans="1:4">
      <c r="A36" s="2" t="str">
        <f>'Master data'!A36</f>
        <v>Food Processing</v>
      </c>
      <c r="B36" s="6">
        <f>'Master data'!B36</f>
        <v>1377</v>
      </c>
      <c r="C36" s="23">
        <f>IF('Master data'!AP36&gt;0,IF('Master data'!CF36/'Master data'!AP36&gt;2,"NA",'Master data'!CF36/'Master data'!AP36),"NA")</f>
        <v>0.11321352960157256</v>
      </c>
      <c r="D36" s="4">
        <f>IF('Master data'!AP36&gt;0,IF('Master data'!CF36/('Master data'!AP36/365)&gt;500,"NA",'Master data'!CF36/('Master data'!AP36/365)),"NA")</f>
        <v>41.322938304573981</v>
      </c>
    </row>
    <row r="37" spans="1:4">
      <c r="A37" s="2" t="str">
        <f>'Master data'!A37</f>
        <v>Food Wholesalers</v>
      </c>
      <c r="B37" s="6">
        <f>'Master data'!B37</f>
        <v>160</v>
      </c>
      <c r="C37" s="23">
        <f>IF('Master data'!AP37&gt;0,IF('Master data'!CF37/'Master data'!AP37&gt;2,"NA",'Master data'!CF37/'Master data'!AP37),"NA")</f>
        <v>0.11372030983887639</v>
      </c>
      <c r="D37" s="4">
        <f>IF('Master data'!AP37&gt;0,IF('Master data'!CF37/('Master data'!AP37/365)&gt;500,"NA",'Master data'!CF37/('Master data'!AP37/365)),"NA")</f>
        <v>41.507913091189877</v>
      </c>
    </row>
    <row r="38" spans="1:4">
      <c r="A38" s="2" t="str">
        <f>'Master data'!A38</f>
        <v>Furn/Home Furnishings</v>
      </c>
      <c r="B38" s="6">
        <f>'Master data'!B38</f>
        <v>359</v>
      </c>
      <c r="C38" s="23">
        <f>IF('Master data'!AP38&gt;0,IF('Master data'!CF38/'Master data'!AP38&gt;2,"NA",'Master data'!CF38/'Master data'!AP38),"NA")</f>
        <v>0.2246275456042203</v>
      </c>
      <c r="D38" s="4">
        <f>IF('Master data'!AP38&gt;0,IF('Master data'!CF38/('Master data'!AP38/365)&gt;500,"NA",'Master data'!CF38/('Master data'!AP38/365)),"NA")</f>
        <v>81.989054145540408</v>
      </c>
    </row>
    <row r="39" spans="1:4">
      <c r="A39" s="2" t="str">
        <f>'Master data'!A39</f>
        <v>Green &amp; Renewable Energy</v>
      </c>
      <c r="B39" s="6">
        <f>'Master data'!B39</f>
        <v>239</v>
      </c>
      <c r="C39" s="23">
        <f>IF('Master data'!AP39&gt;0,IF('Master data'!CF39/'Master data'!AP39&gt;2,"NA",'Master data'!CF39/'Master data'!AP39),"NA")</f>
        <v>0.17365764726005728</v>
      </c>
      <c r="D39" s="4">
        <f>IF('Master data'!AP39&gt;0,IF('Master data'!CF39/('Master data'!AP39/365)&gt;500,"NA",'Master data'!CF39/('Master data'!AP39/365)),"NA")</f>
        <v>63.385041249920903</v>
      </c>
    </row>
    <row r="40" spans="1:4">
      <c r="A40" s="2" t="str">
        <f>'Master data'!A40</f>
        <v>Healthcare Products</v>
      </c>
      <c r="B40" s="6">
        <f>'Master data'!B40</f>
        <v>852</v>
      </c>
      <c r="C40" s="23">
        <f>IF('Master data'!AP40&gt;0,IF('Master data'!CF40/'Master data'!AP40&gt;2,"NA",'Master data'!CF40/'Master data'!AP40),"NA")</f>
        <v>7.7041683994772028E-2</v>
      </c>
      <c r="D40" s="4">
        <f>IF('Master data'!AP40&gt;0,IF('Master data'!CF40/('Master data'!AP40/365)&gt;500,"NA",'Master data'!CF40/('Master data'!AP40/365)),"NA")</f>
        <v>28.12021465809179</v>
      </c>
    </row>
    <row r="41" spans="1:4">
      <c r="A41" s="2" t="str">
        <f>'Master data'!A41</f>
        <v>Healthcare Support Services</v>
      </c>
      <c r="B41" s="6">
        <f>'Master data'!B41</f>
        <v>445</v>
      </c>
      <c r="C41" s="23">
        <f>IF('Master data'!AP41&gt;0,IF('Master data'!CF41/'Master data'!AP41&gt;2,"NA",'Master data'!CF41/'Master data'!AP41),"NA")</f>
        <v>0.15386990126053501</v>
      </c>
      <c r="D41" s="4">
        <f>IF('Master data'!AP41&gt;0,IF('Master data'!CF41/('Master data'!AP41/365)&gt;500,"NA",'Master data'!CF41/('Master data'!AP41/365)),"NA")</f>
        <v>56.162513960095275</v>
      </c>
    </row>
    <row r="42" spans="1:4">
      <c r="A42" s="2" t="str">
        <f>'Master data'!A42</f>
        <v>Heathcare Information and Technology</v>
      </c>
      <c r="B42" s="6">
        <f>'Master data'!B42</f>
        <v>455</v>
      </c>
      <c r="C42" s="23">
        <f>IF('Master data'!AP42&gt;0,IF('Master data'!CF42/'Master data'!AP42&gt;2,"NA",'Master data'!CF42/'Master data'!AP42),"NA")</f>
        <v>7.4913457644014692E-2</v>
      </c>
      <c r="D42" s="4">
        <f>IF('Master data'!AP42&gt;0,IF('Master data'!CF42/('Master data'!AP42/365)&gt;500,"NA",'Master data'!CF42/('Master data'!AP42/365)),"NA")</f>
        <v>27.343412040065367</v>
      </c>
    </row>
    <row r="43" spans="1:4">
      <c r="A43" s="2" t="str">
        <f>'Master data'!A43</f>
        <v>Homebuilding</v>
      </c>
      <c r="B43" s="6">
        <f>'Master data'!B43</f>
        <v>168</v>
      </c>
      <c r="C43" s="23">
        <f>IF('Master data'!AP43&gt;0,IF('Master data'!CF43/'Master data'!AP43&gt;2,"NA",'Master data'!CF43/'Master data'!AP43),"NA")</f>
        <v>8.8710729411064421E-2</v>
      </c>
      <c r="D43" s="4">
        <f>IF('Master data'!AP43&gt;0,IF('Master data'!CF43/('Master data'!AP43/365)&gt;500,"NA",'Master data'!CF43/('Master data'!AP43/365)),"NA")</f>
        <v>32.379416235038512</v>
      </c>
    </row>
    <row r="44" spans="1:4">
      <c r="A44" s="2" t="str">
        <f>'Master data'!A44</f>
        <v>Hospitals/Healthcare Facilities</v>
      </c>
      <c r="B44" s="6">
        <f>'Master data'!B44</f>
        <v>223</v>
      </c>
      <c r="C44" s="23">
        <f>IF('Master data'!AP44&gt;0,IF('Master data'!CF44/'Master data'!AP44&gt;2,"NA",'Master data'!CF44/'Master data'!AP44),"NA")</f>
        <v>0.11042521932397785</v>
      </c>
      <c r="D44" s="4">
        <f>IF('Master data'!AP44&gt;0,IF('Master data'!CF44/('Master data'!AP44/365)&gt;500,"NA",'Master data'!CF44/('Master data'!AP44/365)),"NA")</f>
        <v>40.305205053251917</v>
      </c>
    </row>
    <row r="45" spans="1:4">
      <c r="A45" s="2" t="str">
        <f>'Master data'!A45</f>
        <v>Hotel/Gaming</v>
      </c>
      <c r="B45" s="6">
        <f>'Master data'!B45</f>
        <v>654</v>
      </c>
      <c r="C45" s="23">
        <f>IF('Master data'!AP45&gt;0,IF('Master data'!CF45/'Master data'!AP45&gt;2,"NA",'Master data'!CF45/'Master data'!AP45),"NA")</f>
        <v>0.14301086025280557</v>
      </c>
      <c r="D45" s="4">
        <f>IF('Master data'!AP45&gt;0,IF('Master data'!CF45/('Master data'!AP45/365)&gt;500,"NA",'Master data'!CF45/('Master data'!AP45/365)),"NA")</f>
        <v>52.198963992274038</v>
      </c>
    </row>
    <row r="46" spans="1:4">
      <c r="A46" s="2" t="str">
        <f>'Master data'!A46</f>
        <v>Household Products</v>
      </c>
      <c r="B46" s="6">
        <f>'Master data'!B46</f>
        <v>575</v>
      </c>
      <c r="C46" s="23">
        <f>IF('Master data'!AP46&gt;0,IF('Master data'!CF46/'Master data'!AP46&gt;2,"NA",'Master data'!CF46/'Master data'!AP46),"NA")</f>
        <v>0.16974289690133532</v>
      </c>
      <c r="D46" s="4">
        <f>IF('Master data'!AP46&gt;0,IF('Master data'!CF46/('Master data'!AP46/365)&gt;500,"NA",'Master data'!CF46/('Master data'!AP46/365)),"NA")</f>
        <v>61.956157368987384</v>
      </c>
    </row>
    <row r="47" spans="1:4">
      <c r="A47" s="2" t="str">
        <f>'Master data'!A47</f>
        <v>Information Services</v>
      </c>
      <c r="B47" s="6">
        <f>'Master data'!B47</f>
        <v>266</v>
      </c>
      <c r="C47" s="23">
        <f>IF('Master data'!AP47&gt;0,IF('Master data'!CF47/'Master data'!AP47&gt;2,"NA",'Master data'!CF47/'Master data'!AP47),"NA")</f>
        <v>0.10855705880777608</v>
      </c>
      <c r="D47" s="4">
        <f>IF('Master data'!AP47&gt;0,IF('Master data'!CF47/('Master data'!AP47/365)&gt;500,"NA",'Master data'!CF47/('Master data'!AP47/365)),"NA")</f>
        <v>39.623326464838264</v>
      </c>
    </row>
    <row r="48" spans="1:4">
      <c r="A48" s="2" t="str">
        <f>'Master data'!A48</f>
        <v>Insurance (General)</v>
      </c>
      <c r="B48" s="6">
        <f>'Master data'!B48</f>
        <v>215</v>
      </c>
      <c r="C48" s="23">
        <f>IF('Master data'!AP48&gt;0,IF('Master data'!CF48/'Master data'!AP48&gt;2,"NA",'Master data'!CF48/'Master data'!AP48),"NA")</f>
        <v>0.28690419089064689</v>
      </c>
      <c r="D48" s="4">
        <f>IF('Master data'!AP48&gt;0,IF('Master data'!CF48/('Master data'!AP48/365)&gt;500,"NA",'Master data'!CF48/('Master data'!AP48/365)),"NA")</f>
        <v>104.72002967508611</v>
      </c>
    </row>
    <row r="49" spans="1:4">
      <c r="A49" s="2" t="str">
        <f>'Master data'!A49</f>
        <v>Insurance (Life)</v>
      </c>
      <c r="B49" s="6">
        <f>'Master data'!B49</f>
        <v>142</v>
      </c>
      <c r="C49" s="23">
        <f>IF('Master data'!AP49&gt;0,IF('Master data'!CF49/'Master data'!AP49&gt;2,"NA",'Master data'!CF49/'Master data'!AP49),"NA")</f>
        <v>1.0906910348612466</v>
      </c>
      <c r="D49" s="4">
        <f>IF('Master data'!AP49&gt;0,IF('Master data'!CF49/('Master data'!AP49/365)&gt;500,"NA",'Master data'!CF49/('Master data'!AP49/365)),"NA")</f>
        <v>398.10222772435503</v>
      </c>
    </row>
    <row r="50" spans="1:4">
      <c r="A50" s="2" t="str">
        <f>'Master data'!A50</f>
        <v>Insurance (Prop/Cas.)</v>
      </c>
      <c r="B50" s="6">
        <f>'Master data'!B50</f>
        <v>231</v>
      </c>
      <c r="C50" s="23">
        <f>IF('Master data'!AP50&gt;0,IF('Master data'!CF50/'Master data'!AP50&gt;2,"NA",'Master data'!CF50/'Master data'!AP50),"NA")</f>
        <v>0.79623658191558611</v>
      </c>
      <c r="D50" s="4">
        <f>IF('Master data'!AP50&gt;0,IF('Master data'!CF50/('Master data'!AP50/365)&gt;500,"NA",'Master data'!CF50/('Master data'!AP50/365)),"NA")</f>
        <v>290.62635239918893</v>
      </c>
    </row>
    <row r="51" spans="1:4">
      <c r="A51" s="2" t="str">
        <f>'Master data'!A51</f>
        <v>Investments &amp; Asset Management</v>
      </c>
      <c r="B51" s="6">
        <f>'Master data'!B51</f>
        <v>1706</v>
      </c>
      <c r="C51" s="23" t="str">
        <f>IF('Master data'!AP51&gt;0,IF('Master data'!CF51/'Master data'!AP51&gt;2,"NA",'Master data'!CF51/'Master data'!AP51),"NA")</f>
        <v>NA</v>
      </c>
      <c r="D51" s="4" t="str">
        <f>IF('Master data'!AP51&gt;0,IF('Master data'!CF51/('Master data'!AP51/365)&gt;500,"NA",'Master data'!CF51/('Master data'!AP51/365)),"NA")</f>
        <v>NA</v>
      </c>
    </row>
    <row r="52" spans="1:4">
      <c r="A52" s="2" t="str">
        <f>'Master data'!A52</f>
        <v>Machinery</v>
      </c>
      <c r="B52" s="6">
        <f>'Master data'!B52</f>
        <v>1421</v>
      </c>
      <c r="C52" s="23">
        <f>IF('Master data'!AP52&gt;0,IF('Master data'!CF52/'Master data'!AP52&gt;2,"NA",'Master data'!CF52/'Master data'!AP52),"NA")</f>
        <v>0.16480375436537029</v>
      </c>
      <c r="D52" s="4">
        <f>IF('Master data'!AP52&gt;0,IF('Master data'!CF52/('Master data'!AP52/365)&gt;500,"NA",'Master data'!CF52/('Master data'!AP52/365)),"NA")</f>
        <v>60.153370343360145</v>
      </c>
    </row>
    <row r="53" spans="1:4">
      <c r="A53" s="2" t="str">
        <f>'Master data'!A53</f>
        <v>Metals &amp; Mining</v>
      </c>
      <c r="B53" s="6">
        <f>'Master data'!B53</f>
        <v>1706</v>
      </c>
      <c r="C53" s="23">
        <f>IF('Master data'!AP53&gt;0,IF('Master data'!CF53/'Master data'!AP53&gt;2,"NA",'Master data'!CF53/'Master data'!AP53),"NA")</f>
        <v>0.10489259489187724</v>
      </c>
      <c r="D53" s="4">
        <f>IF('Master data'!AP53&gt;0,IF('Master data'!CF53/('Master data'!AP53/365)&gt;500,"NA",'Master data'!CF53/('Master data'!AP53/365)),"NA")</f>
        <v>38.285797135535191</v>
      </c>
    </row>
    <row r="54" spans="1:4">
      <c r="A54" s="2" t="str">
        <f>'Master data'!A54</f>
        <v>Office Equipment &amp; Services</v>
      </c>
      <c r="B54" s="6">
        <f>'Master data'!B54</f>
        <v>145</v>
      </c>
      <c r="C54" s="23">
        <f>IF('Master data'!AP54&gt;0,IF('Master data'!CF54/'Master data'!AP54&gt;2,"NA",'Master data'!CF54/'Master data'!AP54),"NA")</f>
        <v>0.1327049700782206</v>
      </c>
      <c r="D54" s="4">
        <f>IF('Master data'!AP54&gt;0,IF('Master data'!CF54/('Master data'!AP54/365)&gt;500,"NA",'Master data'!CF54/('Master data'!AP54/365)),"NA")</f>
        <v>48.437314078550529</v>
      </c>
    </row>
    <row r="55" spans="1:4">
      <c r="A55" s="2" t="str">
        <f>'Master data'!A55</f>
        <v>Oil/Gas (Integrated)</v>
      </c>
      <c r="B55" s="6">
        <f>'Master data'!B55</f>
        <v>46</v>
      </c>
      <c r="C55" s="23">
        <f>IF('Master data'!AP55&gt;0,IF('Master data'!CF55/'Master data'!AP55&gt;2,"NA",'Master data'!CF55/'Master data'!AP55),"NA")</f>
        <v>0.15789953563874659</v>
      </c>
      <c r="D55" s="4">
        <f>IF('Master data'!AP55&gt;0,IF('Master data'!CF55/('Master data'!AP55/365)&gt;500,"NA",'Master data'!CF55/('Master data'!AP55/365)),"NA")</f>
        <v>57.633330508142514</v>
      </c>
    </row>
    <row r="56" spans="1:4">
      <c r="A56" s="2" t="str">
        <f>'Master data'!A56</f>
        <v>Oil/Gas (Production and Exploration)</v>
      </c>
      <c r="B56" s="6">
        <f>'Master data'!B56</f>
        <v>642</v>
      </c>
      <c r="C56" s="23">
        <f>IF('Master data'!AP56&gt;0,IF('Master data'!CF56/'Master data'!AP56&gt;2,"NA",'Master data'!CF56/'Master data'!AP56),"NA")</f>
        <v>0.11211032480757613</v>
      </c>
      <c r="D56" s="4">
        <f>IF('Master data'!AP56&gt;0,IF('Master data'!CF56/('Master data'!AP56/365)&gt;500,"NA",'Master data'!CF56/('Master data'!AP56/365)),"NA")</f>
        <v>40.920268554765286</v>
      </c>
    </row>
    <row r="57" spans="1:4">
      <c r="A57" s="2" t="str">
        <f>'Master data'!A57</f>
        <v>Oil/Gas Distribution</v>
      </c>
      <c r="B57" s="6">
        <f>'Master data'!B57</f>
        <v>165</v>
      </c>
      <c r="C57" s="23">
        <f>IF('Master data'!AP57&gt;0,IF('Master data'!CF57/'Master data'!AP57&gt;2,"NA",'Master data'!CF57/'Master data'!AP57),"NA")</f>
        <v>0.11146080371285169</v>
      </c>
      <c r="D57" s="4">
        <f>IF('Master data'!AP57&gt;0,IF('Master data'!CF57/('Master data'!AP57/365)&gt;500,"NA",'Master data'!CF57/('Master data'!AP57/365)),"NA")</f>
        <v>40.683193355190866</v>
      </c>
    </row>
    <row r="58" spans="1:4">
      <c r="A58" s="2" t="str">
        <f>'Master data'!A58</f>
        <v>Oilfield Svcs/Equip.</v>
      </c>
      <c r="B58" s="6">
        <f>'Master data'!B58</f>
        <v>457</v>
      </c>
      <c r="C58" s="23">
        <f>IF('Master data'!AP58&gt;0,IF('Master data'!CF58/'Master data'!AP58&gt;2,"NA",'Master data'!CF58/'Master data'!AP58),"NA")</f>
        <v>0.13878208296282518</v>
      </c>
      <c r="D58" s="4">
        <f>IF('Master data'!AP58&gt;0,IF('Master data'!CF58/('Master data'!AP58/365)&gt;500,"NA",'Master data'!CF58/('Master data'!AP58/365)),"NA")</f>
        <v>50.655460281431196</v>
      </c>
    </row>
    <row r="59" spans="1:4">
      <c r="A59" s="2" t="str">
        <f>'Master data'!A59</f>
        <v>Packaging &amp; Container</v>
      </c>
      <c r="B59" s="6">
        <f>'Master data'!B59</f>
        <v>414</v>
      </c>
      <c r="C59" s="23">
        <f>IF('Master data'!AP59&gt;0,IF('Master data'!CF59/'Master data'!AP59&gt;2,"NA",'Master data'!CF59/'Master data'!AP59),"NA")</f>
        <v>0.16374700107727172</v>
      </c>
      <c r="D59" s="4">
        <f>IF('Master data'!AP59&gt;0,IF('Master data'!CF59/('Master data'!AP59/365)&gt;500,"NA",'Master data'!CF59/('Master data'!AP59/365)),"NA")</f>
        <v>59.76765539320418</v>
      </c>
    </row>
    <row r="60" spans="1:4">
      <c r="A60" s="2" t="str">
        <f>'Master data'!A60</f>
        <v>Paper/Forest Products</v>
      </c>
      <c r="B60" s="6">
        <f>'Master data'!B60</f>
        <v>272</v>
      </c>
      <c r="C60" s="23">
        <f>IF('Master data'!AP60&gt;0,IF('Master data'!CF60/'Master data'!AP60&gt;2,"NA",'Master data'!CF60/'Master data'!AP60),"NA")</f>
        <v>0.12054129468651868</v>
      </c>
      <c r="D60" s="4">
        <f>IF('Master data'!AP60&gt;0,IF('Master data'!CF60/('Master data'!AP60/365)&gt;500,"NA",'Master data'!CF60/('Master data'!AP60/365)),"NA")</f>
        <v>43.997572560579322</v>
      </c>
    </row>
    <row r="61" spans="1:4">
      <c r="A61" s="2" t="str">
        <f>'Master data'!A61</f>
        <v>Power</v>
      </c>
      <c r="B61" s="6">
        <f>'Master data'!B61</f>
        <v>541</v>
      </c>
      <c r="C61" s="23">
        <f>IF('Master data'!AP61&gt;0,IF('Master data'!CF61/'Master data'!AP61&gt;2,"NA",'Master data'!CF61/'Master data'!AP61),"NA")</f>
        <v>0.13752300742011586</v>
      </c>
      <c r="D61" s="4">
        <f>IF('Master data'!AP61&gt;0,IF('Master data'!CF61/('Master data'!AP61/365)&gt;500,"NA",'Master data'!CF61/('Master data'!AP61/365)),"NA")</f>
        <v>50.195897708342294</v>
      </c>
    </row>
    <row r="62" spans="1:4">
      <c r="A62" s="2" t="str">
        <f>'Master data'!A62</f>
        <v>Precious Metals</v>
      </c>
      <c r="B62" s="6">
        <f>'Master data'!B62</f>
        <v>947</v>
      </c>
      <c r="C62" s="23">
        <f>IF('Master data'!AP62&gt;0,IF('Master data'!CF62/'Master data'!AP62&gt;2,"NA",'Master data'!CF62/'Master data'!AP62),"NA")</f>
        <v>7.5210689876755984E-2</v>
      </c>
      <c r="D62" s="4">
        <f>IF('Master data'!AP62&gt;0,IF('Master data'!CF62/('Master data'!AP62/365)&gt;500,"NA",'Master data'!CF62/('Master data'!AP62/365)),"NA")</f>
        <v>27.451901805015932</v>
      </c>
    </row>
    <row r="63" spans="1:4">
      <c r="A63" s="2" t="str">
        <f>'Master data'!A63</f>
        <v>Publishing &amp; Newspapers</v>
      </c>
      <c r="B63" s="6">
        <f>'Master data'!B63</f>
        <v>337</v>
      </c>
      <c r="C63" s="23">
        <f>IF('Master data'!AP63&gt;0,IF('Master data'!CF63/'Master data'!AP63&gt;2,"NA",'Master data'!CF63/'Master data'!AP63),"NA")</f>
        <v>0.14802452015952342</v>
      </c>
      <c r="D63" s="4">
        <f>IF('Master data'!AP63&gt;0,IF('Master data'!CF63/('Master data'!AP63/365)&gt;500,"NA",'Master data'!CF63/('Master data'!AP63/365)),"NA")</f>
        <v>54.028949858226049</v>
      </c>
    </row>
    <row r="64" spans="1:4">
      <c r="A64" s="2" t="str">
        <f>'Master data'!A64</f>
        <v>R.E.I.T.</v>
      </c>
      <c r="B64" s="6">
        <f>'Master data'!B64</f>
        <v>812</v>
      </c>
      <c r="C64" s="23">
        <f>IF('Master data'!AP64&gt;0,IF('Master data'!CF64/'Master data'!AP64&gt;2,"NA",'Master data'!CF64/'Master data'!AP64),"NA")</f>
        <v>0.12644049575653554</v>
      </c>
      <c r="D64" s="4">
        <f>IF('Master data'!AP64&gt;0,IF('Master data'!CF64/('Master data'!AP64/365)&gt;500,"NA",'Master data'!CF64/('Master data'!AP64/365)),"NA")</f>
        <v>46.150780951135474</v>
      </c>
    </row>
    <row r="65" spans="1:4">
      <c r="A65" s="2" t="str">
        <f>'Master data'!A65</f>
        <v>Real Estate (Development)</v>
      </c>
      <c r="B65" s="6">
        <f>'Master data'!B65</f>
        <v>893</v>
      </c>
      <c r="C65" s="23">
        <f>IF('Master data'!AP65&gt;0,IF('Master data'!CF65/'Master data'!AP65&gt;2,"NA",'Master data'!CF65/'Master data'!AP65),"NA")</f>
        <v>0.49123882017430498</v>
      </c>
      <c r="D65" s="4">
        <f>IF('Master data'!AP65&gt;0,IF('Master data'!CF65/('Master data'!AP65/365)&gt;500,"NA",'Master data'!CF65/('Master data'!AP65/365)),"NA")</f>
        <v>179.30216936362132</v>
      </c>
    </row>
    <row r="66" spans="1:4">
      <c r="A66" s="2" t="str">
        <f>'Master data'!A66</f>
        <v>Real Estate (General/Diversified)</v>
      </c>
      <c r="B66" s="6">
        <f>'Master data'!B66</f>
        <v>344</v>
      </c>
      <c r="C66" s="23">
        <f>IF('Master data'!AP66&gt;0,IF('Master data'!CF66/'Master data'!AP66&gt;2,"NA",'Master data'!CF66/'Master data'!AP66),"NA")</f>
        <v>0.15964974715014443</v>
      </c>
      <c r="D66" s="4">
        <f>IF('Master data'!AP66&gt;0,IF('Master data'!CF66/('Master data'!AP66/365)&gt;500,"NA",'Master data'!CF66/('Master data'!AP66/365)),"NA")</f>
        <v>58.27215770980272</v>
      </c>
    </row>
    <row r="67" spans="1:4">
      <c r="A67" s="2" t="str">
        <f>'Master data'!A67</f>
        <v>Real Estate (Operations &amp; Services)</v>
      </c>
      <c r="B67" s="6">
        <f>'Master data'!B67</f>
        <v>739</v>
      </c>
      <c r="C67" s="23">
        <f>IF('Master data'!AP67&gt;0,IF('Master data'!CF67/'Master data'!AP67&gt;2,"NA",'Master data'!CF67/'Master data'!AP67),"NA")</f>
        <v>9.7419873856688627E-2</v>
      </c>
      <c r="D67" s="4">
        <f>IF('Master data'!AP67&gt;0,IF('Master data'!CF67/('Master data'!AP67/365)&gt;500,"NA",'Master data'!CF67/('Master data'!AP67/365)),"NA")</f>
        <v>35.558253957691349</v>
      </c>
    </row>
    <row r="68" spans="1:4">
      <c r="A68" s="2" t="str">
        <f>'Master data'!A68</f>
        <v>Recreation</v>
      </c>
      <c r="B68" s="6">
        <f>'Master data'!B68</f>
        <v>324</v>
      </c>
      <c r="C68" s="23">
        <f>IF('Master data'!AP68&gt;0,IF('Master data'!CF68/'Master data'!AP68&gt;2,"NA",'Master data'!CF68/'Master data'!AP68),"NA")</f>
        <v>0.13472325516620909</v>
      </c>
      <c r="D68" s="4">
        <f>IF('Master data'!AP68&gt;0,IF('Master data'!CF68/('Master data'!AP68/365)&gt;500,"NA",'Master data'!CF68/('Master data'!AP68/365)),"NA")</f>
        <v>49.173988135666313</v>
      </c>
    </row>
    <row r="69" spans="1:4">
      <c r="A69" s="2" t="str">
        <f>'Master data'!A69</f>
        <v>Reinsurance</v>
      </c>
      <c r="B69" s="6">
        <f>'Master data'!B69</f>
        <v>38</v>
      </c>
      <c r="C69" s="23">
        <f>IF('Master data'!AP69&gt;0,IF('Master data'!CF69/'Master data'!AP69&gt;2,"NA",'Master data'!CF69/'Master data'!AP69),"NA")</f>
        <v>0.94311759171756804</v>
      </c>
      <c r="D69" s="4">
        <f>IF('Master data'!AP69&gt;0,IF('Master data'!CF69/('Master data'!AP69/365)&gt;500,"NA",'Master data'!CF69/('Master data'!AP69/365)),"NA")</f>
        <v>344.23792097691233</v>
      </c>
    </row>
    <row r="70" spans="1:4">
      <c r="A70" s="2" t="str">
        <f>'Master data'!A70</f>
        <v>Restaurant/Dining</v>
      </c>
      <c r="B70" s="6">
        <f>'Master data'!B70</f>
        <v>385</v>
      </c>
      <c r="C70" s="23">
        <f>IF('Master data'!AP70&gt;0,IF('Master data'!CF70/'Master data'!AP70&gt;2,"NA",'Master data'!CF70/'Master data'!AP70),"NA")</f>
        <v>6.9756759568013832E-2</v>
      </c>
      <c r="D70" s="4">
        <f>IF('Master data'!AP70&gt;0,IF('Master data'!CF70/('Master data'!AP70/365)&gt;500,"NA",'Master data'!CF70/('Master data'!AP70/365)),"NA")</f>
        <v>25.461217242325048</v>
      </c>
    </row>
    <row r="71" spans="1:4">
      <c r="A71" s="2" t="str">
        <f>'Master data'!A71</f>
        <v>Retail (Automotive)</v>
      </c>
      <c r="B71" s="6">
        <f>'Master data'!B71</f>
        <v>196</v>
      </c>
      <c r="C71" s="23">
        <f>IF('Master data'!AP71&gt;0,IF('Master data'!CF71/'Master data'!AP71&gt;2,"NA",'Master data'!CF71/'Master data'!AP71),"NA")</f>
        <v>7.7413445799227265E-2</v>
      </c>
      <c r="D71" s="4">
        <f>IF('Master data'!AP71&gt;0,IF('Master data'!CF71/('Master data'!AP71/365)&gt;500,"NA",'Master data'!CF71/('Master data'!AP71/365)),"NA")</f>
        <v>28.255907716717957</v>
      </c>
    </row>
    <row r="72" spans="1:4">
      <c r="A72" s="2" t="str">
        <f>'Master data'!A72</f>
        <v>Retail (Building Supply)</v>
      </c>
      <c r="B72" s="6">
        <f>'Master data'!B72</f>
        <v>98</v>
      </c>
      <c r="C72" s="23">
        <f>IF('Master data'!AP72&gt;0,IF('Master data'!CF72/'Master data'!AP72&gt;2,"NA",'Master data'!CF72/'Master data'!AP72),"NA")</f>
        <v>0.10800209356141963</v>
      </c>
      <c r="D72" s="4">
        <f>IF('Master data'!AP72&gt;0,IF('Master data'!CF72/('Master data'!AP72/365)&gt;500,"NA",'Master data'!CF72/('Master data'!AP72/365)),"NA")</f>
        <v>39.420764149918163</v>
      </c>
    </row>
    <row r="73" spans="1:4">
      <c r="A73" s="2" t="str">
        <f>'Master data'!A73</f>
        <v>Retail (Distributors)</v>
      </c>
      <c r="B73" s="6">
        <f>'Master data'!B73</f>
        <v>1002</v>
      </c>
      <c r="C73" s="23">
        <f>IF('Master data'!AP73&gt;0,IF('Master data'!CF73/'Master data'!AP73&gt;2,"NA",'Master data'!CF73/'Master data'!AP73),"NA")</f>
        <v>0.1340990711899169</v>
      </c>
      <c r="D73" s="4">
        <f>IF('Master data'!AP73&gt;0,IF('Master data'!CF73/('Master data'!AP73/365)&gt;500,"NA",'Master data'!CF73/('Master data'!AP73/365)),"NA")</f>
        <v>48.946160984319668</v>
      </c>
    </row>
    <row r="74" spans="1:4">
      <c r="A74" s="2" t="str">
        <f>'Master data'!A74</f>
        <v>Retail (General)</v>
      </c>
      <c r="B74" s="6">
        <f>'Master data'!B74</f>
        <v>204</v>
      </c>
      <c r="C74" s="23">
        <f>IF('Master data'!AP74&gt;0,IF('Master data'!CF74/'Master data'!AP74&gt;2,"NA",'Master data'!CF74/'Master data'!AP74),"NA")</f>
        <v>0.11821269687404719</v>
      </c>
      <c r="D74" s="4">
        <f>IF('Master data'!AP74&gt;0,IF('Master data'!CF74/('Master data'!AP74/365)&gt;500,"NA",'Master data'!CF74/('Master data'!AP74/365)),"NA")</f>
        <v>43.147634359027222</v>
      </c>
    </row>
    <row r="75" spans="1:4">
      <c r="A75" s="2" t="str">
        <f>'Master data'!A75</f>
        <v>Retail (Grocery and Food)</v>
      </c>
      <c r="B75" s="6">
        <f>'Master data'!B75</f>
        <v>184</v>
      </c>
      <c r="C75" s="23">
        <f>IF('Master data'!AP75&gt;0,IF('Master data'!CF75/'Master data'!AP75&gt;2,"NA",'Master data'!CF75/'Master data'!AP75),"NA")</f>
        <v>9.9748772134458499E-2</v>
      </c>
      <c r="D75" s="4">
        <f>IF('Master data'!AP75&gt;0,IF('Master data'!CF75/('Master data'!AP75/365)&gt;500,"NA",'Master data'!CF75/('Master data'!AP75/365)),"NA")</f>
        <v>36.408301829077352</v>
      </c>
    </row>
    <row r="76" spans="1:4">
      <c r="A76" s="2" t="str">
        <f>'Master data'!A76</f>
        <v>Retail (Online)</v>
      </c>
      <c r="B76" s="6">
        <f>'Master data'!B76</f>
        <v>353</v>
      </c>
      <c r="C76" s="23">
        <f>IF('Master data'!AP76&gt;0,IF('Master data'!CF76/'Master data'!AP76&gt;2,"NA",'Master data'!CF76/'Master data'!AP76),"NA")</f>
        <v>0.1417508869987637</v>
      </c>
      <c r="D76" s="4">
        <f>IF('Master data'!AP76&gt;0,IF('Master data'!CF76/('Master data'!AP76/365)&gt;500,"NA",'Master data'!CF76/('Master data'!AP76/365)),"NA")</f>
        <v>51.739073754548748</v>
      </c>
    </row>
    <row r="77" spans="1:4">
      <c r="A77" s="2" t="str">
        <f>'Master data'!A77</f>
        <v>Retail (Special Lines)</v>
      </c>
      <c r="B77" s="6">
        <f>'Master data'!B77</f>
        <v>479</v>
      </c>
      <c r="C77" s="23">
        <f>IF('Master data'!AP77&gt;0,IF('Master data'!CF77/'Master data'!AP77&gt;2,"NA",'Master data'!CF77/'Master data'!AP77),"NA")</f>
        <v>0.11331502770982788</v>
      </c>
      <c r="D77" s="4">
        <f>IF('Master data'!AP77&gt;0,IF('Master data'!CF77/('Master data'!AP77/365)&gt;500,"NA",'Master data'!CF77/('Master data'!AP77/365)),"NA")</f>
        <v>41.359985114087181</v>
      </c>
    </row>
    <row r="78" spans="1:4">
      <c r="A78" s="2" t="str">
        <f>'Master data'!A78</f>
        <v>Rubber&amp; Tires</v>
      </c>
      <c r="B78" s="6">
        <f>'Master data'!B78</f>
        <v>90</v>
      </c>
      <c r="C78" s="23">
        <f>IF('Master data'!AP78&gt;0,IF('Master data'!CF78/'Master data'!AP78&gt;2,"NA",'Master data'!CF78/'Master data'!AP78),"NA")</f>
        <v>0.15241046885830939</v>
      </c>
      <c r="D78" s="4">
        <f>IF('Master data'!AP78&gt;0,IF('Master data'!CF78/('Master data'!AP78/365)&gt;500,"NA",'Master data'!CF78/('Master data'!AP78/365)),"NA")</f>
        <v>55.629821133282924</v>
      </c>
    </row>
    <row r="79" spans="1:4">
      <c r="A79" s="2" t="str">
        <f>'Master data'!A79</f>
        <v>Semiconductor</v>
      </c>
      <c r="B79" s="6">
        <f>'Master data'!B79</f>
        <v>581</v>
      </c>
      <c r="C79" s="23">
        <f>IF('Master data'!AP79&gt;0,IF('Master data'!CF79/'Master data'!AP79&gt;2,"NA",'Master data'!CF79/'Master data'!AP79),"NA")</f>
        <v>0.11667533505803079</v>
      </c>
      <c r="D79" s="4">
        <f>IF('Master data'!AP79&gt;0,IF('Master data'!CF79/('Master data'!AP79/365)&gt;500,"NA",'Master data'!CF79/('Master data'!AP79/365)),"NA")</f>
        <v>42.586497296181243</v>
      </c>
    </row>
    <row r="80" spans="1:4">
      <c r="A80" s="2" t="str">
        <f>'Master data'!A80</f>
        <v>Semiconductor Equip</v>
      </c>
      <c r="B80" s="6">
        <f>'Master data'!B80</f>
        <v>324</v>
      </c>
      <c r="C80" s="23">
        <f>IF('Master data'!AP80&gt;0,IF('Master data'!CF80/'Master data'!AP80&gt;2,"NA",'Master data'!CF80/'Master data'!AP80),"NA")</f>
        <v>0.10456345730649702</v>
      </c>
      <c r="D80" s="4">
        <f>IF('Master data'!AP80&gt;0,IF('Master data'!CF80/('Master data'!AP80/365)&gt;500,"NA",'Master data'!CF80/('Master data'!AP80/365)),"NA")</f>
        <v>38.165661916871407</v>
      </c>
    </row>
    <row r="81" spans="1:4">
      <c r="A81" s="2" t="str">
        <f>'Master data'!A81</f>
        <v>Shipbuilding &amp; Marine</v>
      </c>
      <c r="B81" s="6">
        <f>'Master data'!B81</f>
        <v>348</v>
      </c>
      <c r="C81" s="23">
        <f>IF('Master data'!AP81&gt;0,IF('Master data'!CF81/'Master data'!AP81&gt;2,"NA",'Master data'!CF81/'Master data'!AP81),"NA")</f>
        <v>9.2533524403368345E-2</v>
      </c>
      <c r="D81" s="4">
        <f>IF('Master data'!AP81&gt;0,IF('Master data'!CF81/('Master data'!AP81/365)&gt;500,"NA",'Master data'!CF81/('Master data'!AP81/365)),"NA")</f>
        <v>33.774736407229447</v>
      </c>
    </row>
    <row r="82" spans="1:4">
      <c r="A82" s="2" t="str">
        <f>'Master data'!A82</f>
        <v>Shoe</v>
      </c>
      <c r="B82" s="6">
        <f>'Master data'!B82</f>
        <v>84</v>
      </c>
      <c r="C82" s="23">
        <f>IF('Master data'!AP82&gt;0,IF('Master data'!CF82/'Master data'!AP82&gt;2,"NA",'Master data'!CF82/'Master data'!AP82),"NA")</f>
        <v>8.219743965782364E-2</v>
      </c>
      <c r="D82" s="4">
        <f>IF('Master data'!AP82&gt;0,IF('Master data'!CF82/('Master data'!AP82/365)&gt;500,"NA",'Master data'!CF82/('Master data'!AP82/365)),"NA")</f>
        <v>30.002065475105631</v>
      </c>
    </row>
    <row r="83" spans="1:4">
      <c r="A83" s="2" t="str">
        <f>'Master data'!A83</f>
        <v>Software (Entertainment)</v>
      </c>
      <c r="B83" s="6">
        <f>'Master data'!B83</f>
        <v>317</v>
      </c>
      <c r="C83" s="23">
        <f>IF('Master data'!AP83&gt;0,IF('Master data'!CF83/'Master data'!AP83&gt;2,"NA",'Master data'!CF83/'Master data'!AP83),"NA")</f>
        <v>6.194844116864439E-2</v>
      </c>
      <c r="D83" s="4">
        <f>IF('Master data'!AP83&gt;0,IF('Master data'!CF83/('Master data'!AP83/365)&gt;500,"NA",'Master data'!CF83/('Master data'!AP83/365)),"NA")</f>
        <v>22.611181026555201</v>
      </c>
    </row>
    <row r="84" spans="1:4">
      <c r="A84" s="2" t="str">
        <f>'Master data'!A84</f>
        <v>Software (Internet)</v>
      </c>
      <c r="B84" s="6">
        <f>'Master data'!B84</f>
        <v>151</v>
      </c>
      <c r="C84" s="23">
        <f>IF('Master data'!AP84&gt;0,IF('Master data'!CF84/'Master data'!AP84&gt;2,"NA",'Master data'!CF84/'Master data'!AP84),"NA")</f>
        <v>8.409603571064786E-2</v>
      </c>
      <c r="D84" s="4">
        <f>IF('Master data'!AP84&gt;0,IF('Master data'!CF84/('Master data'!AP84/365)&gt;500,"NA",'Master data'!CF84/('Master data'!AP84/365)),"NA")</f>
        <v>30.695053034386465</v>
      </c>
    </row>
    <row r="85" spans="1:4">
      <c r="A85" s="2" t="str">
        <f>'Master data'!A85</f>
        <v>Software (System &amp; Application)</v>
      </c>
      <c r="B85" s="6">
        <f>'Master data'!B85</f>
        <v>1603</v>
      </c>
      <c r="C85" s="23">
        <f>IF('Master data'!AP85&gt;0,IF('Master data'!CF85/'Master data'!AP85&gt;2,"NA",'Master data'!CF85/'Master data'!AP85),"NA")</f>
        <v>7.2355836878068736E-2</v>
      </c>
      <c r="D85" s="4">
        <f>IF('Master data'!AP85&gt;0,IF('Master data'!CF85/('Master data'!AP85/365)&gt;500,"NA",'Master data'!CF85/('Master data'!AP85/365)),"NA")</f>
        <v>26.409880460495089</v>
      </c>
    </row>
    <row r="86" spans="1:4">
      <c r="A86" s="2" t="str">
        <f>'Master data'!A86</f>
        <v>Steel</v>
      </c>
      <c r="B86" s="6">
        <f>'Master data'!B86</f>
        <v>709</v>
      </c>
      <c r="C86" s="23">
        <f>IF('Master data'!AP86&gt;0,IF('Master data'!CF86/'Master data'!AP86&gt;2,"NA",'Master data'!CF86/'Master data'!AP86),"NA")</f>
        <v>0.14360685176382337</v>
      </c>
      <c r="D86" s="4">
        <f>IF('Master data'!AP86&gt;0,IF('Master data'!CF86/('Master data'!AP86/365)&gt;500,"NA",'Master data'!CF86/('Master data'!AP86/365)),"NA")</f>
        <v>52.416500893795536</v>
      </c>
    </row>
    <row r="87" spans="1:4">
      <c r="A87" s="2" t="str">
        <f>'Master data'!A87</f>
        <v>Telecom (Wireless)</v>
      </c>
      <c r="B87" s="6">
        <f>'Master data'!B87</f>
        <v>101</v>
      </c>
      <c r="C87" s="23">
        <f>IF('Master data'!AP87&gt;0,IF('Master data'!CF87/'Master data'!AP87&gt;2,"NA",'Master data'!CF87/'Master data'!AP87),"NA")</f>
        <v>0.22976538459763468</v>
      </c>
      <c r="D87" s="4">
        <f>IF('Master data'!AP87&gt;0,IF('Master data'!CF87/('Master data'!AP87/365)&gt;500,"NA",'Master data'!CF87/('Master data'!AP87/365)),"NA")</f>
        <v>83.864365378136668</v>
      </c>
    </row>
    <row r="88" spans="1:4">
      <c r="A88" s="2" t="str">
        <f>'Master data'!A88</f>
        <v>Telecom. Equipment</v>
      </c>
      <c r="B88" s="6">
        <f>'Master data'!B88</f>
        <v>465</v>
      </c>
      <c r="C88" s="23">
        <f>IF('Master data'!AP88&gt;0,IF('Master data'!CF88/'Master data'!AP88&gt;2,"NA",'Master data'!CF88/'Master data'!AP88),"NA")</f>
        <v>0.15940202492919942</v>
      </c>
      <c r="D88" s="4">
        <f>IF('Master data'!AP88&gt;0,IF('Master data'!CF88/('Master data'!AP88/365)&gt;500,"NA",'Master data'!CF88/('Master data'!AP88/365)),"NA")</f>
        <v>58.181739099157781</v>
      </c>
    </row>
    <row r="89" spans="1:4">
      <c r="A89" s="2" t="str">
        <f>'Master data'!A89</f>
        <v>Telecom. Services</v>
      </c>
      <c r="B89" s="6">
        <f>'Master data'!B89</f>
        <v>296</v>
      </c>
      <c r="C89" s="23">
        <f>IF('Master data'!AP89&gt;0,IF('Master data'!CF89/'Master data'!AP89&gt;2,"NA",'Master data'!CF89/'Master data'!AP89),"NA")</f>
        <v>0.16056211254039693</v>
      </c>
      <c r="D89" s="4">
        <f>IF('Master data'!AP89&gt;0,IF('Master data'!CF89/('Master data'!AP89/365)&gt;500,"NA",'Master data'!CF89/('Master data'!AP89/365)),"NA")</f>
        <v>58.605171077244876</v>
      </c>
    </row>
    <row r="90" spans="1:4">
      <c r="A90" s="2" t="str">
        <f>'Master data'!A90</f>
        <v>Tobacco</v>
      </c>
      <c r="B90" s="6">
        <f>'Master data'!B90</f>
        <v>55</v>
      </c>
      <c r="C90" s="23">
        <f>IF('Master data'!AP90&gt;0,IF('Master data'!CF90/'Master data'!AP90&gt;2,"NA",'Master data'!CF90/'Master data'!AP90),"NA")</f>
        <v>0.1312098251367218</v>
      </c>
      <c r="D90" s="4">
        <f>IF('Master data'!AP90&gt;0,IF('Master data'!CF90/('Master data'!AP90/365)&gt;500,"NA",'Master data'!CF90/('Master data'!AP90/365)),"NA")</f>
        <v>47.891586174903459</v>
      </c>
    </row>
    <row r="91" spans="1:4">
      <c r="A91" s="2" t="str">
        <f>'Master data'!A91</f>
        <v>Transportation</v>
      </c>
      <c r="B91" s="6">
        <f>'Master data'!B91</f>
        <v>295</v>
      </c>
      <c r="C91" s="23">
        <f>IF('Master data'!AP91&gt;0,IF('Master data'!CF91/'Master data'!AP91&gt;2,"NA",'Master data'!CF91/'Master data'!AP91),"NA")</f>
        <v>0.11074554681305902</v>
      </c>
      <c r="D91" s="4">
        <f>IF('Master data'!AP91&gt;0,IF('Master data'!CF91/('Master data'!AP91/365)&gt;500,"NA",'Master data'!CF91/('Master data'!AP91/365)),"NA")</f>
        <v>40.422124586766543</v>
      </c>
    </row>
    <row r="92" spans="1:4">
      <c r="A92" s="2" t="str">
        <f>'Master data'!A92</f>
        <v>Transportation (Railroads)</v>
      </c>
      <c r="B92" s="6">
        <f>'Master data'!B92</f>
        <v>51</v>
      </c>
      <c r="C92" s="23">
        <f>IF('Master data'!AP92&gt;0,IF('Master data'!CF92/'Master data'!AP92&gt;2,"NA",'Master data'!CF92/'Master data'!AP92),"NA")</f>
        <v>7.7815255347495518E-2</v>
      </c>
      <c r="D92" s="4">
        <f>IF('Master data'!AP92&gt;0,IF('Master data'!CF92/('Master data'!AP92/365)&gt;500,"NA",'Master data'!CF92/('Master data'!AP92/365)),"NA")</f>
        <v>28.402568201835862</v>
      </c>
    </row>
    <row r="93" spans="1:4">
      <c r="A93" s="2" t="str">
        <f>'Master data'!A93</f>
        <v>Trucking</v>
      </c>
      <c r="B93" s="6">
        <f>'Master data'!B93</f>
        <v>232</v>
      </c>
      <c r="C93" s="23">
        <f>IF('Master data'!AP93&gt;0,IF('Master data'!CF93/'Master data'!AP93&gt;2,"NA",'Master data'!CF93/'Master data'!AP93),"NA")</f>
        <v>8.0030531398894003E-2</v>
      </c>
      <c r="D93" s="4">
        <f>IF('Master data'!AP93&gt;0,IF('Master data'!CF93/('Master data'!AP93/365)&gt;500,"NA",'Master data'!CF93/('Master data'!AP93/365)),"NA")</f>
        <v>29.211143960596313</v>
      </c>
    </row>
    <row r="94" spans="1:4">
      <c r="A94" s="2" t="str">
        <f>'Master data'!A94</f>
        <v>Utility (General)</v>
      </c>
      <c r="B94" s="6">
        <f>'Master data'!B94</f>
        <v>54</v>
      </c>
      <c r="C94" s="23">
        <f>IF('Master data'!AP94&gt;0,IF('Master data'!CF94/'Master data'!AP94&gt;2,"NA",'Master data'!CF94/'Master data'!AP94),"NA")</f>
        <v>0.19715325423469746</v>
      </c>
      <c r="D94" s="4">
        <f>IF('Master data'!AP94&gt;0,IF('Master data'!CF94/('Master data'!AP94/365)&gt;500,"NA",'Master data'!CF94/('Master data'!AP94/365)),"NA")</f>
        <v>71.960937795664577</v>
      </c>
    </row>
    <row r="95" spans="1:4">
      <c r="A95" s="2" t="str">
        <f>'Master data'!A95</f>
        <v>Utility (Water)</v>
      </c>
      <c r="B95" s="6">
        <f>'Master data'!B95</f>
        <v>104</v>
      </c>
      <c r="C95" s="23">
        <f>IF('Master data'!AP95&gt;0,IF('Master data'!CF95/'Master data'!AP95&gt;2,"NA",'Master data'!CF95/'Master data'!AP95),"NA")</f>
        <v>0.284307877877846</v>
      </c>
      <c r="D95" s="4">
        <f>IF('Master data'!AP95&gt;0,IF('Master data'!CF95/('Master data'!AP95/365)&gt;500,"NA",'Master data'!CF95/('Master data'!AP95/365)),"NA")</f>
        <v>103.77237542541378</v>
      </c>
    </row>
    <row r="96" spans="1:4">
      <c r="A96" s="2" t="str">
        <f>'Master data'!A96</f>
        <v>Total Market</v>
      </c>
      <c r="B96" s="6">
        <f>'Master data'!B96</f>
        <v>47606</v>
      </c>
      <c r="C96" s="23">
        <f>IF('Master data'!AP96&gt;0,IF('Master data'!CF96/'Master data'!AP96&gt;2,"NA",'Master data'!CF96/'Master data'!AP96),"NA")</f>
        <v>1.7180726794215779</v>
      </c>
      <c r="D96" s="4" t="str">
        <f>IF('Master data'!AP96&gt;0,IF('Master data'!CF96/('Master data'!AP96/365)&gt;500,"NA",'Master data'!CF96/('Master data'!AP96/365)),"NA")</f>
        <v>NA</v>
      </c>
    </row>
    <row r="97" spans="1:4">
      <c r="A97" s="2" t="str">
        <f>'Master data'!A97</f>
        <v>Total Market (without financials)</v>
      </c>
      <c r="B97" s="6">
        <f>'Master data'!B97</f>
        <v>42185</v>
      </c>
      <c r="C97" s="23">
        <f>IF('Master data'!AP97&gt;0,IF('Master data'!CF97/'Master data'!AP97&gt;2,"NA",'Master data'!CF97/'Master data'!AP97),"NA")</f>
        <v>0.15696582934158709</v>
      </c>
      <c r="D97" s="4">
        <f>IF('Master data'!AP97&gt;0,IF('Master data'!CF97/('Master data'!AP97/365)&gt;500,"NA",'Master data'!CF97/('Master data'!AP97/365)),"NA")</f>
        <v>57.292527709679284</v>
      </c>
    </row>
  </sheetData>
  <pageMargins left="0.7" right="0.7" top="0.75" bottom="0.75" header="0.5" footer="0.5"/>
  <pageSetup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97"/>
  <sheetViews>
    <sheetView workbookViewId="0">
      <selection sqref="A1:F1048576"/>
    </sheetView>
  </sheetViews>
  <sheetFormatPr defaultColWidth="11.07421875" defaultRowHeight="13.5"/>
  <cols>
    <col min="1" max="1" width="34.3046875" bestFit="1" customWidth="1"/>
    <col min="2" max="2" width="15.4609375" style="5" bestFit="1" customWidth="1"/>
    <col min="3" max="3" width="11" style="5" bestFit="1" customWidth="1"/>
    <col min="4" max="4" width="10.84375" style="5" bestFit="1" customWidth="1"/>
    <col min="5" max="5" width="9.15234375" style="5" bestFit="1" customWidth="1"/>
    <col min="6" max="6" width="23" style="5" bestFit="1" customWidth="1"/>
  </cols>
  <sheetData>
    <row r="1" spans="1:6" s="1" customFormat="1">
      <c r="A1" s="8" t="str">
        <f>'Master data'!A1</f>
        <v>Industry Name</v>
      </c>
      <c r="B1" s="9" t="s">
        <v>8</v>
      </c>
      <c r="C1" s="9" t="s">
        <v>124</v>
      </c>
      <c r="D1" s="9" t="s">
        <v>125</v>
      </c>
      <c r="E1" s="9" t="s">
        <v>126</v>
      </c>
      <c r="F1" s="9" t="s">
        <v>127</v>
      </c>
    </row>
    <row r="2" spans="1:6">
      <c r="A2" s="2" t="str">
        <f>'Master data'!A2</f>
        <v>Advertising</v>
      </c>
      <c r="B2" s="6">
        <f>'Master data'!B2</f>
        <v>348</v>
      </c>
      <c r="C2" s="4">
        <f>IF('Master data'!AP2&gt;0,'Master data'!C2/'Master data'!AP2,"NA")</f>
        <v>1.5031752590907139</v>
      </c>
      <c r="D2" s="7">
        <f>Margins!D3</f>
        <v>2.5488485648184515E-2</v>
      </c>
      <c r="E2" s="4">
        <f>IF('Master data'!AP2&gt;0,'Master data'!G2/'Master data'!AP2,"NA")</f>
        <v>1.7514773186811119</v>
      </c>
      <c r="F2" s="7">
        <f>Margins!H3</f>
        <v>8.7365748718478464E-2</v>
      </c>
    </row>
    <row r="3" spans="1:6">
      <c r="A3" s="2" t="str">
        <f>'Master data'!A3</f>
        <v>Aerospace/Defense</v>
      </c>
      <c r="B3" s="6">
        <f>'Master data'!B3</f>
        <v>272</v>
      </c>
      <c r="C3" s="4">
        <f>IF('Master data'!AP3&gt;0,'Master data'!C3/'Master data'!AP3,"NA")</f>
        <v>1.8403722653762453</v>
      </c>
      <c r="D3" s="7">
        <f>Margins!D4</f>
        <v>4.9147905346527236E-2</v>
      </c>
      <c r="E3" s="4">
        <f>IF('Master data'!AP3&gt;0,'Master data'!G3/'Master data'!AP3,"NA")</f>
        <v>2.1398082490983557</v>
      </c>
      <c r="F3" s="7">
        <f>Margins!H4</f>
        <v>7.5286333304508443E-2</v>
      </c>
    </row>
    <row r="4" spans="1:6">
      <c r="A4" s="2" t="str">
        <f>'Master data'!A4</f>
        <v>Air Transport</v>
      </c>
      <c r="B4" s="6">
        <f>'Master data'!B4</f>
        <v>151</v>
      </c>
      <c r="C4" s="4">
        <f>IF('Master data'!AP4&gt;0,'Master data'!C4/'Master data'!AP4,"NA")</f>
        <v>1.6387389687926615</v>
      </c>
      <c r="D4" s="7">
        <f>Margins!D5</f>
        <v>-0.23064789785533313</v>
      </c>
      <c r="E4" s="4">
        <f>IF('Master data'!AP4&gt;0,'Master data'!G4/'Master data'!AP4,"NA")</f>
        <v>3.2503221375332387</v>
      </c>
      <c r="F4" s="7">
        <f>Margins!H5</f>
        <v>-0.21820360398560834</v>
      </c>
    </row>
    <row r="5" spans="1:6">
      <c r="A5" s="2" t="str">
        <f>'Master data'!A5</f>
        <v>Apparel</v>
      </c>
      <c r="B5" s="6">
        <f>'Master data'!B5</f>
        <v>1170</v>
      </c>
      <c r="C5" s="4">
        <f>IF('Master data'!AP5&gt;0,'Master data'!C5/'Master data'!AP5,"NA")</f>
        <v>2.8526397165107329</v>
      </c>
      <c r="D5" s="7">
        <f>Margins!D6</f>
        <v>8.8811686429720399E-2</v>
      </c>
      <c r="E5" s="4">
        <f>IF('Master data'!AP5&gt;0,'Master data'!G5/'Master data'!AP5,"NA")</f>
        <v>3.1280483352660666</v>
      </c>
      <c r="F5" s="7">
        <f>Margins!H6</f>
        <v>0.14137512707872954</v>
      </c>
    </row>
    <row r="6" spans="1:6">
      <c r="A6" s="2" t="str">
        <f>'Master data'!A6</f>
        <v>Auto &amp; Truck</v>
      </c>
      <c r="B6" s="6">
        <f>'Master data'!B6</f>
        <v>152</v>
      </c>
      <c r="C6" s="4">
        <f>IF('Master data'!AP6&gt;0,'Master data'!C6/'Master data'!AP6,"NA")</f>
        <v>1.2448523879991276</v>
      </c>
      <c r="D6" s="7">
        <f>Margins!D7</f>
        <v>5.5118592478905132E-2</v>
      </c>
      <c r="E6" s="4">
        <f>IF('Master data'!AP6&gt;0,'Master data'!G6/'Master data'!AP6,"NA")</f>
        <v>1.657755537537851</v>
      </c>
      <c r="F6" s="7">
        <f>Margins!H7</f>
        <v>6.6574566281337871E-2</v>
      </c>
    </row>
    <row r="7" spans="1:6">
      <c r="A7" s="2" t="str">
        <f>'Master data'!A7</f>
        <v>Auto Parts</v>
      </c>
      <c r="B7" s="6">
        <f>'Master data'!B7</f>
        <v>728</v>
      </c>
      <c r="C7" s="4">
        <f>IF('Master data'!AP7&gt;0,'Master data'!C7/'Master data'!AP7,"NA")</f>
        <v>0.85700394994233597</v>
      </c>
      <c r="D7" s="7">
        <f>Margins!D8</f>
        <v>3.6304465412049854E-2</v>
      </c>
      <c r="E7" s="4">
        <f>IF('Master data'!AP7&gt;0,'Master data'!G7/'Master data'!AP7,"NA")</f>
        <v>0.96566908965516662</v>
      </c>
      <c r="F7" s="7">
        <f>Margins!H8</f>
        <v>5.705266216042966E-2</v>
      </c>
    </row>
    <row r="8" spans="1:6">
      <c r="A8" s="2" t="str">
        <f>'Master data'!A8</f>
        <v>Bank (Money Center)</v>
      </c>
      <c r="B8" s="6">
        <f>'Master data'!B8</f>
        <v>610</v>
      </c>
      <c r="C8" s="4">
        <f>IF('Master data'!AP8&gt;0,'Master data'!C8/'Master data'!AP8,"NA")</f>
        <v>2.9420437054802324</v>
      </c>
      <c r="D8" s="7">
        <f>Margins!D9</f>
        <v>0.33033485272979785</v>
      </c>
      <c r="E8" s="4">
        <f>IF('Master data'!AP8&gt;0,'Master data'!G8/'Master data'!AP8,"NA")</f>
        <v>6.3536453292811039</v>
      </c>
      <c r="F8" s="7">
        <f>Margins!H9</f>
        <v>1.6736924278596722E-3</v>
      </c>
    </row>
    <row r="9" spans="1:6">
      <c r="A9" s="2" t="str">
        <f>'Master data'!A9</f>
        <v>Banks (Regional)</v>
      </c>
      <c r="B9" s="6">
        <f>'Master data'!B9</f>
        <v>816</v>
      </c>
      <c r="C9" s="4">
        <f>IF('Master data'!AP9&gt;0,'Master data'!C9/'Master data'!AP9,"NA")</f>
        <v>3.3616899029607579</v>
      </c>
      <c r="D9" s="7">
        <f>Margins!D10</f>
        <v>0.30203189734208352</v>
      </c>
      <c r="E9" s="4">
        <f>IF('Master data'!AP9&gt;0,'Master data'!G9/'Master data'!AP9,"NA")</f>
        <v>4.4604026563522723</v>
      </c>
      <c r="F9" s="7">
        <f>Margins!H10</f>
        <v>-1.0817144530146413E-3</v>
      </c>
    </row>
    <row r="10" spans="1:6">
      <c r="A10" s="2" t="str">
        <f>'Master data'!A10</f>
        <v>Beverage (Alcoholic)</v>
      </c>
      <c r="B10" s="6">
        <f>'Master data'!B10</f>
        <v>219</v>
      </c>
      <c r="C10" s="4">
        <f>IF('Master data'!AP10&gt;0,'Master data'!C10/'Master data'!AP10,"NA")</f>
        <v>4.7846955762124805</v>
      </c>
      <c r="D10" s="7">
        <f>Margins!D11</f>
        <v>0.12424388128877584</v>
      </c>
      <c r="E10" s="4">
        <f>IF('Master data'!AP10&gt;0,'Master data'!G10/'Master data'!AP10,"NA")</f>
        <v>5.3009781589270615</v>
      </c>
      <c r="F10" s="7">
        <f>Margins!H11</f>
        <v>0.21808195768834604</v>
      </c>
    </row>
    <row r="11" spans="1:6">
      <c r="A11" s="2" t="str">
        <f>'Master data'!A11</f>
        <v>Beverage (Soft)</v>
      </c>
      <c r="B11" s="6">
        <f>'Master data'!B11</f>
        <v>100</v>
      </c>
      <c r="C11" s="4">
        <f>IF('Master data'!AP11&gt;0,'Master data'!C11/'Master data'!AP11,"NA")</f>
        <v>3.7248865356597229</v>
      </c>
      <c r="D11" s="7">
        <f>Margins!D12</f>
        <v>0.11717679065299312</v>
      </c>
      <c r="E11" s="4">
        <f>IF('Master data'!AP11&gt;0,'Master data'!G11/'Master data'!AP11,"NA")</f>
        <v>4.1909320175085218</v>
      </c>
      <c r="F11" s="7">
        <f>Margins!H12</f>
        <v>0.17241369862704781</v>
      </c>
    </row>
    <row r="12" spans="1:6">
      <c r="A12" s="2" t="str">
        <f>'Master data'!A12</f>
        <v>Broadcasting</v>
      </c>
      <c r="B12" s="6">
        <f>'Master data'!B12</f>
        <v>139</v>
      </c>
      <c r="C12" s="4">
        <f>IF('Master data'!AP12&gt;0,'Master data'!C12/'Master data'!AP12,"NA")</f>
        <v>1.0532195868349115</v>
      </c>
      <c r="D12" s="7">
        <f>Margins!D13</f>
        <v>9.8279416981584627E-2</v>
      </c>
      <c r="E12" s="4">
        <f>IF('Master data'!AP12&gt;0,'Master data'!G12/'Master data'!AP12,"NA")</f>
        <v>1.5854016127255348</v>
      </c>
      <c r="F12" s="7">
        <f>Margins!H13</f>
        <v>0.15665325655730467</v>
      </c>
    </row>
    <row r="13" spans="1:6">
      <c r="A13" s="2" t="str">
        <f>'Master data'!A13</f>
        <v>Brokerage &amp; Investment Banking</v>
      </c>
      <c r="B13" s="6">
        <f>'Master data'!B13</f>
        <v>599</v>
      </c>
      <c r="C13" s="4">
        <f>IF('Master data'!AP13&gt;0,'Master data'!C13/'Master data'!AP13,"NA")</f>
        <v>2.503276467122852</v>
      </c>
      <c r="D13" s="7">
        <f>Margins!D14</f>
        <v>0.18729338398725698</v>
      </c>
      <c r="E13" s="4">
        <f>IF('Master data'!AP13&gt;0,'Master data'!G13/'Master data'!AP13,"NA")</f>
        <v>6.1118486679454067</v>
      </c>
      <c r="F13" s="7">
        <f>Margins!H14</f>
        <v>1.7549968198236329E-2</v>
      </c>
    </row>
    <row r="14" spans="1:6">
      <c r="A14" s="2" t="str">
        <f>'Master data'!A14</f>
        <v>Building Materials</v>
      </c>
      <c r="B14" s="6">
        <f>'Master data'!B14</f>
        <v>449</v>
      </c>
      <c r="C14" s="4">
        <f>IF('Master data'!AP14&gt;0,'Master data'!C14/'Master data'!AP14,"NA")</f>
        <v>1.8101306442876512</v>
      </c>
      <c r="D14" s="7">
        <f>Margins!D15</f>
        <v>7.7101268222883726E-2</v>
      </c>
      <c r="E14" s="4">
        <f>IF('Master data'!AP14&gt;0,'Master data'!G14/'Master data'!AP14,"NA")</f>
        <v>2.0016532316693967</v>
      </c>
      <c r="F14" s="7">
        <f>Margins!H15</f>
        <v>0.11403282775981807</v>
      </c>
    </row>
    <row r="15" spans="1:6">
      <c r="A15" s="2" t="str">
        <f>'Master data'!A15</f>
        <v>Business &amp; Consumer Services</v>
      </c>
      <c r="B15" s="6">
        <f>'Master data'!B15</f>
        <v>948</v>
      </c>
      <c r="C15" s="4">
        <f>IF('Master data'!AP15&gt;0,'Master data'!C15/'Master data'!AP15,"NA")</f>
        <v>2.1122591623444205</v>
      </c>
      <c r="D15" s="7">
        <f>Margins!D16</f>
        <v>5.7990894294404946E-2</v>
      </c>
      <c r="E15" s="4">
        <f>IF('Master data'!AP15&gt;0,'Master data'!G15/'Master data'!AP15,"NA")</f>
        <v>2.3481930203402368</v>
      </c>
      <c r="F15" s="7">
        <f>Margins!H16</f>
        <v>8.4711712685613269E-2</v>
      </c>
    </row>
    <row r="16" spans="1:6">
      <c r="A16" s="2" t="str">
        <f>'Master data'!A16</f>
        <v>Cable TV</v>
      </c>
      <c r="B16" s="6">
        <f>'Master data'!B16</f>
        <v>54</v>
      </c>
      <c r="C16" s="4">
        <f>IF('Master data'!AP16&gt;0,'Master data'!C16/'Master data'!AP16,"NA")</f>
        <v>2.1163286468503166</v>
      </c>
      <c r="D16" s="7">
        <f>Margins!D17</f>
        <v>0.10977986637892674</v>
      </c>
      <c r="E16" s="4">
        <f>IF('Master data'!AP16&gt;0,'Master data'!G16/'Master data'!AP16,"NA")</f>
        <v>3.2469485986887721</v>
      </c>
      <c r="F16" s="7">
        <f>Margins!H17</f>
        <v>0.1901019880212097</v>
      </c>
    </row>
    <row r="17" spans="1:6">
      <c r="A17" s="2" t="str">
        <f>'Master data'!A17</f>
        <v>Chemical (Basic)</v>
      </c>
      <c r="B17" s="6">
        <f>'Master data'!B17</f>
        <v>854</v>
      </c>
      <c r="C17" s="4">
        <f>IF('Master data'!AP17&gt;0,'Master data'!C17/'Master data'!AP17,"NA")</f>
        <v>1.3534591883366034</v>
      </c>
      <c r="D17" s="7">
        <f>Margins!D18</f>
        <v>9.5454595867556308E-2</v>
      </c>
      <c r="E17" s="4">
        <f>IF('Master data'!AP17&gt;0,'Master data'!G17/'Master data'!AP17,"NA")</f>
        <v>1.597656952437307</v>
      </c>
      <c r="F17" s="7">
        <f>Margins!H18</f>
        <v>0.125721558249313</v>
      </c>
    </row>
    <row r="18" spans="1:6">
      <c r="A18" s="2" t="str">
        <f>'Master data'!A18</f>
        <v>Chemical (Diversified)</v>
      </c>
      <c r="B18" s="6">
        <f>'Master data'!B18</f>
        <v>71</v>
      </c>
      <c r="C18" s="4">
        <f>IF('Master data'!AP18&gt;0,'Master data'!C18/'Master data'!AP18,"NA")</f>
        <v>0.90516411296744104</v>
      </c>
      <c r="D18" s="7">
        <f>Margins!D19</f>
        <v>6.9020623573337062E-2</v>
      </c>
      <c r="E18" s="4">
        <f>IF('Master data'!AP18&gt;0,'Master data'!G18/'Master data'!AP18,"NA")</f>
        <v>1.2026694544700858</v>
      </c>
      <c r="F18" s="7">
        <f>Margins!H19</f>
        <v>0.11507666231583508</v>
      </c>
    </row>
    <row r="19" spans="1:6">
      <c r="A19" s="2" t="str">
        <f>'Master data'!A19</f>
        <v>Chemical (Specialty)</v>
      </c>
      <c r="B19" s="6">
        <f>'Master data'!B19</f>
        <v>898</v>
      </c>
      <c r="C19" s="4">
        <f>IF('Master data'!AP19&gt;0,'Master data'!C19/'Master data'!AP19,"NA")</f>
        <v>2.6298387394052067</v>
      </c>
      <c r="D19" s="7">
        <f>Margins!D20</f>
        <v>0.10080153379028127</v>
      </c>
      <c r="E19" s="4">
        <f>IF('Master data'!AP19&gt;0,'Master data'!G19/'Master data'!AP19,"NA")</f>
        <v>2.9043272980490888</v>
      </c>
      <c r="F19" s="7">
        <f>Margins!H20</f>
        <v>0.13665700597633626</v>
      </c>
    </row>
    <row r="20" spans="1:6">
      <c r="A20" s="2" t="str">
        <f>'Master data'!A20</f>
        <v>Coal &amp; Related Energy</v>
      </c>
      <c r="B20" s="6">
        <f>'Master data'!B20</f>
        <v>206</v>
      </c>
      <c r="C20" s="4">
        <f>IF('Master data'!AP20&gt;0,'Master data'!C20/'Master data'!AP20,"NA")</f>
        <v>1.1067278721564002</v>
      </c>
      <c r="D20" s="7">
        <f>Margins!D21</f>
        <v>9.4411191246591961E-2</v>
      </c>
      <c r="E20" s="4">
        <f>IF('Master data'!AP20&gt;0,'Master data'!G20/'Master data'!AP20,"NA")</f>
        <v>1.2371727116757574</v>
      </c>
      <c r="F20" s="7">
        <f>Margins!H21</f>
        <v>0.17174729426927801</v>
      </c>
    </row>
    <row r="21" spans="1:6">
      <c r="A21" s="2" t="str">
        <f>'Master data'!A21</f>
        <v>Computer Services</v>
      </c>
      <c r="B21" s="6">
        <f>'Master data'!B21</f>
        <v>1040</v>
      </c>
      <c r="C21" s="4">
        <f>IF('Master data'!AP21&gt;0,'Master data'!C21/'Master data'!AP21,"NA")</f>
        <v>1.5745180614021634</v>
      </c>
      <c r="D21" s="7">
        <f>Margins!D22</f>
        <v>4.7035684394072443E-2</v>
      </c>
      <c r="E21" s="4">
        <f>IF('Master data'!AP21&gt;0,'Master data'!G21/'Master data'!AP21,"NA")</f>
        <v>1.6693508154641841</v>
      </c>
      <c r="F21" s="7">
        <f>Margins!H22</f>
        <v>7.332023768979648E-2</v>
      </c>
    </row>
    <row r="22" spans="1:6">
      <c r="A22" s="2" t="str">
        <f>'Master data'!A22</f>
        <v>Computers/Peripherals</v>
      </c>
      <c r="B22" s="6">
        <f>'Master data'!B22</f>
        <v>336</v>
      </c>
      <c r="C22" s="4">
        <f>IF('Master data'!AP22&gt;0,'Master data'!C22/'Master data'!AP22,"NA")</f>
        <v>2.6776828425779202</v>
      </c>
      <c r="D22" s="7">
        <f>Margins!D23</f>
        <v>0.1164860952123585</v>
      </c>
      <c r="E22" s="4">
        <f>IF('Master data'!AP22&gt;0,'Master data'!G22/'Master data'!AP22,"NA")</f>
        <v>2.7942470732119915</v>
      </c>
      <c r="F22" s="7">
        <f>Margins!H23</f>
        <v>0.13427472641552587</v>
      </c>
    </row>
    <row r="23" spans="1:6">
      <c r="A23" s="2" t="str">
        <f>'Master data'!A23</f>
        <v>Construction Supplies</v>
      </c>
      <c r="B23" s="6">
        <f>'Master data'!B23</f>
        <v>784</v>
      </c>
      <c r="C23" s="4">
        <f>IF('Master data'!AP23&gt;0,'Master data'!C23/'Master data'!AP23,"NA")</f>
        <v>1.2625936881411606</v>
      </c>
      <c r="D23" s="7">
        <f>Margins!D24</f>
        <v>6.7122579191807225E-2</v>
      </c>
      <c r="E23" s="4">
        <f>IF('Master data'!AP23&gt;0,'Master data'!G23/'Master data'!AP23,"NA")</f>
        <v>1.5359911710330114</v>
      </c>
      <c r="F23" s="7">
        <f>Margins!H24</f>
        <v>9.9679411091198072E-2</v>
      </c>
    </row>
    <row r="24" spans="1:6">
      <c r="A24" s="2" t="str">
        <f>'Master data'!A24</f>
        <v>Diversified</v>
      </c>
      <c r="B24" s="6">
        <f>'Master data'!B24</f>
        <v>318</v>
      </c>
      <c r="C24" s="4">
        <f>IF('Master data'!AP24&gt;0,'Master data'!C24/'Master data'!AP24,"NA")</f>
        <v>1.2899171622006758</v>
      </c>
      <c r="D24" s="7">
        <f>Margins!D25</f>
        <v>0.11835494748002691</v>
      </c>
      <c r="E24" s="4">
        <f>IF('Master data'!AP24&gt;0,'Master data'!G24/'Master data'!AP24,"NA")</f>
        <v>1.8318941608933268</v>
      </c>
      <c r="F24" s="7">
        <f>Margins!H25</f>
        <v>0.17135291321221763</v>
      </c>
    </row>
    <row r="25" spans="1:6">
      <c r="A25" s="2" t="str">
        <f>'Master data'!A25</f>
        <v>Drugs (Biotechnology)</v>
      </c>
      <c r="B25" s="6">
        <f>'Master data'!B25</f>
        <v>1223</v>
      </c>
      <c r="C25" s="4">
        <f>IF('Master data'!AP25&gt;0,'Master data'!C25/'Master data'!AP25,"NA")</f>
        <v>7.6300264125883421</v>
      </c>
      <c r="D25" s="7">
        <f>Margins!D26</f>
        <v>-1.184150838584013E-2</v>
      </c>
      <c r="E25" s="4">
        <f>IF('Master data'!AP25&gt;0,'Master data'!G25/'Master data'!AP25,"NA")</f>
        <v>7.8705698445343453</v>
      </c>
      <c r="F25" s="7">
        <f>Margins!H26</f>
        <v>0.10687109934029836</v>
      </c>
    </row>
    <row r="26" spans="1:6">
      <c r="A26" s="2" t="str">
        <f>'Master data'!A26</f>
        <v>Drugs (Pharmaceutical)</v>
      </c>
      <c r="B26" s="6">
        <f>'Master data'!B26</f>
        <v>1371</v>
      </c>
      <c r="C26" s="4">
        <f>IF('Master data'!AP26&gt;0,'Master data'!C26/'Master data'!AP26,"NA")</f>
        <v>3.9383641406327716</v>
      </c>
      <c r="D26" s="7">
        <f>Margins!D27</f>
        <v>0.10787579316283924</v>
      </c>
      <c r="E26" s="4">
        <f>IF('Master data'!AP26&gt;0,'Master data'!G26/'Master data'!AP26,"NA")</f>
        <v>4.3072203653376766</v>
      </c>
      <c r="F26" s="7">
        <f>Margins!H27</f>
        <v>0.21443460260949135</v>
      </c>
    </row>
    <row r="27" spans="1:6">
      <c r="A27" s="2" t="str">
        <f>'Master data'!A27</f>
        <v>Education</v>
      </c>
      <c r="B27" s="6">
        <f>'Master data'!B27</f>
        <v>244</v>
      </c>
      <c r="C27" s="4">
        <f>IF('Master data'!AP27&gt;0,'Master data'!C27/'Master data'!AP27,"NA")</f>
        <v>2.4110160734809196</v>
      </c>
      <c r="D27" s="7">
        <f>Margins!D28</f>
        <v>3.3087493747623022E-2</v>
      </c>
      <c r="E27" s="4">
        <f>IF('Master data'!AP27&gt;0,'Master data'!G27/'Master data'!AP27,"NA")</f>
        <v>2.7382057203019605</v>
      </c>
      <c r="F27" s="7">
        <f>Margins!H28</f>
        <v>9.5436633838134846E-2</v>
      </c>
    </row>
    <row r="28" spans="1:6">
      <c r="A28" s="2" t="str">
        <f>'Master data'!A28</f>
        <v>Electrical Equipment</v>
      </c>
      <c r="B28" s="6">
        <f>'Master data'!B28</f>
        <v>999</v>
      </c>
      <c r="C28" s="4">
        <f>IF('Master data'!AP28&gt;0,'Master data'!C28/'Master data'!AP28,"NA")</f>
        <v>2.5088322670323744</v>
      </c>
      <c r="D28" s="7">
        <f>Margins!D29</f>
        <v>4.9897609307880252E-2</v>
      </c>
      <c r="E28" s="4">
        <f>IF('Master data'!AP28&gt;0,'Master data'!G28/'Master data'!AP28,"NA")</f>
        <v>2.6197080757069147</v>
      </c>
      <c r="F28" s="7">
        <f>Margins!H29</f>
        <v>7.1433634588217151E-2</v>
      </c>
    </row>
    <row r="29" spans="1:6">
      <c r="A29" s="2" t="str">
        <f>'Master data'!A29</f>
        <v>Electronics (Consumer &amp; Office)</v>
      </c>
      <c r="B29" s="6">
        <f>'Master data'!B29</f>
        <v>138</v>
      </c>
      <c r="C29" s="4">
        <f>IF('Master data'!AP29&gt;0,'Master data'!C29/'Master data'!AP29,"NA")</f>
        <v>0.91270268889104067</v>
      </c>
      <c r="D29" s="7">
        <f>Margins!D30</f>
        <v>5.0846374629842976E-2</v>
      </c>
      <c r="E29" s="4">
        <f>IF('Master data'!AP29&gt;0,'Master data'!G29/'Master data'!AP29,"NA")</f>
        <v>1.0565976114825613</v>
      </c>
      <c r="F29" s="7">
        <f>Margins!H30</f>
        <v>6.4036095605093199E-2</v>
      </c>
    </row>
    <row r="30" spans="1:6">
      <c r="A30" s="2" t="str">
        <f>'Master data'!A30</f>
        <v>Electronics (General)</v>
      </c>
      <c r="B30" s="6">
        <f>'Master data'!B30</f>
        <v>1425</v>
      </c>
      <c r="C30" s="4">
        <f>IF('Master data'!AP30&gt;0,'Master data'!C30/'Master data'!AP30,"NA")</f>
        <v>1.9009060915553866</v>
      </c>
      <c r="D30" s="7">
        <f>Margins!D31</f>
        <v>6.6400459122571434E-2</v>
      </c>
      <c r="E30" s="4">
        <f>IF('Master data'!AP30&gt;0,'Master data'!G30/'Master data'!AP30,"NA")</f>
        <v>1.9430908691410391</v>
      </c>
      <c r="F30" s="7">
        <f>Margins!H31</f>
        <v>8.3698873400229079E-2</v>
      </c>
    </row>
    <row r="31" spans="1:6">
      <c r="A31" s="2" t="str">
        <f>'Master data'!A31</f>
        <v>Engineering/Construction</v>
      </c>
      <c r="B31" s="6">
        <f>'Master data'!B31</f>
        <v>1267</v>
      </c>
      <c r="C31" s="4">
        <f>IF('Master data'!AP31&gt;0,'Master data'!C31/'Master data'!AP31,"NA")</f>
        <v>0.41303193135678096</v>
      </c>
      <c r="D31" s="7">
        <f>Margins!D32</f>
        <v>2.9676465054480815E-2</v>
      </c>
      <c r="E31" s="4">
        <f>IF('Master data'!AP31&gt;0,'Master data'!G31/'Master data'!AP31,"NA")</f>
        <v>0.62523633001203738</v>
      </c>
      <c r="F31" s="7">
        <f>Margins!H32</f>
        <v>4.8361118949709653E-2</v>
      </c>
    </row>
    <row r="32" spans="1:6">
      <c r="A32" s="2" t="str">
        <f>'Master data'!A32</f>
        <v>Entertainment</v>
      </c>
      <c r="B32" s="6">
        <f>'Master data'!B32</f>
        <v>734</v>
      </c>
      <c r="C32" s="4">
        <f>IF('Master data'!AP32&gt;0,'Master data'!C32/'Master data'!AP32,"NA")</f>
        <v>4.6038947014650731</v>
      </c>
      <c r="D32" s="7">
        <f>Margins!D33</f>
        <v>4.0963473406854897E-2</v>
      </c>
      <c r="E32" s="4">
        <f>IF('Master data'!AP32&gt;0,'Master data'!G32/'Master data'!AP32,"NA")</f>
        <v>4.9196069892368941</v>
      </c>
      <c r="F32" s="7">
        <f>Margins!H33</f>
        <v>9.5182378654661212E-2</v>
      </c>
    </row>
    <row r="33" spans="1:6">
      <c r="A33" s="2" t="str">
        <f>'Master data'!A33</f>
        <v>Environmental &amp; Waste Services</v>
      </c>
      <c r="B33" s="6">
        <f>'Master data'!B33</f>
        <v>353</v>
      </c>
      <c r="C33" s="4">
        <f>IF('Master data'!AP33&gt;0,'Master data'!C33/'Master data'!AP33,"NA")</f>
        <v>2.4337577855668409</v>
      </c>
      <c r="D33" s="7">
        <f>Margins!D34</f>
        <v>5.5094001480110955E-2</v>
      </c>
      <c r="E33" s="4">
        <f>IF('Master data'!AP33&gt;0,'Master data'!G33/'Master data'!AP33,"NA")</f>
        <v>3.0210908579209463</v>
      </c>
      <c r="F33" s="7">
        <f>Margins!H34</f>
        <v>0.11126301448152691</v>
      </c>
    </row>
    <row r="34" spans="1:6">
      <c r="A34" s="2" t="str">
        <f>'Master data'!A34</f>
        <v>Farming/Agriculture</v>
      </c>
      <c r="B34" s="6">
        <f>'Master data'!B34</f>
        <v>417</v>
      </c>
      <c r="C34" s="4">
        <f>IF('Master data'!AP34&gt;0,'Master data'!C34/'Master data'!AP34,"NA")</f>
        <v>0.95558887353853805</v>
      </c>
      <c r="D34" s="7">
        <f>Margins!D35</f>
        <v>4.7708972369461769E-2</v>
      </c>
      <c r="E34" s="4">
        <f>IF('Master data'!AP34&gt;0,'Master data'!G34/'Master data'!AP34,"NA")</f>
        <v>1.2817895482831951</v>
      </c>
      <c r="F34" s="7">
        <f>Margins!H35</f>
        <v>7.3191884061821644E-2</v>
      </c>
    </row>
    <row r="35" spans="1:6">
      <c r="A35" s="2" t="str">
        <f>'Master data'!A35</f>
        <v>Financial Svcs. (Non-bank &amp; Insurance)</v>
      </c>
      <c r="B35" s="6">
        <f>'Master data'!B35</f>
        <v>1102</v>
      </c>
      <c r="C35" s="4">
        <f>IF('Master data'!AP35&gt;0,'Master data'!C35/'Master data'!AP35,"NA")</f>
        <v>2.6748144181485407</v>
      </c>
      <c r="D35" s="7">
        <f>Margins!D36</f>
        <v>0.28927100729713695</v>
      </c>
      <c r="E35" s="4">
        <f>IF('Master data'!AP35&gt;0,'Master data'!G35/'Master data'!AP35,"NA")</f>
        <v>15.525622863846257</v>
      </c>
      <c r="F35" s="7">
        <f>Margins!H36</f>
        <v>0.10055850188538069</v>
      </c>
    </row>
    <row r="36" spans="1:6">
      <c r="A36" s="2" t="str">
        <f>'Master data'!A36</f>
        <v>Food Processing</v>
      </c>
      <c r="B36" s="6">
        <f>'Master data'!B36</f>
        <v>1377</v>
      </c>
      <c r="C36" s="4">
        <f>IF('Master data'!AP36&gt;0,'Master data'!C36/'Master data'!AP36,"NA")</f>
        <v>1.5209059108405039</v>
      </c>
      <c r="D36" s="7">
        <f>Margins!D37</f>
        <v>6.1820631125735229E-2</v>
      </c>
      <c r="E36" s="4">
        <f>IF('Master data'!AP36&gt;0,'Master data'!G36/'Master data'!AP36,"NA")</f>
        <v>1.7922021620293849</v>
      </c>
      <c r="F36" s="7">
        <f>Margins!H37</f>
        <v>9.242867843024441E-2</v>
      </c>
    </row>
    <row r="37" spans="1:6">
      <c r="A37" s="2" t="str">
        <f>'Master data'!A37</f>
        <v>Food Wholesalers</v>
      </c>
      <c r="B37" s="6">
        <f>'Master data'!B37</f>
        <v>160</v>
      </c>
      <c r="C37" s="4">
        <f>IF('Master data'!AP37&gt;0,'Master data'!C37/'Master data'!AP37,"NA")</f>
        <v>0.28036991859071081</v>
      </c>
      <c r="D37" s="7">
        <f>Margins!D38</f>
        <v>6.6764169462031351E-3</v>
      </c>
      <c r="E37" s="4">
        <f>IF('Master data'!AP37&gt;0,'Master data'!G37/'Master data'!AP37,"NA")</f>
        <v>0.45134129090693709</v>
      </c>
      <c r="F37" s="7">
        <f>Margins!H38</f>
        <v>2.199851556860025E-2</v>
      </c>
    </row>
    <row r="38" spans="1:6">
      <c r="A38" s="2" t="str">
        <f>'Master data'!A38</f>
        <v>Furn/Home Furnishings</v>
      </c>
      <c r="B38" s="6">
        <f>'Master data'!B38</f>
        <v>359</v>
      </c>
      <c r="C38" s="4">
        <f>IF('Master data'!AP38&gt;0,'Master data'!C38/'Master data'!AP38,"NA")</f>
        <v>1.3404181857446027</v>
      </c>
      <c r="D38" s="7">
        <f>Margins!D39</f>
        <v>7.0620174381892581E-2</v>
      </c>
      <c r="E38" s="4">
        <f>IF('Master data'!AP38&gt;0,'Master data'!G38/'Master data'!AP38,"NA")</f>
        <v>1.3898008184340895</v>
      </c>
      <c r="F38" s="7">
        <f>Margins!H39</f>
        <v>9.0173102204144831E-2</v>
      </c>
    </row>
    <row r="39" spans="1:6">
      <c r="A39" s="2" t="str">
        <f>'Master data'!A39</f>
        <v>Green &amp; Renewable Energy</v>
      </c>
      <c r="B39" s="6">
        <f>'Master data'!B39</f>
        <v>239</v>
      </c>
      <c r="C39" s="4">
        <f>IF('Master data'!AP39&gt;0,'Master data'!C39/'Master data'!AP39,"NA")</f>
        <v>6.0532544799511214</v>
      </c>
      <c r="D39" s="7">
        <f>Margins!D40</f>
        <v>0.16346021776427189</v>
      </c>
      <c r="E39" s="4">
        <f>IF('Master data'!AP39&gt;0,'Master data'!G39/'Master data'!AP39,"NA")</f>
        <v>8.809196180659864</v>
      </c>
      <c r="F39" s="7">
        <f>Margins!H40</f>
        <v>0.33385586735949296</v>
      </c>
    </row>
    <row r="40" spans="1:6">
      <c r="A40" s="2" t="str">
        <f>'Master data'!A40</f>
        <v>Healthcare Products</v>
      </c>
      <c r="B40" s="6">
        <f>'Master data'!B40</f>
        <v>852</v>
      </c>
      <c r="C40" s="4">
        <f>IF('Master data'!AP40&gt;0,'Master data'!C40/'Master data'!AP40,"NA")</f>
        <v>5.6219365575226998</v>
      </c>
      <c r="D40" s="7">
        <f>Margins!D41</f>
        <v>0.14488071349667667</v>
      </c>
      <c r="E40" s="4">
        <f>IF('Master data'!AP40&gt;0,'Master data'!G40/'Master data'!AP40,"NA")</f>
        <v>5.8873251336520092</v>
      </c>
      <c r="F40" s="7">
        <f>Margins!H41</f>
        <v>0.19134637476526503</v>
      </c>
    </row>
    <row r="41" spans="1:6">
      <c r="A41" s="2" t="str">
        <f>'Master data'!A41</f>
        <v>Healthcare Support Services</v>
      </c>
      <c r="B41" s="6">
        <f>'Master data'!B41</f>
        <v>445</v>
      </c>
      <c r="C41" s="4">
        <f>IF('Master data'!AP41&gt;0,'Master data'!C41/'Master data'!AP41,"NA")</f>
        <v>0.6581550923244629</v>
      </c>
      <c r="D41" s="7">
        <f>Margins!D42</f>
        <v>2.4577083503728E-2</v>
      </c>
      <c r="E41" s="4">
        <f>IF('Master data'!AP41&gt;0,'Master data'!G41/'Master data'!AP41,"NA")</f>
        <v>0.78438687245522654</v>
      </c>
      <c r="F41" s="7">
        <f>Margins!H42</f>
        <v>4.3593195826609241E-2</v>
      </c>
    </row>
    <row r="42" spans="1:6">
      <c r="A42" s="2" t="str">
        <f>'Master data'!A42</f>
        <v>Heathcare Information and Technology</v>
      </c>
      <c r="B42" s="6">
        <f>'Master data'!B42</f>
        <v>455</v>
      </c>
      <c r="C42" s="4">
        <f>IF('Master data'!AP42&gt;0,'Master data'!C42/'Master data'!AP42,"NA")</f>
        <v>8.0430000923636467</v>
      </c>
      <c r="D42" s="7">
        <f>Margins!D43</f>
        <v>0.15237422213242152</v>
      </c>
      <c r="E42" s="4">
        <f>IF('Master data'!AP42&gt;0,'Master data'!G42/'Master data'!AP42,"NA")</f>
        <v>8.3996160075102217</v>
      </c>
      <c r="F42" s="7">
        <f>Margins!H43</f>
        <v>0.17429640468122692</v>
      </c>
    </row>
    <row r="43" spans="1:6">
      <c r="A43" s="2" t="str">
        <f>'Master data'!A43</f>
        <v>Homebuilding</v>
      </c>
      <c r="B43" s="6">
        <f>'Master data'!B43</f>
        <v>168</v>
      </c>
      <c r="C43" s="4">
        <f>IF('Master data'!AP43&gt;0,'Master data'!C43/'Master data'!AP43,"NA")</f>
        <v>1.0629095251152989</v>
      </c>
      <c r="D43" s="7">
        <f>Margins!D44</f>
        <v>0.10356835553725349</v>
      </c>
      <c r="E43" s="4">
        <f>IF('Master data'!AP43&gt;0,'Master data'!G43/'Master data'!AP43,"NA")</f>
        <v>1.2258580817257214</v>
      </c>
      <c r="F43" s="7">
        <f>Margins!H44</f>
        <v>0.128414953047508</v>
      </c>
    </row>
    <row r="44" spans="1:6">
      <c r="A44" s="2" t="str">
        <f>'Master data'!A44</f>
        <v>Hospitals/Healthcare Facilities</v>
      </c>
      <c r="B44" s="6">
        <f>'Master data'!B44</f>
        <v>223</v>
      </c>
      <c r="C44" s="4">
        <f>IF('Master data'!AP44&gt;0,'Master data'!C44/'Master data'!AP44,"NA")</f>
        <v>1.7062291458271817</v>
      </c>
      <c r="D44" s="7">
        <f>Margins!D45</f>
        <v>6.2286538242118744E-2</v>
      </c>
      <c r="E44" s="4">
        <f>IF('Master data'!AP44&gt;0,'Master data'!G44/'Master data'!AP44,"NA")</f>
        <v>2.43650061047884</v>
      </c>
      <c r="F44" s="7">
        <f>Margins!H45</f>
        <v>0.10994891680419422</v>
      </c>
    </row>
    <row r="45" spans="1:6">
      <c r="A45" s="2" t="str">
        <f>'Master data'!A45</f>
        <v>Hotel/Gaming</v>
      </c>
      <c r="B45" s="6">
        <f>'Master data'!B45</f>
        <v>654</v>
      </c>
      <c r="C45" s="4">
        <f>IF('Master data'!AP45&gt;0,'Master data'!C45/'Master data'!AP45,"NA")</f>
        <v>4.7820930472188916</v>
      </c>
      <c r="D45" s="7">
        <f>Margins!D46</f>
        <v>-0.20524875381530161</v>
      </c>
      <c r="E45" s="4">
        <f>IF('Master data'!AP45&gt;0,'Master data'!G45/'Master data'!AP45,"NA")</f>
        <v>6.5791040682098654</v>
      </c>
      <c r="F45" s="7">
        <f>Margins!H46</f>
        <v>-0.10330826409979324</v>
      </c>
    </row>
    <row r="46" spans="1:6">
      <c r="A46" s="2" t="str">
        <f>'Master data'!A46</f>
        <v>Household Products</v>
      </c>
      <c r="B46" s="6">
        <f>'Master data'!B46</f>
        <v>575</v>
      </c>
      <c r="C46" s="4">
        <f>IF('Master data'!AP46&gt;0,'Master data'!C46/'Master data'!AP46,"NA")</f>
        <v>3.5672052120692186</v>
      </c>
      <c r="D46" s="7">
        <f>Margins!D47</f>
        <v>9.4463353259879382E-2</v>
      </c>
      <c r="E46" s="4">
        <f>IF('Master data'!AP46&gt;0,'Master data'!G46/'Master data'!AP46,"NA")</f>
        <v>3.8212465840541205</v>
      </c>
      <c r="F46" s="7">
        <f>Margins!H47</f>
        <v>0.15761704850080471</v>
      </c>
    </row>
    <row r="47" spans="1:6">
      <c r="A47" s="2" t="str">
        <f>'Master data'!A47</f>
        <v>Information Services</v>
      </c>
      <c r="B47" s="6">
        <f>'Master data'!B47</f>
        <v>266</v>
      </c>
      <c r="C47" s="4">
        <f>IF('Master data'!AP47&gt;0,'Master data'!C47/'Master data'!AP47,"NA")</f>
        <v>7.4741620209852169</v>
      </c>
      <c r="D47" s="7">
        <f>Margins!D48</f>
        <v>0.13906167792874885</v>
      </c>
      <c r="E47" s="4">
        <f>IF('Master data'!AP47&gt;0,'Master data'!G47/'Master data'!AP47,"NA")</f>
        <v>7.9224235893376189</v>
      </c>
      <c r="F47" s="7">
        <f>Margins!H48</f>
        <v>0.20346741419012196</v>
      </c>
    </row>
    <row r="48" spans="1:6">
      <c r="A48" s="2" t="str">
        <f>'Master data'!A48</f>
        <v>Insurance (General)</v>
      </c>
      <c r="B48" s="6">
        <f>'Master data'!B48</f>
        <v>215</v>
      </c>
      <c r="C48" s="4">
        <f>IF('Master data'!AP48&gt;0,'Master data'!C48/'Master data'!AP48,"NA")</f>
        <v>0.82821411815735635</v>
      </c>
      <c r="D48" s="7">
        <f>Margins!D49</f>
        <v>6.555779976252174E-2</v>
      </c>
      <c r="E48" s="4">
        <f>IF('Master data'!AP48&gt;0,'Master data'!G48/'Master data'!AP48,"NA")</f>
        <v>0.97644302795601812</v>
      </c>
      <c r="F48" s="7">
        <f>Margins!H49</f>
        <v>0.10327061051796796</v>
      </c>
    </row>
    <row r="49" spans="1:6">
      <c r="A49" s="2" t="str">
        <f>'Master data'!A49</f>
        <v>Insurance (Life)</v>
      </c>
      <c r="B49" s="6">
        <f>'Master data'!B49</f>
        <v>142</v>
      </c>
      <c r="C49" s="4">
        <f>IF('Master data'!AP49&gt;0,'Master data'!C49/'Master data'!AP49,"NA")</f>
        <v>0.66107244406184318</v>
      </c>
      <c r="D49" s="7">
        <f>Margins!D50</f>
        <v>6.491409124067779E-2</v>
      </c>
      <c r="E49" s="4">
        <f>IF('Master data'!AP49&gt;0,'Master data'!G49/'Master data'!AP49,"NA")</f>
        <v>0.82603571695879852</v>
      </c>
      <c r="F49" s="7">
        <f>Margins!H50</f>
        <v>0.10423158635631799</v>
      </c>
    </row>
    <row r="50" spans="1:6">
      <c r="A50" s="2" t="str">
        <f>'Master data'!A50</f>
        <v>Insurance (Prop/Cas.)</v>
      </c>
      <c r="B50" s="6">
        <f>'Master data'!B50</f>
        <v>231</v>
      </c>
      <c r="C50" s="4">
        <f>IF('Master data'!AP50&gt;0,'Master data'!C50/'Master data'!AP50,"NA")</f>
        <v>0.91203638718879121</v>
      </c>
      <c r="D50" s="7">
        <f>Margins!D51</f>
        <v>8.2142693053551805E-2</v>
      </c>
      <c r="E50" s="4">
        <f>IF('Master data'!AP50&gt;0,'Master data'!G50/'Master data'!AP50,"NA")</f>
        <v>1.0445804919988253</v>
      </c>
      <c r="F50" s="7">
        <f>Margins!H51</f>
        <v>0.11549740428092074</v>
      </c>
    </row>
    <row r="51" spans="1:6">
      <c r="A51" s="2" t="str">
        <f>'Master data'!A51</f>
        <v>Investments &amp; Asset Management</v>
      </c>
      <c r="B51" s="6">
        <f>'Master data'!B51</f>
        <v>1706</v>
      </c>
      <c r="C51" s="4">
        <f>IF('Master data'!AP51&gt;0,'Master data'!C51/'Master data'!AP51,"NA")</f>
        <v>3.5040759570169517</v>
      </c>
      <c r="D51" s="7">
        <f>Margins!D52</f>
        <v>0.21104032827066915</v>
      </c>
      <c r="E51" s="4">
        <f>IF('Master data'!AP51&gt;0,'Master data'!G51/'Master data'!AP51,"NA")</f>
        <v>4.5694483887701951</v>
      </c>
      <c r="F51" s="7">
        <f>Margins!H52</f>
        <v>0.20168406883094253</v>
      </c>
    </row>
    <row r="52" spans="1:6">
      <c r="A52" s="2" t="str">
        <f>'Master data'!A52</f>
        <v>Machinery</v>
      </c>
      <c r="B52" s="6">
        <f>'Master data'!B52</f>
        <v>1421</v>
      </c>
      <c r="C52" s="4">
        <f>IF('Master data'!AP52&gt;0,'Master data'!C52/'Master data'!AP52,"NA")</f>
        <v>2.2730849288393715</v>
      </c>
      <c r="D52" s="7">
        <f>Margins!D53</f>
        <v>7.1663669247111261E-2</v>
      </c>
      <c r="E52" s="4">
        <f>IF('Master data'!AP52&gt;0,'Master data'!G52/'Master data'!AP52,"NA")</f>
        <v>2.3837692919637092</v>
      </c>
      <c r="F52" s="7">
        <f>Margins!H53</f>
        <v>0.10002744471880429</v>
      </c>
    </row>
    <row r="53" spans="1:6">
      <c r="A53" s="2" t="str">
        <f>'Master data'!A53</f>
        <v>Metals &amp; Mining</v>
      </c>
      <c r="B53" s="6">
        <f>'Master data'!B53</f>
        <v>1706</v>
      </c>
      <c r="C53" s="4">
        <f>IF('Master data'!AP53&gt;0,'Master data'!C53/'Master data'!AP53,"NA")</f>
        <v>1.3001804022901151</v>
      </c>
      <c r="D53" s="7">
        <f>Margins!D54</f>
        <v>8.9585951843905248E-2</v>
      </c>
      <c r="E53" s="4">
        <f>IF('Master data'!AP53&gt;0,'Master data'!G53/'Master data'!AP53,"NA")</f>
        <v>1.4901057696549609</v>
      </c>
      <c r="F53" s="7">
        <f>Margins!H54</f>
        <v>0.15989624031325803</v>
      </c>
    </row>
    <row r="54" spans="1:6">
      <c r="A54" s="2" t="str">
        <f>'Master data'!A54</f>
        <v>Office Equipment &amp; Services</v>
      </c>
      <c r="B54" s="6">
        <f>'Master data'!B54</f>
        <v>145</v>
      </c>
      <c r="C54" s="4">
        <f>IF('Master data'!AP54&gt;0,'Master data'!C54/'Master data'!AP54,"NA")</f>
        <v>1.0597858908731184</v>
      </c>
      <c r="D54" s="7">
        <f>Margins!D55</f>
        <v>3.9100302775176524E-2</v>
      </c>
      <c r="E54" s="4">
        <f>IF('Master data'!AP54&gt;0,'Master data'!G54/'Master data'!AP54,"NA")</f>
        <v>1.1736336348868559</v>
      </c>
      <c r="F54" s="7">
        <f>Margins!H55</f>
        <v>7.2547373443188984E-2</v>
      </c>
    </row>
    <row r="55" spans="1:6">
      <c r="A55" s="2" t="str">
        <f>'Master data'!A55</f>
        <v>Oil/Gas (Integrated)</v>
      </c>
      <c r="B55" s="6">
        <f>'Master data'!B55</f>
        <v>46</v>
      </c>
      <c r="C55" s="4">
        <f>IF('Master data'!AP55&gt;0,'Master data'!C55/'Master data'!AP55,"NA")</f>
        <v>1.2492674533355868</v>
      </c>
      <c r="D55" s="7">
        <f>Margins!D56</f>
        <v>7.3148022680010555E-2</v>
      </c>
      <c r="E55" s="4">
        <f>IF('Master data'!AP55&gt;0,'Master data'!G55/'Master data'!AP55,"NA")</f>
        <v>1.471555491506628</v>
      </c>
      <c r="F55" s="7">
        <f>Margins!H56</f>
        <v>0.1195269479048717</v>
      </c>
    </row>
    <row r="56" spans="1:6">
      <c r="A56" s="2" t="str">
        <f>'Master data'!A56</f>
        <v>Oil/Gas (Production and Exploration)</v>
      </c>
      <c r="B56" s="6">
        <f>'Master data'!B56</f>
        <v>642</v>
      </c>
      <c r="C56" s="4">
        <f>IF('Master data'!AP56&gt;0,'Master data'!C56/'Master data'!AP56,"NA")</f>
        <v>2.1851943509565417</v>
      </c>
      <c r="D56" s="7">
        <f>Margins!D57</f>
        <v>7.0318484595104133E-2</v>
      </c>
      <c r="E56" s="4">
        <f>IF('Master data'!AP56&gt;0,'Master data'!G56/'Master data'!AP56,"NA")</f>
        <v>2.8452382192852683</v>
      </c>
      <c r="F56" s="7">
        <f>Margins!H57</f>
        <v>0.12587826847830771</v>
      </c>
    </row>
    <row r="57" spans="1:6">
      <c r="A57" s="2" t="str">
        <f>'Master data'!A57</f>
        <v>Oil/Gas Distribution</v>
      </c>
      <c r="B57" s="6">
        <f>'Master data'!B57</f>
        <v>165</v>
      </c>
      <c r="C57" s="4">
        <f>IF('Master data'!AP57&gt;0,'Master data'!C57/'Master data'!AP57,"NA")</f>
        <v>1.5123634336350238</v>
      </c>
      <c r="D57" s="7">
        <f>Margins!D58</f>
        <v>5.5600680977614662E-2</v>
      </c>
      <c r="E57" s="4">
        <f>IF('Master data'!AP57&gt;0,'Master data'!G57/'Master data'!AP57,"NA")</f>
        <v>2.678957923600735</v>
      </c>
      <c r="F57" s="7">
        <f>Margins!H58</f>
        <v>0.1243334726180125</v>
      </c>
    </row>
    <row r="58" spans="1:6">
      <c r="A58" s="2" t="str">
        <f>'Master data'!A58</f>
        <v>Oilfield Svcs/Equip.</v>
      </c>
      <c r="B58" s="6">
        <f>'Master data'!B58</f>
        <v>457</v>
      </c>
      <c r="C58" s="4">
        <f>IF('Master data'!AP58&gt;0,'Master data'!C58/'Master data'!AP58,"NA")</f>
        <v>0.57381780959783146</v>
      </c>
      <c r="D58" s="7">
        <f>Margins!D59</f>
        <v>2.9493405869343532E-2</v>
      </c>
      <c r="E58" s="4">
        <f>IF('Master data'!AP58&gt;0,'Master data'!G58/'Master data'!AP58,"NA")</f>
        <v>0.80947905669358267</v>
      </c>
      <c r="F58" s="7">
        <f>Margins!H59</f>
        <v>4.4471963845581865E-2</v>
      </c>
    </row>
    <row r="59" spans="1:6">
      <c r="A59" s="2" t="str">
        <f>'Master data'!A59</f>
        <v>Packaging &amp; Container</v>
      </c>
      <c r="B59" s="6">
        <f>'Master data'!B59</f>
        <v>414</v>
      </c>
      <c r="C59" s="4">
        <f>IF('Master data'!AP59&gt;0,'Master data'!C59/'Master data'!AP59,"NA")</f>
        <v>1.2816056331817633</v>
      </c>
      <c r="D59" s="7">
        <f>Margins!D60</f>
        <v>5.7999622227137261E-2</v>
      </c>
      <c r="E59" s="4">
        <f>IF('Master data'!AP59&gt;0,'Master data'!G59/'Master data'!AP59,"NA")</f>
        <v>1.6483105289966804</v>
      </c>
      <c r="F59" s="7">
        <f>Margins!H60</f>
        <v>9.2388467604256341E-2</v>
      </c>
    </row>
    <row r="60" spans="1:6">
      <c r="A60" s="2" t="str">
        <f>'Master data'!A60</f>
        <v>Paper/Forest Products</v>
      </c>
      <c r="B60" s="6">
        <f>'Master data'!B60</f>
        <v>272</v>
      </c>
      <c r="C60" s="4">
        <f>IF('Master data'!AP60&gt;0,'Master data'!C60/'Master data'!AP60,"NA")</f>
        <v>1.0272403907645289</v>
      </c>
      <c r="D60" s="7">
        <f>Margins!D61</f>
        <v>0.10188920154471909</v>
      </c>
      <c r="E60" s="4">
        <f>IF('Master data'!AP60&gt;0,'Master data'!G60/'Master data'!AP60,"NA")</f>
        <v>1.4104890383162025</v>
      </c>
      <c r="F60" s="7">
        <f>Margins!H61</f>
        <v>0.14174439993853233</v>
      </c>
    </row>
    <row r="61" spans="1:6">
      <c r="A61" s="2" t="str">
        <f>'Master data'!A61</f>
        <v>Power</v>
      </c>
      <c r="B61" s="6">
        <f>'Master data'!B61</f>
        <v>541</v>
      </c>
      <c r="C61" s="4">
        <f>IF('Master data'!AP61&gt;0,'Master data'!C61/'Master data'!AP61,"NA")</f>
        <v>1.258738403650933</v>
      </c>
      <c r="D61" s="7">
        <f>Margins!D62</f>
        <v>5.8485327485091859E-2</v>
      </c>
      <c r="E61" s="4">
        <f>IF('Master data'!AP61&gt;0,'Master data'!G61/'Master data'!AP61,"NA")</f>
        <v>2.2634376631937623</v>
      </c>
      <c r="F61" s="7">
        <f>Margins!H62</f>
        <v>0.11260794099765493</v>
      </c>
    </row>
    <row r="62" spans="1:6">
      <c r="A62" s="2" t="str">
        <f>'Master data'!A62</f>
        <v>Precious Metals</v>
      </c>
      <c r="B62" s="6">
        <f>'Master data'!B62</f>
        <v>947</v>
      </c>
      <c r="C62" s="4">
        <f>IF('Master data'!AP62&gt;0,'Master data'!C62/'Master data'!AP62,"NA")</f>
        <v>2.3945834461387032</v>
      </c>
      <c r="D62" s="7">
        <f>Margins!D63</f>
        <v>0.15670018073824243</v>
      </c>
      <c r="E62" s="4">
        <f>IF('Master data'!AP62&gt;0,'Master data'!G62/'Master data'!AP62,"NA")</f>
        <v>2.5021023080853402</v>
      </c>
      <c r="F62" s="7">
        <f>Margins!H63</f>
        <v>0.24980759969797947</v>
      </c>
    </row>
    <row r="63" spans="1:6">
      <c r="A63" s="2" t="str">
        <f>'Master data'!A63</f>
        <v>Publishing &amp; Newspapers</v>
      </c>
      <c r="B63" s="6">
        <f>'Master data'!B63</f>
        <v>337</v>
      </c>
      <c r="C63" s="4">
        <f>IF('Master data'!AP63&gt;0,'Master data'!C63/'Master data'!AP63,"NA")</f>
        <v>1.2813685191324653</v>
      </c>
      <c r="D63" s="7">
        <f>Margins!D64</f>
        <v>0.11349030086075654</v>
      </c>
      <c r="E63" s="4">
        <f>IF('Master data'!AP63&gt;0,'Master data'!G63/'Master data'!AP63,"NA")</f>
        <v>1.343212641785148</v>
      </c>
      <c r="F63" s="7">
        <f>Margins!H64</f>
        <v>6.6027351032962034E-2</v>
      </c>
    </row>
    <row r="64" spans="1:6">
      <c r="A64" s="2" t="str">
        <f>'Master data'!A64</f>
        <v>R.E.I.T.</v>
      </c>
      <c r="B64" s="6">
        <f>'Master data'!B64</f>
        <v>812</v>
      </c>
      <c r="C64" s="4">
        <f>IF('Master data'!AP64&gt;0,'Master data'!C64/'Master data'!AP64,"NA")</f>
        <v>8.7815157051609098</v>
      </c>
      <c r="D64" s="7">
        <f>Margins!D65</f>
        <v>0.26156014950872924</v>
      </c>
      <c r="E64" s="4">
        <f>IF('Master data'!AP64&gt;0,'Master data'!G64/'Master data'!AP64,"NA")</f>
        <v>13.480597375988856</v>
      </c>
      <c r="F64" s="7">
        <f>Margins!H65</f>
        <v>0.28917887036681483</v>
      </c>
    </row>
    <row r="65" spans="1:6">
      <c r="A65" s="2" t="str">
        <f>'Master data'!A65</f>
        <v>Real Estate (Development)</v>
      </c>
      <c r="B65" s="6">
        <f>'Master data'!B65</f>
        <v>893</v>
      </c>
      <c r="C65" s="4">
        <f>IF('Master data'!AP65&gt;0,'Master data'!C65/'Master data'!AP65,"NA")</f>
        <v>0.61412354095611044</v>
      </c>
      <c r="D65" s="7">
        <f>Margins!D66</f>
        <v>8.6063939924576796E-2</v>
      </c>
      <c r="E65" s="4">
        <f>IF('Master data'!AP65&gt;0,'Master data'!G65/'Master data'!AP65,"NA")</f>
        <v>1.441888536380342</v>
      </c>
      <c r="F65" s="7">
        <f>Margins!H66</f>
        <v>0.14013670771146991</v>
      </c>
    </row>
    <row r="66" spans="1:6">
      <c r="A66" s="2" t="str">
        <f>'Master data'!A66</f>
        <v>Real Estate (General/Diversified)</v>
      </c>
      <c r="B66" s="6">
        <f>'Master data'!B66</f>
        <v>344</v>
      </c>
      <c r="C66" s="4">
        <f>IF('Master data'!AP66&gt;0,'Master data'!C66/'Master data'!AP66,"NA")</f>
        <v>1.6628979053113337</v>
      </c>
      <c r="D66" s="7">
        <f>Margins!D67</f>
        <v>7.4317770557325469E-2</v>
      </c>
      <c r="E66" s="4">
        <f>IF('Master data'!AP66&gt;0,'Master data'!G66/'Master data'!AP66,"NA")</f>
        <v>3.2394595778384421</v>
      </c>
      <c r="F66" s="7">
        <f>Margins!H67</f>
        <v>0.15207660884209612</v>
      </c>
    </row>
    <row r="67" spans="1:6">
      <c r="A67" s="2" t="str">
        <f>'Master data'!A67</f>
        <v>Real Estate (Operations &amp; Services)</v>
      </c>
      <c r="B67" s="6">
        <f>'Master data'!B67</f>
        <v>739</v>
      </c>
      <c r="C67" s="4">
        <f>IF('Master data'!AP67&gt;0,'Master data'!C67/'Master data'!AP67,"NA")</f>
        <v>3.5163322004800852</v>
      </c>
      <c r="D67" s="7">
        <f>Margins!D68</f>
        <v>0.1777773364592326</v>
      </c>
      <c r="E67" s="4">
        <f>IF('Master data'!AP67&gt;0,'Master data'!G67/'Master data'!AP67,"NA")</f>
        <v>5.6722183225076925</v>
      </c>
      <c r="F67" s="7">
        <f>Margins!H68</f>
        <v>0.17842177271206772</v>
      </c>
    </row>
    <row r="68" spans="1:6">
      <c r="A68" s="2" t="str">
        <f>'Master data'!A68</f>
        <v>Recreation</v>
      </c>
      <c r="B68" s="6">
        <f>'Master data'!B68</f>
        <v>324</v>
      </c>
      <c r="C68" s="4">
        <f>IF('Master data'!AP68&gt;0,'Master data'!C68/'Master data'!AP68,"NA")</f>
        <v>2.5325908313988257</v>
      </c>
      <c r="D68" s="7">
        <f>Margins!D69</f>
        <v>5.6620469616657398E-2</v>
      </c>
      <c r="E68" s="4">
        <f>IF('Master data'!AP68&gt;0,'Master data'!G68/'Master data'!AP68,"NA")</f>
        <v>2.8762504888967988</v>
      </c>
      <c r="F68" s="7">
        <f>Margins!H69</f>
        <v>0.1007838871075992</v>
      </c>
    </row>
    <row r="69" spans="1:6">
      <c r="A69" s="2" t="str">
        <f>'Master data'!A69</f>
        <v>Reinsurance</v>
      </c>
      <c r="B69" s="6">
        <f>'Master data'!B69</f>
        <v>38</v>
      </c>
      <c r="C69" s="4">
        <f>IF('Master data'!AP69&gt;0,'Master data'!C69/'Master data'!AP69,"NA")</f>
        <v>0.59299930116838706</v>
      </c>
      <c r="D69" s="7">
        <f>Margins!D70</f>
        <v>4.2996322636287033E-2</v>
      </c>
      <c r="E69" s="4">
        <f>IF('Master data'!AP69&gt;0,'Master data'!G69/'Master data'!AP69,"NA")</f>
        <v>0.65055472061610997</v>
      </c>
      <c r="F69" s="7">
        <f>Margins!H70</f>
        <v>6.0162626464628E-2</v>
      </c>
    </row>
    <row r="70" spans="1:6">
      <c r="A70" s="2" t="str">
        <f>'Master data'!A70</f>
        <v>Restaurant/Dining</v>
      </c>
      <c r="B70" s="6">
        <f>'Master data'!B70</f>
        <v>385</v>
      </c>
      <c r="C70" s="4">
        <f>IF('Master data'!AP70&gt;0,'Master data'!C70/'Master data'!AP70,"NA")</f>
        <v>2.7296303170627905</v>
      </c>
      <c r="D70" s="7">
        <f>Margins!D71</f>
        <v>6.4299872663467483E-2</v>
      </c>
      <c r="E70" s="4">
        <f>IF('Master data'!AP70&gt;0,'Master data'!G70/'Master data'!AP70,"NA")</f>
        <v>3.4369536951030795</v>
      </c>
      <c r="F70" s="7">
        <f>Margins!H71</f>
        <v>7.7855030108655396E-2</v>
      </c>
    </row>
    <row r="71" spans="1:6">
      <c r="A71" s="2" t="str">
        <f>'Master data'!A71</f>
        <v>Retail (Automotive)</v>
      </c>
      <c r="B71" s="6">
        <f>'Master data'!B71</f>
        <v>196</v>
      </c>
      <c r="C71" s="4">
        <f>IF('Master data'!AP71&gt;0,'Master data'!C71/'Master data'!AP71,"NA")</f>
        <v>0.64433146853535839</v>
      </c>
      <c r="D71" s="7">
        <f>Margins!D72</f>
        <v>3.4608067798007382E-2</v>
      </c>
      <c r="E71" s="4">
        <f>IF('Master data'!AP71&gt;0,'Master data'!G71/'Master data'!AP71,"NA")</f>
        <v>0.862709328691871</v>
      </c>
      <c r="F71" s="7">
        <f>Margins!H72</f>
        <v>5.0140744288350886E-2</v>
      </c>
    </row>
    <row r="72" spans="1:6">
      <c r="A72" s="2" t="str">
        <f>'Master data'!A72</f>
        <v>Retail (Building Supply)</v>
      </c>
      <c r="B72" s="6">
        <f>'Master data'!B72</f>
        <v>98</v>
      </c>
      <c r="C72" s="4">
        <f>IF('Master data'!AP72&gt;0,'Master data'!C72/'Master data'!AP72,"NA")</f>
        <v>1.9842373598585827</v>
      </c>
      <c r="D72" s="7">
        <f>Margins!D73</f>
        <v>8.6204503524820703E-2</v>
      </c>
      <c r="E72" s="4">
        <f>IF('Master data'!AP72&gt;0,'Master data'!G72/'Master data'!AP72,"NA")</f>
        <v>2.2340381402244831</v>
      </c>
      <c r="F72" s="7">
        <f>Margins!H73</f>
        <v>0.12653035188089201</v>
      </c>
    </row>
    <row r="73" spans="1:6">
      <c r="A73" s="2" t="str">
        <f>'Master data'!A73</f>
        <v>Retail (Distributors)</v>
      </c>
      <c r="B73" s="6">
        <f>'Master data'!B73</f>
        <v>1002</v>
      </c>
      <c r="C73" s="4">
        <f>IF('Master data'!AP73&gt;0,'Master data'!C73/'Master data'!AP73,"NA")</f>
        <v>0.54021481300584651</v>
      </c>
      <c r="D73" s="7">
        <f>Margins!D74</f>
        <v>3.2011191232274881E-2</v>
      </c>
      <c r="E73" s="4">
        <f>IF('Master data'!AP73&gt;0,'Master data'!G73/'Master data'!AP73,"NA")</f>
        <v>0.81025514565081813</v>
      </c>
      <c r="F73" s="7">
        <f>Margins!H74</f>
        <v>4.3189574451851349E-2</v>
      </c>
    </row>
    <row r="74" spans="1:6">
      <c r="A74" s="2" t="str">
        <f>'Master data'!A74</f>
        <v>Retail (General)</v>
      </c>
      <c r="B74" s="6">
        <f>'Master data'!B74</f>
        <v>204</v>
      </c>
      <c r="C74" s="4">
        <f>IF('Master data'!AP74&gt;0,'Master data'!C74/'Master data'!AP74,"NA")</f>
        <v>0.78152637535108271</v>
      </c>
      <c r="D74" s="7">
        <f>Margins!D75</f>
        <v>2.5152269486177894E-2</v>
      </c>
      <c r="E74" s="4">
        <f>IF('Master data'!AP74&gt;0,'Master data'!G74/'Master data'!AP74,"NA")</f>
        <v>0.98109573609362766</v>
      </c>
      <c r="F74" s="7">
        <f>Margins!H75</f>
        <v>5.0213178673475897E-2</v>
      </c>
    </row>
    <row r="75" spans="1:6">
      <c r="A75" s="2" t="str">
        <f>'Master data'!A75</f>
        <v>Retail (Grocery and Food)</v>
      </c>
      <c r="B75" s="6">
        <f>'Master data'!B75</f>
        <v>184</v>
      </c>
      <c r="C75" s="4">
        <f>IF('Master data'!AP75&gt;0,'Master data'!C75/'Master data'!AP75,"NA")</f>
        <v>0.51159544974528359</v>
      </c>
      <c r="D75" s="7">
        <f>Margins!D76</f>
        <v>2.7307513592049887E-2</v>
      </c>
      <c r="E75" s="4">
        <f>IF('Master data'!AP75&gt;0,'Master data'!G75/'Master data'!AP75,"NA")</f>
        <v>0.72499312776739855</v>
      </c>
      <c r="F75" s="7">
        <f>Margins!H76</f>
        <v>4.1540434889846795E-2</v>
      </c>
    </row>
    <row r="76" spans="1:6">
      <c r="A76" s="2" t="str">
        <f>'Master data'!A76</f>
        <v>Retail (Online)</v>
      </c>
      <c r="B76" s="6">
        <f>'Master data'!B76</f>
        <v>353</v>
      </c>
      <c r="C76" s="4">
        <f>IF('Master data'!AP76&gt;0,'Master data'!C76/'Master data'!AP76,"NA")</f>
        <v>3.8001386034301068</v>
      </c>
      <c r="D76" s="7">
        <f>Margins!D77</f>
        <v>7.9723122398114979E-2</v>
      </c>
      <c r="E76" s="4">
        <f>IF('Master data'!AP76&gt;0,'Master data'!G76/'Master data'!AP76,"NA")</f>
        <v>3.9603122718170067</v>
      </c>
      <c r="F76" s="7">
        <f>Margins!H77</f>
        <v>2.7736959055312153E-2</v>
      </c>
    </row>
    <row r="77" spans="1:6">
      <c r="A77" s="2" t="str">
        <f>'Master data'!A77</f>
        <v>Retail (Special Lines)</v>
      </c>
      <c r="B77" s="6">
        <f>'Master data'!B77</f>
        <v>479</v>
      </c>
      <c r="C77" s="4">
        <f>IF('Master data'!AP77&gt;0,'Master data'!C77/'Master data'!AP77,"NA")</f>
        <v>1.0161647198498578</v>
      </c>
      <c r="D77" s="7">
        <f>Margins!D78</f>
        <v>3.7494534832227262E-2</v>
      </c>
      <c r="E77" s="4">
        <f>IF('Master data'!AP77&gt;0,'Master data'!G77/'Master data'!AP77,"NA")</f>
        <v>1.2014034485022349</v>
      </c>
      <c r="F77" s="7">
        <f>Margins!H78</f>
        <v>6.1401246105046596E-2</v>
      </c>
    </row>
    <row r="78" spans="1:6">
      <c r="A78" s="2" t="str">
        <f>'Master data'!A78</f>
        <v>Rubber&amp; Tires</v>
      </c>
      <c r="B78" s="6">
        <f>'Master data'!B78</f>
        <v>90</v>
      </c>
      <c r="C78" s="4">
        <f>IF('Master data'!AP78&gt;0,'Master data'!C78/'Master data'!AP78,"NA")</f>
        <v>0.98282385894426194</v>
      </c>
      <c r="D78" s="7">
        <f>Margins!D79</f>
        <v>7.5467295426165065E-2</v>
      </c>
      <c r="E78" s="4">
        <f>IF('Master data'!AP78&gt;0,'Master data'!G78/'Master data'!AP78,"NA")</f>
        <v>1.2161160448186801</v>
      </c>
      <c r="F78" s="7">
        <f>Margins!H79</f>
        <v>0.10278282036960752</v>
      </c>
    </row>
    <row r="79" spans="1:6">
      <c r="A79" s="2" t="str">
        <f>'Master data'!A79</f>
        <v>Semiconductor</v>
      </c>
      <c r="B79" s="6">
        <f>'Master data'!B79</f>
        <v>581</v>
      </c>
      <c r="C79" s="4">
        <f>IF('Master data'!AP79&gt;0,'Master data'!C79/'Master data'!AP79,"NA")</f>
        <v>6.4132654994307794</v>
      </c>
      <c r="D79" s="7">
        <f>Margins!D80</f>
        <v>0.20160523205330924</v>
      </c>
      <c r="E79" s="4">
        <f>IF('Master data'!AP79&gt;0,'Master data'!G79/'Master data'!AP79,"NA")</f>
        <v>6.5834538002097833</v>
      </c>
      <c r="F79" s="7">
        <f>Margins!H80</f>
        <v>0.22032423231047812</v>
      </c>
    </row>
    <row r="80" spans="1:6">
      <c r="A80" s="2" t="str">
        <f>'Master data'!A80</f>
        <v>Semiconductor Equip</v>
      </c>
      <c r="B80" s="6">
        <f>'Master data'!B80</f>
        <v>324</v>
      </c>
      <c r="C80" s="4">
        <f>IF('Master data'!AP80&gt;0,'Master data'!C80/'Master data'!AP80,"NA")</f>
        <v>6.8108354499384536</v>
      </c>
      <c r="D80" s="7">
        <f>Margins!D81</f>
        <v>0.19172475776606673</v>
      </c>
      <c r="E80" s="4">
        <f>IF('Master data'!AP80&gt;0,'Master data'!G80/'Master data'!AP80,"NA")</f>
        <v>6.8106348713918736</v>
      </c>
      <c r="F80" s="7">
        <f>Margins!H81</f>
        <v>0.23330241975101479</v>
      </c>
    </row>
    <row r="81" spans="1:6">
      <c r="A81" s="2" t="str">
        <f>'Master data'!A81</f>
        <v>Shipbuilding &amp; Marine</v>
      </c>
      <c r="B81" s="6">
        <f>'Master data'!B81</f>
        <v>348</v>
      </c>
      <c r="C81" s="4">
        <f>IF('Master data'!AP81&gt;0,'Master data'!C81/'Master data'!AP81,"NA")</f>
        <v>1.5030151482782879</v>
      </c>
      <c r="D81" s="7">
        <f>Margins!D82</f>
        <v>0.22192529680655926</v>
      </c>
      <c r="E81" s="4">
        <f>IF('Master data'!AP81&gt;0,'Master data'!G81/'Master data'!AP81,"NA")</f>
        <v>1.8533086823228544</v>
      </c>
      <c r="F81" s="7">
        <f>Margins!H82</f>
        <v>0.23702004048057607</v>
      </c>
    </row>
    <row r="82" spans="1:6">
      <c r="A82" s="2" t="str">
        <f>'Master data'!A82</f>
        <v>Shoe</v>
      </c>
      <c r="B82" s="6">
        <f>'Master data'!B82</f>
        <v>84</v>
      </c>
      <c r="C82" s="4">
        <f>IF('Master data'!AP82&gt;0,'Master data'!C82/'Master data'!AP82,"NA")</f>
        <v>3.6710961948349792</v>
      </c>
      <c r="D82" s="7">
        <f>Margins!D83</f>
        <v>8.8274673233377079E-2</v>
      </c>
      <c r="E82" s="4">
        <f>IF('Master data'!AP82&gt;0,'Master data'!G82/'Master data'!AP82,"NA")</f>
        <v>3.7714709042566041</v>
      </c>
      <c r="F82" s="7">
        <f>Margins!H83</f>
        <v>0.11778836531814707</v>
      </c>
    </row>
    <row r="83" spans="1:6">
      <c r="A83" s="2" t="str">
        <f>'Master data'!A83</f>
        <v>Software (Entertainment)</v>
      </c>
      <c r="B83" s="6">
        <f>'Master data'!B83</f>
        <v>317</v>
      </c>
      <c r="C83" s="4">
        <f>IF('Master data'!AP83&gt;0,'Master data'!C83/'Master data'!AP83,"NA")</f>
        <v>7.6039778665010447</v>
      </c>
      <c r="D83" s="7">
        <f>Margins!D84</f>
        <v>0.27962661054173699</v>
      </c>
      <c r="E83" s="4">
        <f>IF('Master data'!AP83&gt;0,'Master data'!G83/'Master data'!AP83,"NA")</f>
        <v>7.6656077610643329</v>
      </c>
      <c r="F83" s="7">
        <f>Margins!H84</f>
        <v>0.26602908883372367</v>
      </c>
    </row>
    <row r="84" spans="1:6">
      <c r="A84" s="2" t="str">
        <f>'Master data'!A84</f>
        <v>Software (Internet)</v>
      </c>
      <c r="B84" s="6">
        <f>'Master data'!B84</f>
        <v>151</v>
      </c>
      <c r="C84" s="4">
        <f>IF('Master data'!AP84&gt;0,'Master data'!C84/'Master data'!AP84,"NA")</f>
        <v>10.276580658149237</v>
      </c>
      <c r="D84" s="7">
        <f>Margins!D85</f>
        <v>2.7437357152353421E-2</v>
      </c>
      <c r="E84" s="4">
        <f>IF('Master data'!AP84&gt;0,'Master data'!G84/'Master data'!AP84,"NA")</f>
        <v>10.6474673612193</v>
      </c>
      <c r="F84" s="7">
        <f>Margins!H85</f>
        <v>1.1017540870800323E-2</v>
      </c>
    </row>
    <row r="85" spans="1:6">
      <c r="A85" s="2" t="str">
        <f>'Master data'!A85</f>
        <v>Software (System &amp; Application)</v>
      </c>
      <c r="B85" s="6">
        <f>'Master data'!B85</f>
        <v>1603</v>
      </c>
      <c r="C85" s="4">
        <f>IF('Master data'!AP85&gt;0,'Master data'!C85/'Master data'!AP85,"NA")</f>
        <v>10.816857200934296</v>
      </c>
      <c r="D85" s="7">
        <f>Margins!D86</f>
        <v>0.1457804360864291</v>
      </c>
      <c r="E85" s="4">
        <f>IF('Master data'!AP85&gt;0,'Master data'!G85/'Master data'!AP85,"NA")</f>
        <v>11.095304668870677</v>
      </c>
      <c r="F85" s="7">
        <f>Margins!H86</f>
        <v>0.20343856441341507</v>
      </c>
    </row>
    <row r="86" spans="1:6">
      <c r="A86" s="2" t="str">
        <f>'Master data'!A86</f>
        <v>Steel</v>
      </c>
      <c r="B86" s="6">
        <f>'Master data'!B86</f>
        <v>709</v>
      </c>
      <c r="C86" s="4">
        <f>IF('Master data'!AP86&gt;0,'Master data'!C86/'Master data'!AP86,"NA")</f>
        <v>0.62449452974539144</v>
      </c>
      <c r="D86" s="7">
        <f>Margins!D87</f>
        <v>0.1046434027647062</v>
      </c>
      <c r="E86" s="4">
        <f>IF('Master data'!AP86&gt;0,'Master data'!G86/'Master data'!AP86,"NA")</f>
        <v>0.79718726476402479</v>
      </c>
      <c r="F86" s="7">
        <f>Margins!H87</f>
        <v>0.14993947824198475</v>
      </c>
    </row>
    <row r="87" spans="1:6">
      <c r="A87" s="2" t="str">
        <f>'Master data'!A87</f>
        <v>Telecom (Wireless)</v>
      </c>
      <c r="B87" s="6">
        <f>'Master data'!B87</f>
        <v>101</v>
      </c>
      <c r="C87" s="4">
        <f>IF('Master data'!AP87&gt;0,'Master data'!C87/'Master data'!AP87,"NA")</f>
        <v>1.3409082029365271</v>
      </c>
      <c r="D87" s="7">
        <f>Margins!D88</f>
        <v>0.11493263567859582</v>
      </c>
      <c r="E87" s="4">
        <f>IF('Master data'!AP87&gt;0,'Master data'!G87/'Master data'!AP87,"NA")</f>
        <v>2.1073536955859327</v>
      </c>
      <c r="F87" s="7">
        <f>Margins!H88</f>
        <v>0.13807856374642868</v>
      </c>
    </row>
    <row r="88" spans="1:6">
      <c r="A88" s="2" t="str">
        <f>'Master data'!A88</f>
        <v>Telecom. Equipment</v>
      </c>
      <c r="B88" s="6">
        <f>'Master data'!B88</f>
        <v>465</v>
      </c>
      <c r="C88" s="4">
        <f>IF('Master data'!AP88&gt;0,'Master data'!C88/'Master data'!AP88,"NA")</f>
        <v>2.8390511405608336</v>
      </c>
      <c r="D88" s="7">
        <f>Margins!D89</f>
        <v>6.5068673428562956E-2</v>
      </c>
      <c r="E88" s="4">
        <f>IF('Master data'!AP88&gt;0,'Master data'!G88/'Master data'!AP88,"NA")</f>
        <v>2.9214981664594153</v>
      </c>
      <c r="F88" s="7">
        <f>Margins!H89</f>
        <v>0.11312211604373505</v>
      </c>
    </row>
    <row r="89" spans="1:6">
      <c r="A89" s="2" t="str">
        <f>'Master data'!A89</f>
        <v>Telecom. Services</v>
      </c>
      <c r="B89" s="6">
        <f>'Master data'!B89</f>
        <v>296</v>
      </c>
      <c r="C89" s="4">
        <f>IF('Master data'!AP89&gt;0,'Master data'!C89/'Master data'!AP89,"NA")</f>
        <v>1.3003626888781634</v>
      </c>
      <c r="D89" s="7">
        <f>Margins!D90</f>
        <v>9.2841679671029104E-2</v>
      </c>
      <c r="E89" s="4">
        <f>IF('Master data'!AP89&gt;0,'Master data'!G89/'Master data'!AP89,"NA")</f>
        <v>2.1780542540197216</v>
      </c>
      <c r="F89" s="7">
        <f>Margins!H90</f>
        <v>0.1572555976380865</v>
      </c>
    </row>
    <row r="90" spans="1:6">
      <c r="A90" s="2" t="str">
        <f>'Master data'!A90</f>
        <v>Tobacco</v>
      </c>
      <c r="B90" s="6">
        <f>'Master data'!B90</f>
        <v>55</v>
      </c>
      <c r="C90" s="4">
        <f>IF('Master data'!AP90&gt;0,'Master data'!C90/'Master data'!AP90,"NA")</f>
        <v>2.9421970492396441</v>
      </c>
      <c r="D90" s="7">
        <f>Margins!D91</f>
        <v>0.20374801861804764</v>
      </c>
      <c r="E90" s="4">
        <f>IF('Master data'!AP90&gt;0,'Master data'!G90/'Master data'!AP90,"NA")</f>
        <v>3.6709891119330016</v>
      </c>
      <c r="F90" s="7">
        <f>Margins!H91</f>
        <v>0.34496648505702132</v>
      </c>
    </row>
    <row r="91" spans="1:6">
      <c r="A91" s="2" t="str">
        <f>'Master data'!A91</f>
        <v>Transportation</v>
      </c>
      <c r="B91" s="6">
        <f>'Master data'!B91</f>
        <v>295</v>
      </c>
      <c r="C91" s="4">
        <f>IF('Master data'!AP91&gt;0,'Master data'!C91/'Master data'!AP91,"NA")</f>
        <v>1.0428797793232831</v>
      </c>
      <c r="D91" s="7">
        <f>Margins!D92</f>
        <v>4.9187902341987139E-2</v>
      </c>
      <c r="E91" s="4">
        <f>IF('Master data'!AP91&gt;0,'Master data'!G91/'Master data'!AP91,"NA")</f>
        <v>1.3400874152530109</v>
      </c>
      <c r="F91" s="7">
        <f>Margins!H92</f>
        <v>7.2895385221088585E-2</v>
      </c>
    </row>
    <row r="92" spans="1:6">
      <c r="A92" s="2" t="str">
        <f>'Master data'!A92</f>
        <v>Transportation (Railroads)</v>
      </c>
      <c r="B92" s="6">
        <f>'Master data'!B92</f>
        <v>51</v>
      </c>
      <c r="C92" s="4">
        <f>IF('Master data'!AP92&gt;0,'Master data'!C92/'Master data'!AP92,"NA")</f>
        <v>3.9413164712134581</v>
      </c>
      <c r="D92" s="7">
        <f>Margins!D93</f>
        <v>8.9149957584138406E-2</v>
      </c>
      <c r="E92" s="4">
        <f>IF('Master data'!AP92&gt;0,'Master data'!G92/'Master data'!AP92,"NA")</f>
        <v>5.2608437096845719</v>
      </c>
      <c r="F92" s="7">
        <f>Margins!H93</f>
        <v>0.15721821943749539</v>
      </c>
    </row>
    <row r="93" spans="1:6">
      <c r="A93" s="2" t="str">
        <f>'Master data'!A93</f>
        <v>Trucking</v>
      </c>
      <c r="B93" s="6">
        <f>'Master data'!B93</f>
        <v>232</v>
      </c>
      <c r="C93" s="4">
        <f>IF('Master data'!AP93&gt;0,'Master data'!C93/'Master data'!AP93,"NA")</f>
        <v>1.3859318463147055</v>
      </c>
      <c r="D93" s="7">
        <f>Margins!D94</f>
        <v>3.1847324737643623E-2</v>
      </c>
      <c r="E93" s="4">
        <f>IF('Master data'!AP93&gt;0,'Master data'!G93/'Master data'!AP93,"NA")</f>
        <v>1.8469307413824128</v>
      </c>
      <c r="F93" s="7">
        <f>Margins!H94</f>
        <v>5.8258360432913006E-2</v>
      </c>
    </row>
    <row r="94" spans="1:6">
      <c r="A94" s="2" t="str">
        <f>'Master data'!A94</f>
        <v>Utility (General)</v>
      </c>
      <c r="B94" s="6">
        <f>'Master data'!B94</f>
        <v>54</v>
      </c>
      <c r="C94" s="4">
        <f>IF('Master data'!AP94&gt;0,'Master data'!C94/'Master data'!AP94,"NA")</f>
        <v>1.3918669696281474</v>
      </c>
      <c r="D94" s="7">
        <f>Margins!D95</f>
        <v>6.3722671844710352E-2</v>
      </c>
      <c r="E94" s="4">
        <f>IF('Master data'!AP94&gt;0,'Master data'!G94/'Master data'!AP94,"NA")</f>
        <v>2.431597993549945</v>
      </c>
      <c r="F94" s="7">
        <f>Margins!H95</f>
        <v>0.12303054116392514</v>
      </c>
    </row>
    <row r="95" spans="1:6">
      <c r="A95" s="2" t="str">
        <f>'Master data'!A95</f>
        <v>Utility (Water)</v>
      </c>
      <c r="B95" s="6">
        <f>'Master data'!B95</f>
        <v>104</v>
      </c>
      <c r="C95" s="4">
        <f>IF('Master data'!AP95&gt;0,'Master data'!C95/'Master data'!AP95,"NA")</f>
        <v>3.1187211799485413</v>
      </c>
      <c r="D95" s="7">
        <f>Margins!D96</f>
        <v>0.12117755981513287</v>
      </c>
      <c r="E95" s="4">
        <f>IF('Master data'!AP95&gt;0,'Master data'!G95/'Master data'!AP95,"NA")</f>
        <v>4.940939664901034</v>
      </c>
      <c r="F95" s="7">
        <f>Margins!H96</f>
        <v>0.2499780014727451</v>
      </c>
    </row>
    <row r="96" spans="1:6">
      <c r="A96" s="2" t="str">
        <f>'Master data'!A96</f>
        <v>Total Market</v>
      </c>
      <c r="B96" s="6">
        <f>'Master data'!B96</f>
        <v>47606</v>
      </c>
      <c r="C96" s="4">
        <f>IF('Master data'!AP96&gt;0,'Master data'!C96/'Master data'!AP96,"NA")</f>
        <v>1.9046127173578955</v>
      </c>
      <c r="D96" s="7">
        <f>Margins!D97</f>
        <v>8.727942632126362E-2</v>
      </c>
      <c r="E96" s="4">
        <f>IF('Master data'!AP96&gt;0,'Master data'!G96/'Master data'!AP96,"NA")</f>
        <v>2.5751356825300076</v>
      </c>
      <c r="F96" s="7">
        <f>Margins!H97</f>
        <v>0.1017343682686801</v>
      </c>
    </row>
    <row r="97" spans="1:6">
      <c r="A97" s="2" t="str">
        <f>'Master data'!A97</f>
        <v>Total Market (without financials)</v>
      </c>
      <c r="B97" s="6">
        <f>'Master data'!B97</f>
        <v>42185</v>
      </c>
      <c r="C97" s="4">
        <f>IF('Master data'!AP97&gt;0,'Master data'!C97/'Master data'!AP97,"NA")</f>
        <v>1.8960138239002999</v>
      </c>
      <c r="D97" s="7">
        <f>Margins!D98</f>
        <v>7.1774335508578993E-2</v>
      </c>
      <c r="E97" s="4">
        <f>IF('Master data'!AP97&gt;0,'Master data'!G97/'Master data'!AP97,"NA")</f>
        <v>2.2728424111782806</v>
      </c>
      <c r="F97" s="7">
        <f>Margins!H98</f>
        <v>0.10648226211538861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6D47-A79F-A846-9BBF-620B12A14E6C}">
  <dimension ref="A1:L97"/>
  <sheetViews>
    <sheetView workbookViewId="0">
      <selection activeCell="J106" sqref="J106"/>
    </sheetView>
  </sheetViews>
  <sheetFormatPr defaultColWidth="11.07421875" defaultRowHeight="13.5"/>
  <cols>
    <col min="1" max="1" width="34.3046875" bestFit="1" customWidth="1"/>
    <col min="2" max="2" width="15.4609375" style="5" bestFit="1" customWidth="1"/>
    <col min="3" max="4" width="15.4609375" style="5" customWidth="1"/>
    <col min="5" max="5" width="14.84375" style="5" bestFit="1" customWidth="1"/>
    <col min="6" max="6" width="14.84375" style="5" customWidth="1"/>
    <col min="7" max="9" width="14.84375" style="5" bestFit="1" customWidth="1"/>
    <col min="10" max="11" width="14.84375" bestFit="1" customWidth="1"/>
  </cols>
  <sheetData>
    <row r="1" spans="1:12" s="74" customFormat="1" ht="40.5">
      <c r="A1" s="32" t="str">
        <f>'Master data'!A1</f>
        <v>Industry Name</v>
      </c>
      <c r="B1" s="30" t="s">
        <v>7</v>
      </c>
      <c r="C1" s="124" t="s">
        <v>608</v>
      </c>
      <c r="D1" s="124" t="s">
        <v>609</v>
      </c>
      <c r="E1" s="30" t="s">
        <v>603</v>
      </c>
      <c r="F1" s="124" t="s">
        <v>610</v>
      </c>
      <c r="G1" s="30" t="s">
        <v>604</v>
      </c>
      <c r="H1" s="30" t="s">
        <v>605</v>
      </c>
      <c r="I1" s="30" t="s">
        <v>606</v>
      </c>
      <c r="J1" s="30" t="s">
        <v>602</v>
      </c>
      <c r="K1" s="30" t="s">
        <v>607</v>
      </c>
      <c r="L1" s="133" t="s">
        <v>616</v>
      </c>
    </row>
    <row r="2" spans="1:12">
      <c r="A2" s="2" t="str">
        <f>'Master data'!A2</f>
        <v>Advertising</v>
      </c>
      <c r="B2" s="6">
        <f>'Master data'!B2</f>
        <v>348</v>
      </c>
      <c r="C2" s="127">
        <f>'Master data'!EE2</f>
        <v>2635.8928000000001</v>
      </c>
      <c r="D2" s="103">
        <f>C2/'Master data'!BC2</f>
        <v>4.7676404030824161E-2</v>
      </c>
      <c r="E2" s="87">
        <f>'Master data'!BW2</f>
        <v>939.4</v>
      </c>
      <c r="F2" s="103">
        <f>E2/'Master data'!AP2</f>
        <v>5.9183653668901451E-3</v>
      </c>
      <c r="G2" s="87">
        <f>'Master data'!GL2</f>
        <v>883.33100000000059</v>
      </c>
      <c r="H2" s="87">
        <f>'Master data'!GM2</f>
        <v>838.52600000000018</v>
      </c>
      <c r="I2" s="87">
        <f>'Master data'!GN2</f>
        <v>823.70999999999992</v>
      </c>
      <c r="J2" s="87">
        <f>'Master data'!GO2</f>
        <v>786.14200000000005</v>
      </c>
      <c r="K2" s="87">
        <f>'Master data'!GP2</f>
        <v>712.80700000000013</v>
      </c>
      <c r="L2" s="103">
        <f>(E2/K2)^(1/5)-1</f>
        <v>5.6758427558681435E-2</v>
      </c>
    </row>
    <row r="3" spans="1:12">
      <c r="A3" s="2" t="str">
        <f>'Master data'!A3</f>
        <v>Aerospace/Defense</v>
      </c>
      <c r="B3" s="6">
        <f>'Master data'!B3</f>
        <v>272</v>
      </c>
      <c r="C3" s="127">
        <f>'Master data'!EE3</f>
        <v>105682.03199999992</v>
      </c>
      <c r="D3" s="103">
        <f>C3/'Master data'!BC3</f>
        <v>0.37587536833381824</v>
      </c>
      <c r="E3" s="87">
        <f>'Master data'!BW3</f>
        <v>35237.675000000003</v>
      </c>
      <c r="F3" s="103">
        <f>E3/'Master data'!AP3</f>
        <v>5.3415859449853824E-2</v>
      </c>
      <c r="G3" s="87">
        <f>'Master data'!GL3</f>
        <v>35245.266000000003</v>
      </c>
      <c r="H3" s="87">
        <f>'Master data'!GM3</f>
        <v>35473.046000000002</v>
      </c>
      <c r="I3" s="87">
        <f>'Master data'!GN3</f>
        <v>35121.523000000008</v>
      </c>
      <c r="J3" s="87">
        <f>'Master data'!GO3</f>
        <v>34578.536999999997</v>
      </c>
      <c r="K3" s="87">
        <f>'Master data'!GP3</f>
        <v>33349.795000000013</v>
      </c>
      <c r="L3" s="103">
        <f t="shared" ref="L3:L66" si="0">(E3/K3)^(1/5)-1</f>
        <v>1.1073704004147311E-2</v>
      </c>
    </row>
    <row r="4" spans="1:12">
      <c r="A4" s="2" t="str">
        <f>'Master data'!A4</f>
        <v>Air Transport</v>
      </c>
      <c r="B4" s="6">
        <f>'Master data'!B4</f>
        <v>151</v>
      </c>
      <c r="C4" s="127">
        <f>'Master data'!EE4</f>
        <v>2182.9914000000003</v>
      </c>
      <c r="D4" s="103">
        <f>C4/'Master data'!BC4</f>
        <v>3.3451503366823754E-3</v>
      </c>
      <c r="E4" s="87">
        <f>'Master data'!BW4</f>
        <v>770.54499999999996</v>
      </c>
      <c r="F4" s="103">
        <f>E4/'Master data'!AP4</f>
        <v>2.492984236446661E-3</v>
      </c>
      <c r="G4" s="87">
        <f>'Master data'!GL4</f>
        <v>712.12599999999998</v>
      </c>
      <c r="H4" s="87">
        <f>'Master data'!GM4</f>
        <v>703.71599999999989</v>
      </c>
      <c r="I4" s="87">
        <f>'Master data'!GN4</f>
        <v>707.23199999999997</v>
      </c>
      <c r="J4" s="87">
        <f>'Master data'!GO4</f>
        <v>688.11599999999999</v>
      </c>
      <c r="K4" s="87">
        <f>'Master data'!GP4</f>
        <v>637.91599999999994</v>
      </c>
      <c r="L4" s="103">
        <f t="shared" si="0"/>
        <v>3.8500959944968827E-2</v>
      </c>
    </row>
    <row r="5" spans="1:12">
      <c r="A5" s="2" t="str">
        <f>'Master data'!A5</f>
        <v>Apparel</v>
      </c>
      <c r="B5" s="6">
        <f>'Master data'!B5</f>
        <v>1170</v>
      </c>
      <c r="C5" s="127">
        <f>'Master data'!EE5</f>
        <v>11637.238599999991</v>
      </c>
      <c r="D5" s="103">
        <f>C5/'Master data'!BC5</f>
        <v>2.586058833308905E-2</v>
      </c>
      <c r="E5" s="87">
        <f>'Master data'!BW5</f>
        <v>4079.7059999999983</v>
      </c>
      <c r="F5" s="103">
        <f>E5/'Master data'!AP5</f>
        <v>6.828838598445173E-3</v>
      </c>
      <c r="G5" s="87">
        <f>'Master data'!GL5</f>
        <v>3825.0270000000005</v>
      </c>
      <c r="H5" s="87">
        <f>'Master data'!GM5</f>
        <v>3776.4730000000022</v>
      </c>
      <c r="I5" s="87">
        <f>'Master data'!GN5</f>
        <v>3701.827000000003</v>
      </c>
      <c r="J5" s="87">
        <f>'Master data'!GO5</f>
        <v>3754.482</v>
      </c>
      <c r="K5" s="87">
        <f>'Master data'!GP5</f>
        <v>3571.4730000000022</v>
      </c>
      <c r="L5" s="103">
        <f t="shared" si="0"/>
        <v>2.6966552495640173E-2</v>
      </c>
    </row>
    <row r="6" spans="1:12">
      <c r="A6" s="2" t="str">
        <f>'Master data'!A6</f>
        <v>Auto &amp; Truck</v>
      </c>
      <c r="B6" s="6">
        <f>'Master data'!B6</f>
        <v>152</v>
      </c>
      <c r="C6" s="127">
        <f>'Master data'!EE6</f>
        <v>264430.04640000005</v>
      </c>
      <c r="D6" s="103">
        <f>C6/'Master data'!BC6</f>
        <v>0.13015527342138494</v>
      </c>
      <c r="E6" s="87">
        <f>'Master data'!BW6</f>
        <v>89991.723999999958</v>
      </c>
      <c r="F6" s="103">
        <f>E6/'Master data'!AP6</f>
        <v>4.2088789793994247E-2</v>
      </c>
      <c r="G6" s="87">
        <f>'Master data'!GL6</f>
        <v>88010.219000000026</v>
      </c>
      <c r="H6" s="87">
        <f>'Master data'!GM6</f>
        <v>85764.703999999998</v>
      </c>
      <c r="I6" s="87">
        <f>'Master data'!GN6</f>
        <v>88558.966</v>
      </c>
      <c r="J6" s="87">
        <f>'Master data'!GO6</f>
        <v>85738.691999999995</v>
      </c>
      <c r="K6" s="87">
        <f>'Master data'!GP6</f>
        <v>81602.776999999987</v>
      </c>
      <c r="L6" s="103">
        <f t="shared" si="0"/>
        <v>1.9763648673167822E-2</v>
      </c>
    </row>
    <row r="7" spans="1:12">
      <c r="A7" s="2" t="str">
        <f>'Master data'!A7</f>
        <v>Auto Parts</v>
      </c>
      <c r="B7" s="6">
        <f>'Master data'!B7</f>
        <v>728</v>
      </c>
      <c r="C7" s="127">
        <f>'Master data'!EE7</f>
        <v>114181.94579999997</v>
      </c>
      <c r="D7" s="103">
        <f>C7/'Master data'!BC7</f>
        <v>0.22424498368418505</v>
      </c>
      <c r="E7" s="87">
        <f>'Master data'!BW7</f>
        <v>38344.371999999996</v>
      </c>
      <c r="F7" s="103">
        <f>E7/'Master data'!AP7</f>
        <v>4.1580467384535066E-2</v>
      </c>
      <c r="G7" s="87">
        <f>'Master data'!GL7</f>
        <v>38095.063999999991</v>
      </c>
      <c r="H7" s="87">
        <f>'Master data'!GM7</f>
        <v>37455.912999999971</v>
      </c>
      <c r="I7" s="87">
        <f>'Master data'!GN7</f>
        <v>38772.597000000023</v>
      </c>
      <c r="J7" s="87">
        <f>'Master data'!GO7</f>
        <v>36894.679999999978</v>
      </c>
      <c r="K7" s="87">
        <f>'Master data'!GP7</f>
        <v>36245.590999999957</v>
      </c>
      <c r="L7" s="103">
        <f t="shared" si="0"/>
        <v>1.1321613231193739E-2</v>
      </c>
    </row>
    <row r="8" spans="1:12">
      <c r="A8" s="2" t="str">
        <f>'Master data'!A8</f>
        <v>Bank (Money Center)</v>
      </c>
      <c r="B8" s="6">
        <f>'Master data'!B8</f>
        <v>610</v>
      </c>
      <c r="C8" s="127">
        <f>'Master data'!EE8</f>
        <v>0</v>
      </c>
      <c r="D8" s="103">
        <f>C8/'Master data'!BC8</f>
        <v>0</v>
      </c>
      <c r="E8" s="87">
        <f>'Master data'!BW8</f>
        <v>0</v>
      </c>
      <c r="F8" s="103">
        <f>E8/'Master data'!AP8</f>
        <v>0</v>
      </c>
      <c r="G8" s="87">
        <f>'Master data'!GL8</f>
        <v>0</v>
      </c>
      <c r="H8" s="87">
        <f>'Master data'!GM8</f>
        <v>0</v>
      </c>
      <c r="I8" s="87">
        <f>'Master data'!GN8</f>
        <v>0</v>
      </c>
      <c r="J8" s="87">
        <f>'Master data'!GO8</f>
        <v>0</v>
      </c>
      <c r="K8" s="87">
        <f>'Master data'!GP8</f>
        <v>0</v>
      </c>
      <c r="L8" s="103" t="e">
        <f t="shared" si="0"/>
        <v>#DIV/0!</v>
      </c>
    </row>
    <row r="9" spans="1:12">
      <c r="A9" s="2" t="str">
        <f>'Master data'!A9</f>
        <v>Banks (Regional)</v>
      </c>
      <c r="B9" s="6">
        <f>'Master data'!B9</f>
        <v>816</v>
      </c>
      <c r="C9" s="127">
        <f>'Master data'!EE9</f>
        <v>0</v>
      </c>
      <c r="D9" s="103">
        <f>C9/'Master data'!BC9</f>
        <v>0</v>
      </c>
      <c r="E9" s="87">
        <f>'Master data'!BW9</f>
        <v>0</v>
      </c>
      <c r="F9" s="103">
        <f>E9/'Master data'!AP9</f>
        <v>0</v>
      </c>
      <c r="G9" s="87">
        <f>'Master data'!GL9</f>
        <v>0</v>
      </c>
      <c r="H9" s="87">
        <f>'Master data'!GM9</f>
        <v>0</v>
      </c>
      <c r="I9" s="87">
        <f>'Master data'!GN9</f>
        <v>0</v>
      </c>
      <c r="J9" s="87">
        <f>'Master data'!GO9</f>
        <v>0</v>
      </c>
      <c r="K9" s="87">
        <f>'Master data'!GP9</f>
        <v>0</v>
      </c>
      <c r="L9" s="103" t="e">
        <f t="shared" si="0"/>
        <v>#DIV/0!</v>
      </c>
    </row>
    <row r="10" spans="1:12">
      <c r="A10" s="2" t="str">
        <f>'Master data'!A10</f>
        <v>Beverage (Alcoholic)</v>
      </c>
      <c r="B10" s="6">
        <f>'Master data'!B10</f>
        <v>219</v>
      </c>
      <c r="C10" s="127">
        <f>'Master data'!EE10</f>
        <v>4792.1110000000008</v>
      </c>
      <c r="D10" s="103">
        <f>C10/'Master data'!BC10</f>
        <v>9.5714575224983053E-3</v>
      </c>
      <c r="E10" s="87">
        <f>'Master data'!BW10</f>
        <v>1612.8430000000001</v>
      </c>
      <c r="F10" s="103">
        <f>E10/'Master data'!AP10</f>
        <v>4.689174706030922E-3</v>
      </c>
      <c r="G10" s="87">
        <f>'Master data'!GL10</f>
        <v>1602.3760000000002</v>
      </c>
      <c r="H10" s="87">
        <f>'Master data'!GM10</f>
        <v>1585.1159999999998</v>
      </c>
      <c r="I10" s="87">
        <f>'Master data'!GN10</f>
        <v>1621.6689999999994</v>
      </c>
      <c r="J10" s="87">
        <f>'Master data'!GO10</f>
        <v>1488.1499999999996</v>
      </c>
      <c r="K10" s="87">
        <f>'Master data'!GP10</f>
        <v>1418.5940000000001</v>
      </c>
      <c r="L10" s="103">
        <f t="shared" si="0"/>
        <v>2.5998663378983711E-2</v>
      </c>
    </row>
    <row r="11" spans="1:12">
      <c r="A11" s="2" t="str">
        <f>'Master data'!A11</f>
        <v>Beverage (Soft)</v>
      </c>
      <c r="B11" s="6">
        <f>'Master data'!B11</f>
        <v>100</v>
      </c>
      <c r="C11" s="127">
        <f>'Master data'!EE11</f>
        <v>2957.9114</v>
      </c>
      <c r="D11" s="103">
        <f>C11/'Master data'!BC11</f>
        <v>1.9436342899984659E-2</v>
      </c>
      <c r="E11" s="87">
        <f>'Master data'!BW11</f>
        <v>984.34100000000001</v>
      </c>
      <c r="F11" s="103">
        <f>E11/'Master data'!AP11</f>
        <v>4.5283974473893833E-3</v>
      </c>
      <c r="G11" s="87">
        <f>'Master data'!GL11</f>
        <v>985.76900000000001</v>
      </c>
      <c r="H11" s="87">
        <f>'Master data'!GM11</f>
        <v>989.32900000000006</v>
      </c>
      <c r="I11" s="87">
        <f>'Master data'!GN11</f>
        <v>986.59400000000005</v>
      </c>
      <c r="J11" s="87">
        <f>'Master data'!GO11</f>
        <v>983.601</v>
      </c>
      <c r="K11" s="87">
        <f>'Master data'!GP11</f>
        <v>977.68</v>
      </c>
      <c r="L11" s="103">
        <f t="shared" si="0"/>
        <v>1.358915210686984E-3</v>
      </c>
    </row>
    <row r="12" spans="1:12">
      <c r="A12" s="2" t="str">
        <f>'Master data'!A12</f>
        <v>Broadcasting</v>
      </c>
      <c r="B12" s="6">
        <f>'Master data'!B12</f>
        <v>139</v>
      </c>
      <c r="C12" s="127">
        <f>'Master data'!EE12</f>
        <v>650.35439999999994</v>
      </c>
      <c r="D12" s="103">
        <f>C12/'Master data'!BC12</f>
        <v>3.8476990003401793E-3</v>
      </c>
      <c r="E12" s="87">
        <f>'Master data'!BW12</f>
        <v>215.02599999999998</v>
      </c>
      <c r="F12" s="103">
        <f>E12/'Master data'!AP12</f>
        <v>1.2640019491727621E-3</v>
      </c>
      <c r="G12" s="87">
        <f>'Master data'!GL12</f>
        <v>212.38599999999997</v>
      </c>
      <c r="H12" s="87">
        <f>'Master data'!GM12</f>
        <v>218.52800000000008</v>
      </c>
      <c r="I12" s="87">
        <f>'Master data'!GN12</f>
        <v>223.12100000000001</v>
      </c>
      <c r="J12" s="87">
        <f>'Master data'!GO12</f>
        <v>225.27199999999999</v>
      </c>
      <c r="K12" s="87">
        <f>'Master data'!GP12</f>
        <v>222.38400000000007</v>
      </c>
      <c r="L12" s="103">
        <f t="shared" si="0"/>
        <v>-6.7067419987871801E-3</v>
      </c>
    </row>
    <row r="13" spans="1:12">
      <c r="A13" s="2" t="str">
        <f>'Master data'!A13</f>
        <v>Brokerage &amp; Investment Banking</v>
      </c>
      <c r="B13" s="6">
        <f>'Master data'!B13</f>
        <v>599</v>
      </c>
      <c r="C13" s="127">
        <f>'Master data'!EE13</f>
        <v>4388.2750000000005</v>
      </c>
      <c r="D13" s="103">
        <f>C13/'Master data'!BC13</f>
        <v>1.669318718735993E-3</v>
      </c>
      <c r="E13" s="87">
        <f>'Master data'!BW13</f>
        <v>1961.1349999999998</v>
      </c>
      <c r="F13" s="103">
        <f>E13/'Master data'!AP13</f>
        <v>3.8748163256527909E-3</v>
      </c>
      <c r="G13" s="87">
        <f>'Master data'!GL13</f>
        <v>1326.2969999999996</v>
      </c>
      <c r="H13" s="87">
        <f>'Master data'!GM13</f>
        <v>1192.019</v>
      </c>
      <c r="I13" s="87">
        <f>'Master data'!GN13</f>
        <v>1222.9029999999998</v>
      </c>
      <c r="J13" s="87">
        <f>'Master data'!GO13</f>
        <v>808.64899999999989</v>
      </c>
      <c r="K13" s="87">
        <f>'Master data'!GP13</f>
        <v>689.45500000000015</v>
      </c>
      <c r="L13" s="103">
        <f t="shared" si="0"/>
        <v>0.2325379865217172</v>
      </c>
    </row>
    <row r="14" spans="1:12">
      <c r="A14" s="2" t="str">
        <f>'Master data'!A14</f>
        <v>Building Materials</v>
      </c>
      <c r="B14" s="6">
        <f>'Master data'!B14</f>
        <v>449</v>
      </c>
      <c r="C14" s="127">
        <f>'Master data'!EE14</f>
        <v>20080.534199999991</v>
      </c>
      <c r="D14" s="103">
        <f>C14/'Master data'!BC14</f>
        <v>8.3659635353058301E-2</v>
      </c>
      <c r="E14" s="87">
        <f>'Master data'!BW14</f>
        <v>6803.645999999997</v>
      </c>
      <c r="F14" s="103">
        <f>E14/'Master data'!AP14</f>
        <v>1.5243290978102706E-2</v>
      </c>
      <c r="G14" s="87">
        <f>'Master data'!GL14</f>
        <v>6717.672999999998</v>
      </c>
      <c r="H14" s="87">
        <f>'Master data'!GM14</f>
        <v>6597.8260000000046</v>
      </c>
      <c r="I14" s="87">
        <f>'Master data'!GN14</f>
        <v>6668.7530000000006</v>
      </c>
      <c r="J14" s="87">
        <f>'Master data'!GO14</f>
        <v>6382.7649999999985</v>
      </c>
      <c r="K14" s="87">
        <f>'Master data'!GP14</f>
        <v>6169.1039999999985</v>
      </c>
      <c r="L14" s="103">
        <f t="shared" si="0"/>
        <v>1.9773972628482683E-2</v>
      </c>
    </row>
    <row r="15" spans="1:12">
      <c r="A15" s="2" t="str">
        <f>'Master data'!A15</f>
        <v>Business &amp; Consumer Services</v>
      </c>
      <c r="B15" s="6">
        <f>'Master data'!B15</f>
        <v>948</v>
      </c>
      <c r="C15" s="127">
        <f>'Master data'!EE15</f>
        <v>12316.101400000005</v>
      </c>
      <c r="D15" s="103">
        <f>C15/'Master data'!BC15</f>
        <v>5.158331128888384E-2</v>
      </c>
      <c r="E15" s="87">
        <f>'Master data'!BW15</f>
        <v>4396.8650000000016</v>
      </c>
      <c r="F15" s="103">
        <f>E15/'Master data'!AP15</f>
        <v>7.0817496310652747E-3</v>
      </c>
      <c r="G15" s="87">
        <f>'Master data'!GL15</f>
        <v>4232.6789999999974</v>
      </c>
      <c r="H15" s="87">
        <f>'Master data'!GM15</f>
        <v>4089.0320000000006</v>
      </c>
      <c r="I15" s="87">
        <f>'Master data'!GN15</f>
        <v>3589.5910000000017</v>
      </c>
      <c r="J15" s="87">
        <f>'Master data'!GO15</f>
        <v>3219.1879999999974</v>
      </c>
      <c r="K15" s="87">
        <f>'Master data'!GP15</f>
        <v>2837.8359999999998</v>
      </c>
      <c r="L15" s="103">
        <f t="shared" si="0"/>
        <v>9.1518667438420964E-2</v>
      </c>
    </row>
    <row r="16" spans="1:12">
      <c r="A16" s="2" t="str">
        <f>'Master data'!A16</f>
        <v>Cable TV</v>
      </c>
      <c r="B16" s="6">
        <f>'Master data'!B16</f>
        <v>54</v>
      </c>
      <c r="C16" s="127">
        <f>'Master data'!EE16</f>
        <v>1382.8008</v>
      </c>
      <c r="D16" s="103">
        <f>C16/'Master data'!BC16</f>
        <v>4.0071406375177653E-3</v>
      </c>
      <c r="E16" s="87">
        <f>'Master data'!BW16</f>
        <v>478.75200000000001</v>
      </c>
      <c r="F16" s="103">
        <f>E16/'Master data'!AP16</f>
        <v>1.8841993360672077E-3</v>
      </c>
      <c r="G16" s="87">
        <f>'Master data'!GL16</f>
        <v>468.83399999999995</v>
      </c>
      <c r="H16" s="87">
        <f>'Master data'!GM16</f>
        <v>423.67199999999997</v>
      </c>
      <c r="I16" s="87">
        <f>'Master data'!GN16</f>
        <v>466.04899999999998</v>
      </c>
      <c r="J16" s="87">
        <f>'Master data'!GO16</f>
        <v>441.79399999999998</v>
      </c>
      <c r="K16" s="87">
        <f>'Master data'!GP16</f>
        <v>435.48699999999997</v>
      </c>
      <c r="L16" s="103">
        <f t="shared" si="0"/>
        <v>1.9124122111098707E-2</v>
      </c>
    </row>
    <row r="17" spans="1:12">
      <c r="A17" s="2" t="str">
        <f>'Master data'!A17</f>
        <v>Chemical (Basic)</v>
      </c>
      <c r="B17" s="6">
        <f>'Master data'!B17</f>
        <v>854</v>
      </c>
      <c r="C17" s="127">
        <f>'Master data'!EE17</f>
        <v>37410.972399999991</v>
      </c>
      <c r="D17" s="103">
        <f>C17/'Master data'!BC17</f>
        <v>4.6859234990989949E-2</v>
      </c>
      <c r="E17" s="87">
        <f>'Master data'!BW17</f>
        <v>13236.146000000002</v>
      </c>
      <c r="F17" s="103">
        <f>E17/'Master data'!AP17</f>
        <v>1.5076540454129138E-2</v>
      </c>
      <c r="G17" s="87">
        <f>'Master data'!GL17</f>
        <v>12097.620999999996</v>
      </c>
      <c r="H17" s="87">
        <f>'Master data'!GM17</f>
        <v>12181.324999999995</v>
      </c>
      <c r="I17" s="87">
        <f>'Master data'!GN17</f>
        <v>12202.646000000001</v>
      </c>
      <c r="J17" s="87">
        <f>'Master data'!GO17</f>
        <v>11534.38100000001</v>
      </c>
      <c r="K17" s="87">
        <f>'Master data'!GP17</f>
        <v>10979.179999999997</v>
      </c>
      <c r="L17" s="103">
        <f t="shared" si="0"/>
        <v>3.8097938830006894E-2</v>
      </c>
    </row>
    <row r="18" spans="1:12">
      <c r="A18" s="2" t="str">
        <f>'Master data'!A18</f>
        <v>Chemical (Diversified)</v>
      </c>
      <c r="B18" s="6">
        <f>'Master data'!B18</f>
        <v>71</v>
      </c>
      <c r="C18" s="127">
        <f>'Master data'!EE18</f>
        <v>24120.776199999993</v>
      </c>
      <c r="D18" s="103">
        <f>C18/'Master data'!BC18</f>
        <v>0.10175468663104682</v>
      </c>
      <c r="E18" s="87">
        <f>'Master data'!BW18</f>
        <v>7993.393</v>
      </c>
      <c r="F18" s="103">
        <f>E18/'Master data'!AP18</f>
        <v>2.851682213570042E-2</v>
      </c>
      <c r="G18" s="87">
        <f>'Master data'!GL18</f>
        <v>8024.7149999999992</v>
      </c>
      <c r="H18" s="87">
        <f>'Master data'!GM18</f>
        <v>7919.7969999999987</v>
      </c>
      <c r="I18" s="87">
        <f>'Master data'!GN18</f>
        <v>8388.8330000000024</v>
      </c>
      <c r="J18" s="87">
        <f>'Master data'!GO18</f>
        <v>8000.9989999999998</v>
      </c>
      <c r="K18" s="87">
        <f>'Master data'!GP18</f>
        <v>7780.2399999999989</v>
      </c>
      <c r="L18" s="103">
        <f t="shared" si="0"/>
        <v>5.4202646508880736E-3</v>
      </c>
    </row>
    <row r="19" spans="1:12">
      <c r="A19" s="2" t="str">
        <f>'Master data'!A19</f>
        <v>Chemical (Specialty)</v>
      </c>
      <c r="B19" s="6">
        <f>'Master data'!B19</f>
        <v>898</v>
      </c>
      <c r="C19" s="127">
        <f>'Master data'!EE19</f>
        <v>52488.896400000012</v>
      </c>
      <c r="D19" s="103">
        <f>C19/'Master data'!BC19</f>
        <v>7.3299477361675122E-2</v>
      </c>
      <c r="E19" s="87">
        <f>'Master data'!BW19</f>
        <v>18221.801000000014</v>
      </c>
      <c r="F19" s="103">
        <f>E19/'Master data'!AP19</f>
        <v>2.154266635389146E-2</v>
      </c>
      <c r="G19" s="87">
        <f>'Master data'!GL19</f>
        <v>17644.693999999974</v>
      </c>
      <c r="H19" s="87">
        <f>'Master data'!GM19</f>
        <v>17114.537999999997</v>
      </c>
      <c r="I19" s="87">
        <f>'Master data'!GN19</f>
        <v>16703.87899999999</v>
      </c>
      <c r="J19" s="87">
        <f>'Master data'!GO19</f>
        <v>16005.329000000012</v>
      </c>
      <c r="K19" s="87">
        <f>'Master data'!GP19</f>
        <v>15646.256000000012</v>
      </c>
      <c r="L19" s="103">
        <f t="shared" si="0"/>
        <v>3.0946606728655013E-2</v>
      </c>
    </row>
    <row r="20" spans="1:12">
      <c r="A20" s="2" t="str">
        <f>'Master data'!A20</f>
        <v>Coal &amp; Related Energy</v>
      </c>
      <c r="B20" s="6">
        <f>'Master data'!B20</f>
        <v>206</v>
      </c>
      <c r="C20" s="127">
        <f>'Master data'!EE20</f>
        <v>3497.3877999999995</v>
      </c>
      <c r="D20" s="103">
        <f>C20/'Master data'!BC20</f>
        <v>1.3132438593755336E-2</v>
      </c>
      <c r="E20" s="87">
        <f>'Master data'!BW20</f>
        <v>1322.5669999999998</v>
      </c>
      <c r="F20" s="103">
        <f>E20/'Master data'!AP20</f>
        <v>5.2536806325595656E-3</v>
      </c>
      <c r="G20" s="87">
        <f>'Master data'!GL20</f>
        <v>1192.3069999999998</v>
      </c>
      <c r="H20" s="87">
        <f>'Master data'!GM20</f>
        <v>1069.7040000000004</v>
      </c>
      <c r="I20" s="87">
        <f>'Master data'!GN20</f>
        <v>1023.9730000000002</v>
      </c>
      <c r="J20" s="87">
        <f>'Master data'!GO20</f>
        <v>847.8180000000001</v>
      </c>
      <c r="K20" s="87">
        <f>'Master data'!GP20</f>
        <v>811.28599999999983</v>
      </c>
      <c r="L20" s="103">
        <f t="shared" si="0"/>
        <v>0.10267807681415597</v>
      </c>
    </row>
    <row r="21" spans="1:12">
      <c r="A21" s="2" t="str">
        <f>'Master data'!A21</f>
        <v>Computer Services</v>
      </c>
      <c r="B21" s="6">
        <f>'Master data'!B21</f>
        <v>1040</v>
      </c>
      <c r="C21" s="127">
        <f>'Master data'!EE21</f>
        <v>44425.323599999989</v>
      </c>
      <c r="D21" s="103">
        <f>C21/'Master data'!BC21</f>
        <v>0.15325666438021354</v>
      </c>
      <c r="E21" s="87">
        <f>'Master data'!BW21</f>
        <v>15077.019999999997</v>
      </c>
      <c r="F21" s="103">
        <f>E21/'Master data'!AP21</f>
        <v>1.4252213626883049E-2</v>
      </c>
      <c r="G21" s="87">
        <f>'Master data'!GL21</f>
        <v>14827.857000000002</v>
      </c>
      <c r="H21" s="87">
        <f>'Master data'!GM21</f>
        <v>14579.758000000003</v>
      </c>
      <c r="I21" s="87">
        <f>'Master data'!GN21</f>
        <v>14740.999999999993</v>
      </c>
      <c r="J21" s="87">
        <f>'Master data'!GO21</f>
        <v>14208.815999999993</v>
      </c>
      <c r="K21" s="87">
        <f>'Master data'!GP21</f>
        <v>13999.629999999997</v>
      </c>
      <c r="L21" s="103">
        <f t="shared" si="0"/>
        <v>1.4938648587009773E-2</v>
      </c>
    </row>
    <row r="22" spans="1:12">
      <c r="A22" s="2" t="str">
        <f>'Master data'!A22</f>
        <v>Computers/Peripherals</v>
      </c>
      <c r="B22" s="6">
        <f>'Master data'!B22</f>
        <v>336</v>
      </c>
      <c r="C22" s="127">
        <f>'Master data'!EE22</f>
        <v>222275.44380000004</v>
      </c>
      <c r="D22" s="103">
        <f>C22/'Master data'!BC22</f>
        <v>0.34694323905359636</v>
      </c>
      <c r="E22" s="87">
        <f>'Master data'!BW22</f>
        <v>75663.309999999983</v>
      </c>
      <c r="F22" s="103">
        <f>E22/'Master data'!AP22</f>
        <v>5.1141882096904033E-2</v>
      </c>
      <c r="G22" s="87">
        <f>'Master data'!GL22</f>
        <v>75100.787000000011</v>
      </c>
      <c r="H22" s="87">
        <f>'Master data'!GM22</f>
        <v>72723.95799999997</v>
      </c>
      <c r="I22" s="87">
        <f>'Master data'!GN22</f>
        <v>72572.458000000071</v>
      </c>
      <c r="J22" s="87">
        <f>'Master data'!GO22</f>
        <v>69340.730999999985</v>
      </c>
      <c r="K22" s="87">
        <f>'Master data'!GP22</f>
        <v>67121.778999999995</v>
      </c>
      <c r="L22" s="103">
        <f t="shared" si="0"/>
        <v>2.4246233388252048E-2</v>
      </c>
    </row>
    <row r="23" spans="1:12">
      <c r="A23" s="2" t="str">
        <f>'Master data'!A23</f>
        <v>Construction Supplies</v>
      </c>
      <c r="B23" s="6">
        <f>'Master data'!B23</f>
        <v>784</v>
      </c>
      <c r="C23" s="127">
        <f>'Master data'!EE23</f>
        <v>71713.061199999909</v>
      </c>
      <c r="D23" s="103">
        <f>C23/'Master data'!BC23</f>
        <v>6.82922084960665E-2</v>
      </c>
      <c r="E23" s="87">
        <f>'Master data'!BW23</f>
        <v>25000.821000000007</v>
      </c>
      <c r="F23" s="103">
        <f>E23/'Master data'!AP23</f>
        <v>2.1966780366971209E-2</v>
      </c>
      <c r="G23" s="87">
        <f>'Master data'!GL23</f>
        <v>24223.300999999996</v>
      </c>
      <c r="H23" s="87">
        <f>'Master data'!GM23</f>
        <v>23133.649000000016</v>
      </c>
      <c r="I23" s="87">
        <f>'Master data'!GN23</f>
        <v>23057.914000000019</v>
      </c>
      <c r="J23" s="87">
        <f>'Master data'!GO23</f>
        <v>21151.222000000005</v>
      </c>
      <c r="K23" s="87">
        <f>'Master data'!GP23</f>
        <v>20455.545000000006</v>
      </c>
      <c r="L23" s="103">
        <f t="shared" si="0"/>
        <v>4.0947060517903422E-2</v>
      </c>
    </row>
    <row r="24" spans="1:12">
      <c r="A24" s="2" t="str">
        <f>'Master data'!A24</f>
        <v>Diversified</v>
      </c>
      <c r="B24" s="6">
        <f>'Master data'!B24</f>
        <v>318</v>
      </c>
      <c r="C24" s="127">
        <f>'Master data'!EE24</f>
        <v>78492.869399999996</v>
      </c>
      <c r="D24" s="103">
        <f>C24/'Master data'!BC24</f>
        <v>3.3407223217601874E-2</v>
      </c>
      <c r="E24" s="87">
        <f>'Master data'!BW24</f>
        <v>26413.170999999991</v>
      </c>
      <c r="F24" s="103">
        <f>E24/'Master data'!AP24</f>
        <v>1.6138826374534659E-2</v>
      </c>
      <c r="G24" s="87">
        <f>'Master data'!GL24</f>
        <v>26160.088</v>
      </c>
      <c r="H24" s="87">
        <f>'Master data'!GM24</f>
        <v>25949.362000000001</v>
      </c>
      <c r="I24" s="87">
        <f>'Master data'!GN24</f>
        <v>25237.730999999996</v>
      </c>
      <c r="J24" s="87">
        <f>'Master data'!GO24</f>
        <v>27434.592000000008</v>
      </c>
      <c r="K24" s="87">
        <f>'Master data'!GP24</f>
        <v>27235.785000000007</v>
      </c>
      <c r="L24" s="103">
        <f t="shared" si="0"/>
        <v>-6.11501599162112E-3</v>
      </c>
    </row>
    <row r="25" spans="1:12">
      <c r="A25" s="2" t="str">
        <f>'Master data'!A25</f>
        <v>Drugs (Biotechnology)</v>
      </c>
      <c r="B25" s="6">
        <f>'Master data'!B25</f>
        <v>1223</v>
      </c>
      <c r="C25" s="127">
        <f>'Master data'!EE25</f>
        <v>265121.51780000009</v>
      </c>
      <c r="D25" s="103">
        <f>C25/'Master data'!BC25</f>
        <v>0.85185803938541083</v>
      </c>
      <c r="E25" s="87">
        <f>'Master data'!BW25</f>
        <v>92420.768999999971</v>
      </c>
      <c r="F25" s="103">
        <f>E25/'Master data'!AP25</f>
        <v>0.3559653764040821</v>
      </c>
      <c r="G25" s="87">
        <f>'Master data'!GL25</f>
        <v>89553.42900000012</v>
      </c>
      <c r="H25" s="87">
        <f>'Master data'!GM25</f>
        <v>87605.557999999888</v>
      </c>
      <c r="I25" s="87">
        <f>'Master data'!GN25</f>
        <v>82843.929000000004</v>
      </c>
      <c r="J25" s="87">
        <f>'Master data'!GO25</f>
        <v>76785.495999999956</v>
      </c>
      <c r="K25" s="87">
        <f>'Master data'!GP25</f>
        <v>75128.511999999799</v>
      </c>
      <c r="L25" s="103">
        <f t="shared" si="0"/>
        <v>4.2300528818720595E-2</v>
      </c>
    </row>
    <row r="26" spans="1:12">
      <c r="A26" s="2" t="str">
        <f>'Master data'!A26</f>
        <v>Drugs (Pharmaceutical)</v>
      </c>
      <c r="B26" s="6">
        <f>'Master data'!B26</f>
        <v>1371</v>
      </c>
      <c r="C26" s="127">
        <f>'Master data'!EE26</f>
        <v>524416.69500000018</v>
      </c>
      <c r="D26" s="103">
        <f>C26/'Master data'!BC26</f>
        <v>0.46479038250315441</v>
      </c>
      <c r="E26" s="87">
        <f>'Master data'!BW26</f>
        <v>182965.99999999994</v>
      </c>
      <c r="F26" s="103">
        <f>E26/'Master data'!AP26</f>
        <v>0.16423668259042395</v>
      </c>
      <c r="G26" s="87">
        <f>'Master data'!GL26</f>
        <v>177131.12299999991</v>
      </c>
      <c r="H26" s="87">
        <f>'Master data'!GM26</f>
        <v>171426.45700000002</v>
      </c>
      <c r="I26" s="87">
        <f>'Master data'!GN26</f>
        <v>169253.11700000003</v>
      </c>
      <c r="J26" s="87">
        <f>'Master data'!GO26</f>
        <v>145943.37799999982</v>
      </c>
      <c r="K26" s="87">
        <f>'Master data'!GP26</f>
        <v>139377.7350000001</v>
      </c>
      <c r="L26" s="103">
        <f t="shared" si="0"/>
        <v>5.5930655067329527E-2</v>
      </c>
    </row>
    <row r="27" spans="1:12">
      <c r="A27" s="2" t="str">
        <f>'Master data'!A27</f>
        <v>Education</v>
      </c>
      <c r="B27" s="6">
        <f>'Master data'!B27</f>
        <v>244</v>
      </c>
      <c r="C27" s="127">
        <f>'Master data'!EE27</f>
        <v>3423.4644000000012</v>
      </c>
      <c r="D27" s="103">
        <f>C27/'Master data'!BC27</f>
        <v>7.1236365518352607E-2</v>
      </c>
      <c r="E27" s="87">
        <f>'Master data'!BW27</f>
        <v>1240.377</v>
      </c>
      <c r="F27" s="103">
        <f>E27/'Master data'!AP27</f>
        <v>2.7453620415938917E-2</v>
      </c>
      <c r="G27" s="87">
        <f>'Master data'!GL27</f>
        <v>1171.664</v>
      </c>
      <c r="H27" s="87">
        <f>'Master data'!GM27</f>
        <v>1102.0630000000003</v>
      </c>
      <c r="I27" s="87">
        <f>'Master data'!GN27</f>
        <v>1017.3520000000001</v>
      </c>
      <c r="J27" s="87">
        <f>'Master data'!GO27</f>
        <v>887.88799999999981</v>
      </c>
      <c r="K27" s="87">
        <f>'Master data'!GP27</f>
        <v>654.45100000000002</v>
      </c>
      <c r="L27" s="103">
        <f t="shared" si="0"/>
        <v>0.13641069889772783</v>
      </c>
    </row>
    <row r="28" spans="1:12">
      <c r="A28" s="2" t="str">
        <f>'Master data'!A28</f>
        <v>Electrical Equipment</v>
      </c>
      <c r="B28" s="6">
        <f>'Master data'!B28</f>
        <v>999</v>
      </c>
      <c r="C28" s="127">
        <f>'Master data'!EE28</f>
        <v>75208.079399999973</v>
      </c>
      <c r="D28" s="103">
        <f>C28/'Master data'!BC28</f>
        <v>0.16480398906341609</v>
      </c>
      <c r="E28" s="87">
        <f>'Master data'!BW28</f>
        <v>25959.649000000016</v>
      </c>
      <c r="F28" s="103">
        <f>E28/'Master data'!AP28</f>
        <v>3.3998585686860205E-2</v>
      </c>
      <c r="G28" s="87">
        <f>'Master data'!GL28</f>
        <v>25564.596000000001</v>
      </c>
      <c r="H28" s="87">
        <f>'Master data'!GM28</f>
        <v>24622.838000000003</v>
      </c>
      <c r="I28" s="87">
        <f>'Master data'!GN28</f>
        <v>23979.918999999987</v>
      </c>
      <c r="J28" s="87">
        <f>'Master data'!GO28</f>
        <v>22155.415999999979</v>
      </c>
      <c r="K28" s="87">
        <f>'Master data'!GP28</f>
        <v>20746.424999999992</v>
      </c>
      <c r="L28" s="103">
        <f t="shared" si="0"/>
        <v>4.5854114105404742E-2</v>
      </c>
    </row>
    <row r="29" spans="1:12">
      <c r="A29" s="2" t="str">
        <f>'Master data'!A29</f>
        <v>Electronics (Consumer &amp; Office)</v>
      </c>
      <c r="B29" s="6">
        <f>'Master data'!B29</f>
        <v>138</v>
      </c>
      <c r="C29" s="127">
        <f>'Master data'!EE29</f>
        <v>60493.36039999999</v>
      </c>
      <c r="D29" s="103">
        <f>C29/'Master data'!BC29</f>
        <v>0.28047722583435158</v>
      </c>
      <c r="E29" s="87">
        <f>'Master data'!BW29</f>
        <v>22936.598999999987</v>
      </c>
      <c r="F29" s="103">
        <f>E29/'Master data'!AP29</f>
        <v>6.317411007049821E-2</v>
      </c>
      <c r="G29" s="87">
        <f>'Master data'!GL29</f>
        <v>19715.416999999994</v>
      </c>
      <c r="H29" s="87">
        <f>'Master data'!GM29</f>
        <v>18301.949000000001</v>
      </c>
      <c r="I29" s="87">
        <f>'Master data'!GN29</f>
        <v>19353.293000000005</v>
      </c>
      <c r="J29" s="87">
        <f>'Master data'!GO29</f>
        <v>15309.706</v>
      </c>
      <c r="K29" s="87">
        <f>'Master data'!GP29</f>
        <v>18536.101000000006</v>
      </c>
      <c r="L29" s="103">
        <f t="shared" si="0"/>
        <v>4.3523243332765249E-2</v>
      </c>
    </row>
    <row r="30" spans="1:12">
      <c r="A30" s="2" t="str">
        <f>'Master data'!A30</f>
        <v>Electronics (General)</v>
      </c>
      <c r="B30" s="6">
        <f>'Master data'!B30</f>
        <v>1425</v>
      </c>
      <c r="C30" s="127">
        <f>'Master data'!EE30</f>
        <v>168231.03920000017</v>
      </c>
      <c r="D30" s="103">
        <f>C30/'Master data'!BC30</f>
        <v>0.24080219667761615</v>
      </c>
      <c r="E30" s="87">
        <f>'Master data'!BW30</f>
        <v>71784.078999999954</v>
      </c>
      <c r="F30" s="103">
        <f>E30/'Master data'!AP30</f>
        <v>6.2261573861257212E-2</v>
      </c>
      <c r="G30" s="87">
        <f>'Master data'!GL30</f>
        <v>44677.146000000059</v>
      </c>
      <c r="H30" s="87">
        <f>'Master data'!GM30</f>
        <v>43242.086000000025</v>
      </c>
      <c r="I30" s="87">
        <f>'Master data'!GN30</f>
        <v>42084.416000000056</v>
      </c>
      <c r="J30" s="87">
        <f>'Master data'!GO30</f>
        <v>89631.127000000182</v>
      </c>
      <c r="K30" s="87">
        <f>'Master data'!GP30</f>
        <v>38224.854000000021</v>
      </c>
      <c r="L30" s="103">
        <f t="shared" si="0"/>
        <v>0.13432227226419302</v>
      </c>
    </row>
    <row r="31" spans="1:12">
      <c r="A31" s="2" t="str">
        <f>'Master data'!A31</f>
        <v>Engineering/Construction</v>
      </c>
      <c r="B31" s="6">
        <f>'Master data'!B31</f>
        <v>1267</v>
      </c>
      <c r="C31" s="127">
        <f>'Master data'!EE31</f>
        <v>86817.910200000115</v>
      </c>
      <c r="D31" s="103">
        <f>C31/'Master data'!BC31</f>
        <v>6.9440906901349991E-2</v>
      </c>
      <c r="E31" s="87">
        <f>'Master data'!BW31</f>
        <v>30659.350999999973</v>
      </c>
      <c r="F31" s="103">
        <f>E31/'Master data'!AP31</f>
        <v>1.4101254811773319E-2</v>
      </c>
      <c r="G31" s="87">
        <f>'Master data'!GL31</f>
        <v>29896.603999999985</v>
      </c>
      <c r="H31" s="87">
        <f>'Master data'!GM31</f>
        <v>27973.815999999977</v>
      </c>
      <c r="I31" s="87">
        <f>'Master data'!GN31</f>
        <v>26770.057999999961</v>
      </c>
      <c r="J31" s="87">
        <f>'Master data'!GO31</f>
        <v>23744.816000000024</v>
      </c>
      <c r="K31" s="87">
        <f>'Master data'!GP31</f>
        <v>20645.010999999995</v>
      </c>
      <c r="L31" s="103">
        <f t="shared" si="0"/>
        <v>8.2304758196319883E-2</v>
      </c>
    </row>
    <row r="32" spans="1:12">
      <c r="A32" s="2" t="str">
        <f>'Master data'!A32</f>
        <v>Entertainment</v>
      </c>
      <c r="B32" s="6">
        <f>'Master data'!B32</f>
        <v>734</v>
      </c>
      <c r="C32" s="127">
        <f>'Master data'!EE32</f>
        <v>44545.696600000032</v>
      </c>
      <c r="D32" s="103">
        <f>C32/'Master data'!BC32</f>
        <v>0.15563736381890289</v>
      </c>
      <c r="E32" s="87">
        <f>'Master data'!BW32</f>
        <v>15841.953999999994</v>
      </c>
      <c r="F32" s="103">
        <f>E32/'Master data'!AP32</f>
        <v>5.0715287716166499E-2</v>
      </c>
      <c r="G32" s="87">
        <f>'Master data'!GL32</f>
        <v>14788.583999999997</v>
      </c>
      <c r="H32" s="87">
        <f>'Master data'!GM32</f>
        <v>14510.357000000002</v>
      </c>
      <c r="I32" s="87">
        <f>'Master data'!GN32</f>
        <v>13945.399999999992</v>
      </c>
      <c r="J32" s="87">
        <f>'Master data'!GO32</f>
        <v>12942.505999999998</v>
      </c>
      <c r="K32" s="87">
        <f>'Master data'!GP32</f>
        <v>12278.599000000006</v>
      </c>
      <c r="L32" s="103">
        <f t="shared" si="0"/>
        <v>5.2281623904133934E-2</v>
      </c>
    </row>
    <row r="33" spans="1:12">
      <c r="A33" s="2" t="str">
        <f>'Master data'!A33</f>
        <v>Environmental &amp; Waste Services</v>
      </c>
      <c r="B33" s="6">
        <f>'Master data'!B33</f>
        <v>353</v>
      </c>
      <c r="C33" s="127">
        <f>'Master data'!EE33</f>
        <v>2332.8625999999999</v>
      </c>
      <c r="D33" s="103">
        <f>C33/'Master data'!BC33</f>
        <v>1.5632053963111139E-2</v>
      </c>
      <c r="E33" s="87">
        <f>'Master data'!BW33</f>
        <v>838.98000000000036</v>
      </c>
      <c r="F33" s="103">
        <f>E33/'Master data'!AP33</f>
        <v>5.339350816961152E-3</v>
      </c>
      <c r="G33" s="87">
        <f>'Master data'!GL33</f>
        <v>798.42899999999975</v>
      </c>
      <c r="H33" s="87">
        <f>'Master data'!GM33</f>
        <v>727.3009999999997</v>
      </c>
      <c r="I33" s="87">
        <f>'Master data'!GN33</f>
        <v>726.71299999999951</v>
      </c>
      <c r="J33" s="87">
        <f>'Master data'!GO33</f>
        <v>640.36799999999982</v>
      </c>
      <c r="K33" s="87">
        <f>'Master data'!GP33</f>
        <v>590.06999999999948</v>
      </c>
      <c r="L33" s="103">
        <f t="shared" si="0"/>
        <v>7.2925617091116779E-2</v>
      </c>
    </row>
    <row r="34" spans="1:12">
      <c r="A34" s="2" t="str">
        <f>'Master data'!A34</f>
        <v>Farming/Agriculture</v>
      </c>
      <c r="B34" s="6">
        <f>'Master data'!B34</f>
        <v>417</v>
      </c>
      <c r="C34" s="127">
        <f>'Master data'!EE34</f>
        <v>18019.926399999997</v>
      </c>
      <c r="D34" s="103">
        <f>C34/'Master data'!BC34</f>
        <v>5.0444537550861382E-2</v>
      </c>
      <c r="E34" s="87">
        <f>'Master data'!BW34</f>
        <v>6379.3319999999985</v>
      </c>
      <c r="F34" s="103">
        <f>E34/'Master data'!AP34</f>
        <v>1.2831626011315947E-2</v>
      </c>
      <c r="G34" s="87">
        <f>'Master data'!GL34</f>
        <v>6105.7180000000008</v>
      </c>
      <c r="H34" s="87">
        <f>'Master data'!GM34</f>
        <v>5755.5240000000013</v>
      </c>
      <c r="I34" s="87">
        <f>'Master data'!GN34</f>
        <v>5561.3210000000017</v>
      </c>
      <c r="J34" s="87">
        <f>'Master data'!GO34</f>
        <v>5390.8860000000004</v>
      </c>
      <c r="K34" s="87">
        <f>'Master data'!GP34</f>
        <v>5322.6389999999992</v>
      </c>
      <c r="L34" s="103">
        <f t="shared" si="0"/>
        <v>3.6882724099706499E-2</v>
      </c>
    </row>
    <row r="35" spans="1:12">
      <c r="A35" s="2" t="str">
        <f>'Master data'!A35</f>
        <v>Financial Svcs. (Non-bank &amp; Insurance)</v>
      </c>
      <c r="B35" s="6">
        <f>'Master data'!B35</f>
        <v>1102</v>
      </c>
      <c r="C35" s="127">
        <f>'Master data'!EE35</f>
        <v>9533.2549999999974</v>
      </c>
      <c r="D35" s="103">
        <f>C35/'Master data'!BC35</f>
        <v>8.2023663969455504E-4</v>
      </c>
      <c r="E35" s="87">
        <f>'Master data'!BW35</f>
        <v>3682.971</v>
      </c>
      <c r="F35" s="103">
        <f>E35/'Master data'!AP35</f>
        <v>4.5725318775551842E-3</v>
      </c>
      <c r="G35" s="87">
        <f>'Master data'!GL35</f>
        <v>3362.6619999999994</v>
      </c>
      <c r="H35" s="87">
        <f>'Master data'!GM35</f>
        <v>2811.6299999999997</v>
      </c>
      <c r="I35" s="87">
        <f>'Master data'!GN35</f>
        <v>2573.6029999999996</v>
      </c>
      <c r="J35" s="87">
        <f>'Master data'!GO35</f>
        <v>2218.6760000000008</v>
      </c>
      <c r="K35" s="87">
        <f>'Master data'!GP35</f>
        <v>2158.2420000000006</v>
      </c>
      <c r="L35" s="103">
        <f t="shared" si="0"/>
        <v>0.112806443989939</v>
      </c>
    </row>
    <row r="36" spans="1:12">
      <c r="A36" s="2" t="str">
        <f>'Master data'!A36</f>
        <v>Food Processing</v>
      </c>
      <c r="B36" s="6">
        <f>'Master data'!B36</f>
        <v>1377</v>
      </c>
      <c r="C36" s="127">
        <f>'Master data'!EE36</f>
        <v>24843.449399999983</v>
      </c>
      <c r="D36" s="103">
        <f>C36/'Master data'!BC36</f>
        <v>2.5796071378210633E-2</v>
      </c>
      <c r="E36" s="87">
        <f>'Master data'!BW36</f>
        <v>8411.1070000000054</v>
      </c>
      <c r="F36" s="103">
        <f>E36/'Master data'!AP36</f>
        <v>5.6825258552177706E-3</v>
      </c>
      <c r="G36" s="87">
        <f>'Master data'!GL36</f>
        <v>8238.0910000000003</v>
      </c>
      <c r="H36" s="87">
        <f>'Master data'!GM36</f>
        <v>8273.6430000000018</v>
      </c>
      <c r="I36" s="87">
        <f>'Master data'!GN36</f>
        <v>8175.7250000000104</v>
      </c>
      <c r="J36" s="87">
        <f>'Master data'!GO36</f>
        <v>8036.969000000011</v>
      </c>
      <c r="K36" s="87">
        <f>'Master data'!GP36</f>
        <v>7820.6909999999943</v>
      </c>
      <c r="L36" s="103">
        <f t="shared" si="0"/>
        <v>1.4662491089398211E-2</v>
      </c>
    </row>
    <row r="37" spans="1:12">
      <c r="A37" s="2" t="str">
        <f>'Master data'!A37</f>
        <v>Food Wholesalers</v>
      </c>
      <c r="B37" s="6">
        <f>'Master data'!B37</f>
        <v>160</v>
      </c>
      <c r="C37" s="127">
        <f>'Master data'!EE37</f>
        <v>231.22660000000002</v>
      </c>
      <c r="D37" s="103">
        <f>C37/'Master data'!BC37</f>
        <v>2.6236391246397088E-3</v>
      </c>
      <c r="E37" s="87">
        <f>'Master data'!BW37</f>
        <v>87.646999999999991</v>
      </c>
      <c r="F37" s="103">
        <f>E37/'Master data'!AP37</f>
        <v>2.3084020503926164E-4</v>
      </c>
      <c r="G37" s="87">
        <f>'Master data'!GL37</f>
        <v>72.396000000000015</v>
      </c>
      <c r="H37" s="87">
        <f>'Master data'!GM37</f>
        <v>71.777000000000001</v>
      </c>
      <c r="I37" s="87">
        <f>'Master data'!GN37</f>
        <v>72.540999999999983</v>
      </c>
      <c r="J37" s="87">
        <f>'Master data'!GO37</f>
        <v>67.900999999999996</v>
      </c>
      <c r="K37" s="87">
        <f>'Master data'!GP37</f>
        <v>63.836999999999996</v>
      </c>
      <c r="L37" s="103">
        <f t="shared" si="0"/>
        <v>6.5449616126317833E-2</v>
      </c>
    </row>
    <row r="38" spans="1:12">
      <c r="A38" s="2" t="str">
        <f>'Master data'!A38</f>
        <v>Furn/Home Furnishings</v>
      </c>
      <c r="B38" s="6">
        <f>'Master data'!B38</f>
        <v>359</v>
      </c>
      <c r="C38" s="127">
        <f>'Master data'!EE38</f>
        <v>23322.808000000008</v>
      </c>
      <c r="D38" s="103">
        <f>C38/'Master data'!BC38</f>
        <v>0.17956190784527121</v>
      </c>
      <c r="E38" s="87">
        <f>'Master data'!BW38</f>
        <v>8459.8070000000025</v>
      </c>
      <c r="F38" s="103">
        <f>E38/'Master data'!AP38</f>
        <v>2.4168177488379797E-2</v>
      </c>
      <c r="G38" s="87">
        <f>'Master data'!GL38</f>
        <v>8124.1149999999961</v>
      </c>
      <c r="H38" s="87">
        <f>'Master data'!GM38</f>
        <v>6760.2860000000028</v>
      </c>
      <c r="I38" s="87">
        <f>'Master data'!GN38</f>
        <v>7375.694000000005</v>
      </c>
      <c r="J38" s="87">
        <f>'Master data'!GO38</f>
        <v>6786.2990000000009</v>
      </c>
      <c r="K38" s="87">
        <f>'Master data'!GP38</f>
        <v>6475.9659999999994</v>
      </c>
      <c r="L38" s="103">
        <f t="shared" si="0"/>
        <v>5.4899724870262068E-2</v>
      </c>
    </row>
    <row r="39" spans="1:12">
      <c r="A39" s="2" t="str">
        <f>'Master data'!A39</f>
        <v>Green &amp; Renewable Energy</v>
      </c>
      <c r="B39" s="6">
        <f>'Master data'!B39</f>
        <v>239</v>
      </c>
      <c r="C39" s="127">
        <f>'Master data'!EE39</f>
        <v>448.05939999999993</v>
      </c>
      <c r="D39" s="103">
        <f>C39/'Master data'!BC39</f>
        <v>1.1979500091771223E-3</v>
      </c>
      <c r="E39" s="87">
        <f>'Master data'!BW39</f>
        <v>165.87800000000001</v>
      </c>
      <c r="F39" s="103">
        <f>E39/'Master data'!AP39</f>
        <v>2.3406370046754896E-3</v>
      </c>
      <c r="G39" s="87">
        <f>'Master data'!GL39</f>
        <v>156.30199999999999</v>
      </c>
      <c r="H39" s="87">
        <f>'Master data'!GM39</f>
        <v>137.357</v>
      </c>
      <c r="I39" s="87">
        <f>'Master data'!GN39</f>
        <v>127.63199999999999</v>
      </c>
      <c r="J39" s="87">
        <f>'Master data'!GO39</f>
        <v>118.36399999999999</v>
      </c>
      <c r="K39" s="87">
        <f>'Master data'!GP39</f>
        <v>127.56599999999997</v>
      </c>
      <c r="L39" s="103">
        <f t="shared" si="0"/>
        <v>5.3927582164121635E-2</v>
      </c>
    </row>
    <row r="40" spans="1:12">
      <c r="A40" s="2" t="str">
        <f>'Master data'!A40</f>
        <v>Healthcare Products</v>
      </c>
      <c r="B40" s="6">
        <f>'Master data'!B40</f>
        <v>852</v>
      </c>
      <c r="C40" s="127">
        <f>'Master data'!EE40</f>
        <v>95425.39559999996</v>
      </c>
      <c r="D40" s="103">
        <f>C40/'Master data'!BC40</f>
        <v>0.26513716018188416</v>
      </c>
      <c r="E40" s="87">
        <f>'Master data'!BW40</f>
        <v>33298.334000000039</v>
      </c>
      <c r="F40" s="103">
        <f>E40/'Master data'!AP40</f>
        <v>7.708367933985158E-2</v>
      </c>
      <c r="G40" s="87">
        <f>'Master data'!GL40</f>
        <v>32154.256999999969</v>
      </c>
      <c r="H40" s="87">
        <f>'Master data'!GM40</f>
        <v>30623.270000000051</v>
      </c>
      <c r="I40" s="87">
        <f>'Master data'!GN40</f>
        <v>30399.317000000006</v>
      </c>
      <c r="J40" s="87">
        <f>'Master data'!GO40</f>
        <v>29349.836000000018</v>
      </c>
      <c r="K40" s="87">
        <f>'Master data'!GP40</f>
        <v>29117.223000000016</v>
      </c>
      <c r="L40" s="103">
        <f t="shared" si="0"/>
        <v>2.7198816906023104E-2</v>
      </c>
    </row>
    <row r="41" spans="1:12">
      <c r="A41" s="2" t="str">
        <f>'Master data'!A41</f>
        <v>Healthcare Support Services</v>
      </c>
      <c r="B41" s="6">
        <f>'Master data'!B41</f>
        <v>445</v>
      </c>
      <c r="C41" s="127">
        <f>'Master data'!EE41</f>
        <v>8368.222600000001</v>
      </c>
      <c r="D41" s="103">
        <f>C41/'Master data'!BC41</f>
        <v>2.1346383989232484E-2</v>
      </c>
      <c r="E41" s="87">
        <f>'Master data'!BW41</f>
        <v>2967.816000000003</v>
      </c>
      <c r="F41" s="103">
        <f>E41/'Master data'!AP41</f>
        <v>1.2750013674786371E-3</v>
      </c>
      <c r="G41" s="87">
        <f>'Master data'!GL41</f>
        <v>2786.7499999999991</v>
      </c>
      <c r="H41" s="87">
        <f>'Master data'!GM41</f>
        <v>2672.9259999999995</v>
      </c>
      <c r="I41" s="87">
        <f>'Master data'!GN41</f>
        <v>2684.0860000000002</v>
      </c>
      <c r="J41" s="87">
        <f>'Master data'!GO41</f>
        <v>2468.0829999999992</v>
      </c>
      <c r="K41" s="87">
        <f>'Master data'!GP41</f>
        <v>2351.8990000000003</v>
      </c>
      <c r="L41" s="103">
        <f t="shared" si="0"/>
        <v>4.7619710481833E-2</v>
      </c>
    </row>
    <row r="42" spans="1:12">
      <c r="A42" s="2" t="str">
        <f>'Master data'!A42</f>
        <v>Heathcare Information and Technology</v>
      </c>
      <c r="B42" s="6">
        <f>'Master data'!B42</f>
        <v>455</v>
      </c>
      <c r="C42" s="127">
        <f>'Master data'!EE42</f>
        <v>38336.104600000013</v>
      </c>
      <c r="D42" s="103">
        <f>C42/'Master data'!BC42</f>
        <v>0.20631449259072454</v>
      </c>
      <c r="E42" s="87">
        <f>'Master data'!BW42</f>
        <v>13897.265999999992</v>
      </c>
      <c r="F42" s="103">
        <f>E42/'Master data'!AP42</f>
        <v>6.3225406895270814E-2</v>
      </c>
      <c r="G42" s="87">
        <f>'Master data'!GL42</f>
        <v>13028.097999999991</v>
      </c>
      <c r="H42" s="87">
        <f>'Master data'!GM42</f>
        <v>12200.189999999995</v>
      </c>
      <c r="I42" s="87">
        <f>'Master data'!GN42</f>
        <v>11603.823000000004</v>
      </c>
      <c r="J42" s="87">
        <f>'Master data'!GO42</f>
        <v>10273.584999999994</v>
      </c>
      <c r="K42" s="87">
        <f>'Master data'!GP42</f>
        <v>9421.899999999996</v>
      </c>
      <c r="L42" s="103">
        <f t="shared" si="0"/>
        <v>8.0831954337354128E-2</v>
      </c>
    </row>
    <row r="43" spans="1:12">
      <c r="A43" s="2" t="str">
        <f>'Master data'!A43</f>
        <v>Homebuilding</v>
      </c>
      <c r="B43" s="6">
        <f>'Master data'!B43</f>
        <v>168</v>
      </c>
      <c r="C43" s="127">
        <f>'Master data'!EE43</f>
        <v>1571.5576000000003</v>
      </c>
      <c r="D43" s="103">
        <f>C43/'Master data'!BC43</f>
        <v>7.1004731606392904E-3</v>
      </c>
      <c r="E43" s="87">
        <f>'Master data'!BW43</f>
        <v>530.65800000000002</v>
      </c>
      <c r="F43" s="103">
        <f>E43/'Master data'!AP43</f>
        <v>1.7563871222346776E-3</v>
      </c>
      <c r="G43" s="87">
        <f>'Master data'!GL43</f>
        <v>516.40899999999988</v>
      </c>
      <c r="H43" s="87">
        <f>'Master data'!GM43</f>
        <v>514.16600000000005</v>
      </c>
      <c r="I43" s="87">
        <f>'Master data'!GN43</f>
        <v>545.89100000000008</v>
      </c>
      <c r="J43" s="87">
        <f>'Master data'!GO43</f>
        <v>504.58199999999999</v>
      </c>
      <c r="K43" s="87">
        <f>'Master data'!GP43</f>
        <v>492.68700000000013</v>
      </c>
      <c r="L43" s="103">
        <f t="shared" si="0"/>
        <v>1.4959522505276102E-2</v>
      </c>
    </row>
    <row r="44" spans="1:12">
      <c r="A44" s="2" t="str">
        <f>'Master data'!A44</f>
        <v>Hospitals/Healthcare Facilities</v>
      </c>
      <c r="B44" s="6">
        <f>'Master data'!B44</f>
        <v>223</v>
      </c>
      <c r="C44" s="127">
        <f>'Master data'!EE44</f>
        <v>1159.7156000000002</v>
      </c>
      <c r="D44" s="103">
        <f>C44/'Master data'!BC44</f>
        <v>5.8553148903196118E-3</v>
      </c>
      <c r="E44" s="87">
        <f>'Master data'!BW44</f>
        <v>438.36100000000005</v>
      </c>
      <c r="F44" s="103">
        <f>E44/'Master data'!AP44</f>
        <v>1.9951425880360236E-3</v>
      </c>
      <c r="G44" s="87">
        <f>'Master data'!GL44</f>
        <v>418.28799999999995</v>
      </c>
      <c r="H44" s="87">
        <f>'Master data'!GM44</f>
        <v>428.77199999999993</v>
      </c>
      <c r="I44" s="87">
        <f>'Master data'!GN44</f>
        <v>273.35599999999999</v>
      </c>
      <c r="J44" s="87">
        <f>'Master data'!GO44</f>
        <v>100.593</v>
      </c>
      <c r="K44" s="87">
        <f>'Master data'!GP44</f>
        <v>103.33499999999999</v>
      </c>
      <c r="L44" s="103">
        <f t="shared" si="0"/>
        <v>0.33510952117671677</v>
      </c>
    </row>
    <row r="45" spans="1:12">
      <c r="A45" s="2" t="str">
        <f>'Master data'!A45</f>
        <v>Hotel/Gaming</v>
      </c>
      <c r="B45" s="6">
        <f>'Master data'!B45</f>
        <v>654</v>
      </c>
      <c r="C45" s="127">
        <f>'Master data'!EE45</f>
        <v>17906.421199999997</v>
      </c>
      <c r="D45" s="103">
        <f>C45/'Master data'!BC45</f>
        <v>3.2611165224731259E-2</v>
      </c>
      <c r="E45" s="87">
        <f>'Master data'!BW45</f>
        <v>6459.9740000000002</v>
      </c>
      <c r="F45" s="103">
        <f>E45/'Master data'!AP45</f>
        <v>3.183527287228554E-2</v>
      </c>
      <c r="G45" s="87">
        <f>'Master data'!GL45</f>
        <v>6181.4939999999988</v>
      </c>
      <c r="H45" s="87">
        <f>'Master data'!GM45</f>
        <v>5840.9210000000003</v>
      </c>
      <c r="I45" s="87">
        <f>'Master data'!GN45</f>
        <v>5694.4029999999993</v>
      </c>
      <c r="J45" s="87">
        <f>'Master data'!GO45</f>
        <v>3594.6909999999998</v>
      </c>
      <c r="K45" s="87">
        <f>'Master data'!GP45</f>
        <v>3561.8569999999991</v>
      </c>
      <c r="L45" s="103">
        <f t="shared" si="0"/>
        <v>0.12644724735096835</v>
      </c>
    </row>
    <row r="46" spans="1:12">
      <c r="A46" s="2" t="str">
        <f>'Master data'!A46</f>
        <v>Household Products</v>
      </c>
      <c r="B46" s="6">
        <f>'Master data'!B46</f>
        <v>575</v>
      </c>
      <c r="C46" s="127">
        <f>'Master data'!EE46</f>
        <v>26975.395999999997</v>
      </c>
      <c r="D46" s="103">
        <f>C46/'Master data'!BC46</f>
        <v>0.10230772588200857</v>
      </c>
      <c r="E46" s="87">
        <f>'Master data'!BW46</f>
        <v>9079.0480000000007</v>
      </c>
      <c r="F46" s="103">
        <f>E46/'Master data'!AP46</f>
        <v>1.8810272604554291E-2</v>
      </c>
      <c r="G46" s="87">
        <f>'Master data'!GL46</f>
        <v>9055.6819999999952</v>
      </c>
      <c r="H46" s="87">
        <f>'Master data'!GM46</f>
        <v>8921.6389999999956</v>
      </c>
      <c r="I46" s="87">
        <f>'Master data'!GN46</f>
        <v>8889.7269999999917</v>
      </c>
      <c r="J46" s="87">
        <f>'Master data'!GO46</f>
        <v>8714.640999999996</v>
      </c>
      <c r="K46" s="87">
        <f>'Master data'!GP46</f>
        <v>8623.1730000000025</v>
      </c>
      <c r="L46" s="103">
        <f t="shared" si="0"/>
        <v>1.0356506578467206E-2</v>
      </c>
    </row>
    <row r="47" spans="1:12">
      <c r="A47" s="2" t="str">
        <f>'Master data'!A47</f>
        <v>Information Services</v>
      </c>
      <c r="B47" s="6">
        <f>'Master data'!B47</f>
        <v>266</v>
      </c>
      <c r="C47" s="127">
        <f>'Master data'!EE47</f>
        <v>21603.158200000002</v>
      </c>
      <c r="D47" s="103">
        <f>C47/'Master data'!BC47</f>
        <v>0.12623407423733821</v>
      </c>
      <c r="E47" s="87">
        <f>'Master data'!BW47</f>
        <v>7527.1679999999997</v>
      </c>
      <c r="F47" s="103">
        <f>E47/'Master data'!AP47</f>
        <v>2.8248657455005217E-2</v>
      </c>
      <c r="G47" s="87">
        <f>'Master data'!GL47</f>
        <v>7557.4220000000014</v>
      </c>
      <c r="H47" s="87">
        <f>'Master data'!GM47</f>
        <v>6865.4840000000013</v>
      </c>
      <c r="I47" s="87">
        <f>'Master data'!GN47</f>
        <v>6631.7590000000018</v>
      </c>
      <c r="J47" s="87">
        <f>'Master data'!GO47</f>
        <v>6290.2930000000015</v>
      </c>
      <c r="K47" s="87">
        <f>'Master data'!GP47</f>
        <v>6825.1449999999995</v>
      </c>
      <c r="L47" s="103">
        <f t="shared" si="0"/>
        <v>1.977402418743246E-2</v>
      </c>
    </row>
    <row r="48" spans="1:12">
      <c r="A48" s="2" t="str">
        <f>'Master data'!A48</f>
        <v>Insurance (General)</v>
      </c>
      <c r="B48" s="6">
        <f>'Master data'!B48</f>
        <v>215</v>
      </c>
      <c r="C48" s="127">
        <f>'Master data'!EE48</f>
        <v>285.892</v>
      </c>
      <c r="D48" s="103">
        <f>C48/'Master data'!BC48</f>
        <v>3.8585098948381002E-4</v>
      </c>
      <c r="E48" s="87">
        <f>'Master data'!BW48</f>
        <v>85.864999999999995</v>
      </c>
      <c r="F48" s="103">
        <f>E48/'Master data'!AP48</f>
        <v>8.0325838759667299E-5</v>
      </c>
      <c r="G48" s="87">
        <f>'Master data'!GL48</f>
        <v>108.85599999999999</v>
      </c>
      <c r="H48" s="87">
        <f>'Master data'!GM48</f>
        <v>99.437000000000012</v>
      </c>
      <c r="I48" s="87">
        <f>'Master data'!GN48</f>
        <v>91.23899999999999</v>
      </c>
      <c r="J48" s="87">
        <f>'Master data'!GO48</f>
        <v>83.921999999999997</v>
      </c>
      <c r="K48" s="87">
        <f>'Master data'!GP48</f>
        <v>74.419000000000011</v>
      </c>
      <c r="L48" s="103">
        <f t="shared" si="0"/>
        <v>2.9026286263422518E-2</v>
      </c>
    </row>
    <row r="49" spans="1:12">
      <c r="A49" s="2" t="str">
        <f>'Master data'!A49</f>
        <v>Insurance (Life)</v>
      </c>
      <c r="B49" s="6">
        <f>'Master data'!B49</f>
        <v>142</v>
      </c>
      <c r="C49" s="127">
        <f>'Master data'!EE49</f>
        <v>0</v>
      </c>
      <c r="D49" s="103">
        <f>C49/'Master data'!BC49</f>
        <v>0</v>
      </c>
      <c r="E49" s="87">
        <f>'Master data'!BW49</f>
        <v>0</v>
      </c>
      <c r="F49" s="103">
        <f>E49/'Master data'!AP49</f>
        <v>0</v>
      </c>
      <c r="G49" s="87">
        <f>'Master data'!GL49</f>
        <v>0</v>
      </c>
      <c r="H49" s="87">
        <f>'Master data'!GM49</f>
        <v>0</v>
      </c>
      <c r="I49" s="87">
        <f>'Master data'!GN49</f>
        <v>0</v>
      </c>
      <c r="J49" s="87">
        <f>'Master data'!GO49</f>
        <v>0</v>
      </c>
      <c r="K49" s="87">
        <f>'Master data'!GP49</f>
        <v>0</v>
      </c>
      <c r="L49" s="103" t="e">
        <f t="shared" si="0"/>
        <v>#DIV/0!</v>
      </c>
    </row>
    <row r="50" spans="1:12">
      <c r="A50" s="2" t="str">
        <f>'Master data'!A50</f>
        <v>Insurance (Prop/Cas.)</v>
      </c>
      <c r="B50" s="6">
        <f>'Master data'!B50</f>
        <v>231</v>
      </c>
      <c r="C50" s="127">
        <f>'Master data'!EE50</f>
        <v>0</v>
      </c>
      <c r="D50" s="103">
        <f>C50/'Master data'!BC50</f>
        <v>0</v>
      </c>
      <c r="E50" s="87">
        <f>'Master data'!BW50</f>
        <v>0</v>
      </c>
      <c r="F50" s="103">
        <f>E50/'Master data'!AP50</f>
        <v>0</v>
      </c>
      <c r="G50" s="87">
        <f>'Master data'!GL50</f>
        <v>0</v>
      </c>
      <c r="H50" s="87">
        <f>'Master data'!GM50</f>
        <v>0</v>
      </c>
      <c r="I50" s="87">
        <f>'Master data'!GN50</f>
        <v>0</v>
      </c>
      <c r="J50" s="87">
        <f>'Master data'!GO50</f>
        <v>0</v>
      </c>
      <c r="K50" s="87">
        <f>'Master data'!GP50</f>
        <v>0</v>
      </c>
      <c r="L50" s="103" t="e">
        <f t="shared" si="0"/>
        <v>#DIV/0!</v>
      </c>
    </row>
    <row r="51" spans="1:12">
      <c r="A51" s="2" t="str">
        <f>'Master data'!A51</f>
        <v>Investments &amp; Asset Management</v>
      </c>
      <c r="B51" s="6">
        <f>'Master data'!B51</f>
        <v>1706</v>
      </c>
      <c r="C51" s="127">
        <f>'Master data'!EE51</f>
        <v>2774.5626000000002</v>
      </c>
      <c r="D51" s="103">
        <f>C51/'Master data'!BC51</f>
        <v>2.6215931037203728E-3</v>
      </c>
      <c r="E51" s="87">
        <f>'Master data'!BW51</f>
        <v>988.65</v>
      </c>
      <c r="F51" s="103">
        <f>E51/'Master data'!AP51</f>
        <v>2.3548618312063474E-3</v>
      </c>
      <c r="G51" s="87">
        <f>'Master data'!GL51</f>
        <v>937.48099999999999</v>
      </c>
      <c r="H51" s="87">
        <f>'Master data'!GM51</f>
        <v>893.11900000000003</v>
      </c>
      <c r="I51" s="87">
        <f>'Master data'!GN51</f>
        <v>860.80500000000006</v>
      </c>
      <c r="J51" s="87">
        <f>'Master data'!GO51</f>
        <v>778.67200000000003</v>
      </c>
      <c r="K51" s="87">
        <f>'Master data'!GP51</f>
        <v>790.87499999999989</v>
      </c>
      <c r="L51" s="103">
        <f t="shared" si="0"/>
        <v>4.5651451490335226E-2</v>
      </c>
    </row>
    <row r="52" spans="1:12">
      <c r="A52" s="2" t="str">
        <f>'Master data'!A52</f>
        <v>Machinery</v>
      </c>
      <c r="B52" s="6">
        <f>'Master data'!B52</f>
        <v>1421</v>
      </c>
      <c r="C52" s="127">
        <f>'Master data'!EE52</f>
        <v>65500.155999999944</v>
      </c>
      <c r="D52" s="103">
        <f>C52/'Master data'!BC52</f>
        <v>0.12365105663778946</v>
      </c>
      <c r="E52" s="87">
        <f>'Master data'!BW52</f>
        <v>22536.614999999983</v>
      </c>
      <c r="F52" s="103">
        <f>E52/'Master data'!AP52</f>
        <v>2.7410471382500412E-2</v>
      </c>
      <c r="G52" s="87">
        <f>'Master data'!GL52</f>
        <v>21558.98899999998</v>
      </c>
      <c r="H52" s="87">
        <f>'Master data'!GM52</f>
        <v>21575.614999999991</v>
      </c>
      <c r="I52" s="87">
        <f>'Master data'!GN52</f>
        <v>21816.443999999989</v>
      </c>
      <c r="J52" s="87">
        <f>'Master data'!GO52</f>
        <v>20222.016000000003</v>
      </c>
      <c r="K52" s="87">
        <f>'Master data'!GP52</f>
        <v>19646.397000000001</v>
      </c>
      <c r="L52" s="103">
        <f t="shared" si="0"/>
        <v>2.7829679030676902E-2</v>
      </c>
    </row>
    <row r="53" spans="1:12">
      <c r="A53" s="2" t="str">
        <f>'Master data'!A53</f>
        <v>Metals &amp; Mining</v>
      </c>
      <c r="B53" s="6">
        <f>'Master data'!B53</f>
        <v>1706</v>
      </c>
      <c r="C53" s="127">
        <f>'Master data'!EE53</f>
        <v>16148.078399999999</v>
      </c>
      <c r="D53" s="103">
        <f>C53/'Master data'!BC53</f>
        <v>1.8610837482332266E-2</v>
      </c>
      <c r="E53" s="87">
        <f>'Master data'!BW53</f>
        <v>5886.5459999999966</v>
      </c>
      <c r="F53" s="103">
        <f>E53/'Master data'!AP53</f>
        <v>5.4323842684725985E-3</v>
      </c>
      <c r="G53" s="87">
        <f>'Master data'!GL53</f>
        <v>5497.4889999999987</v>
      </c>
      <c r="H53" s="87">
        <f>'Master data'!GM53</f>
        <v>5074.0920000000006</v>
      </c>
      <c r="I53" s="87">
        <f>'Master data'!GN53</f>
        <v>4856.6169999999975</v>
      </c>
      <c r="J53" s="87">
        <f>'Master data'!GO53</f>
        <v>4382.1960000000026</v>
      </c>
      <c r="K53" s="87">
        <f>'Master data'!GP53</f>
        <v>4087.2870000000025</v>
      </c>
      <c r="L53" s="103">
        <f t="shared" si="0"/>
        <v>7.5684923297419493E-2</v>
      </c>
    </row>
    <row r="54" spans="1:12">
      <c r="A54" s="2" t="str">
        <f>'Master data'!A54</f>
        <v>Office Equipment &amp; Services</v>
      </c>
      <c r="B54" s="6">
        <f>'Master data'!B54</f>
        <v>145</v>
      </c>
      <c r="C54" s="127">
        <f>'Master data'!EE54</f>
        <v>2039.6436000000003</v>
      </c>
      <c r="D54" s="103">
        <f>C54/'Master data'!BC54</f>
        <v>8.6755124488903393E-2</v>
      </c>
      <c r="E54" s="87">
        <f>'Master data'!BW54</f>
        <v>704.14099999999996</v>
      </c>
      <c r="F54" s="103">
        <f>E54/'Master data'!AP54</f>
        <v>1.5259816018640468E-2</v>
      </c>
      <c r="G54" s="87">
        <f>'Master data'!GL54</f>
        <v>684.16899999999987</v>
      </c>
      <c r="H54" s="87">
        <f>'Master data'!GM54</f>
        <v>632.8420000000001</v>
      </c>
      <c r="I54" s="87">
        <f>'Master data'!GN54</f>
        <v>673.1840000000002</v>
      </c>
      <c r="J54" s="87">
        <f>'Master data'!GO54</f>
        <v>695.94299999999987</v>
      </c>
      <c r="K54" s="87">
        <f>'Master data'!GP54</f>
        <v>670.3779999999997</v>
      </c>
      <c r="L54" s="103">
        <f t="shared" si="0"/>
        <v>9.8758248068160359E-3</v>
      </c>
    </row>
    <row r="55" spans="1:12">
      <c r="A55" s="2" t="str">
        <f>'Master data'!A55</f>
        <v>Oil/Gas (Integrated)</v>
      </c>
      <c r="B55" s="6">
        <f>'Master data'!B55</f>
        <v>46</v>
      </c>
      <c r="C55" s="127">
        <f>'Master data'!EE55</f>
        <v>29312.272400000002</v>
      </c>
      <c r="D55" s="103">
        <f>C55/'Master data'!BC55</f>
        <v>1.081029735795273E-2</v>
      </c>
      <c r="E55" s="87">
        <f>'Master data'!BW55</f>
        <v>9850.4700000000012</v>
      </c>
      <c r="F55" s="103">
        <f>E55/'Master data'!AP55</f>
        <v>3.4007483706100291E-3</v>
      </c>
      <c r="G55" s="87">
        <f>'Master data'!GL55</f>
        <v>9898.64</v>
      </c>
      <c r="H55" s="87">
        <f>'Master data'!GM55</f>
        <v>9665.384</v>
      </c>
      <c r="I55" s="87">
        <f>'Master data'!GN55</f>
        <v>9404.5300000000007</v>
      </c>
      <c r="J55" s="87">
        <f>'Master data'!GO55</f>
        <v>9909.2400000000016</v>
      </c>
      <c r="K55" s="87">
        <f>'Master data'!GP55</f>
        <v>9024.2040000000015</v>
      </c>
      <c r="L55" s="103">
        <f t="shared" si="0"/>
        <v>1.7676180566489785E-2</v>
      </c>
    </row>
    <row r="56" spans="1:12">
      <c r="A56" s="2" t="str">
        <f>'Master data'!A56</f>
        <v>Oil/Gas (Production and Exploration)</v>
      </c>
      <c r="B56" s="6">
        <f>'Master data'!B56</f>
        <v>642</v>
      </c>
      <c r="C56" s="127">
        <f>'Master data'!EE56</f>
        <v>3040.4548000000004</v>
      </c>
      <c r="D56" s="103">
        <f>C56/'Master data'!BC56</f>
        <v>4.0538215912823364E-3</v>
      </c>
      <c r="E56" s="87">
        <f>'Master data'!BW56</f>
        <v>1082.8380000000002</v>
      </c>
      <c r="F56" s="103">
        <f>E56/'Master data'!AP56</f>
        <v>2.9179867277223472E-3</v>
      </c>
      <c r="G56" s="87">
        <f>'Master data'!GL56</f>
        <v>1047.5170000000001</v>
      </c>
      <c r="H56" s="87">
        <f>'Master data'!GM56</f>
        <v>1037.8349999999998</v>
      </c>
      <c r="I56" s="87">
        <f>'Master data'!GN56</f>
        <v>947.875</v>
      </c>
      <c r="J56" s="87">
        <f>'Master data'!GO56</f>
        <v>588.76099999999997</v>
      </c>
      <c r="K56" s="87">
        <f>'Master data'!GP56</f>
        <v>580.02899999999988</v>
      </c>
      <c r="L56" s="103">
        <f t="shared" si="0"/>
        <v>0.13298133710686155</v>
      </c>
    </row>
    <row r="57" spans="1:12">
      <c r="A57" s="2" t="str">
        <f>'Master data'!A57</f>
        <v>Oil/Gas Distribution</v>
      </c>
      <c r="B57" s="6">
        <f>'Master data'!B57</f>
        <v>165</v>
      </c>
      <c r="C57" s="127">
        <f>'Master data'!EE57</f>
        <v>324.01740000000001</v>
      </c>
      <c r="D57" s="103">
        <f>C57/'Master data'!BC57</f>
        <v>6.3835310437733179E-4</v>
      </c>
      <c r="E57" s="87">
        <f>'Master data'!BW57</f>
        <v>116.39000000000001</v>
      </c>
      <c r="F57" s="103">
        <f>E57/'Master data'!AP57</f>
        <v>4.3789591011427766E-4</v>
      </c>
      <c r="G57" s="87">
        <f>'Master data'!GL57</f>
        <v>112.82600000000002</v>
      </c>
      <c r="H57" s="87">
        <f>'Master data'!GM57</f>
        <v>103.04900000000004</v>
      </c>
      <c r="I57" s="87">
        <f>'Master data'!GN57</f>
        <v>95.649000000000015</v>
      </c>
      <c r="J57" s="87">
        <f>'Master data'!GO57</f>
        <v>86.388000000000005</v>
      </c>
      <c r="K57" s="87">
        <f>'Master data'!GP57</f>
        <v>84.197000000000003</v>
      </c>
      <c r="L57" s="103">
        <f t="shared" si="0"/>
        <v>6.6900233377494844E-2</v>
      </c>
    </row>
    <row r="58" spans="1:12">
      <c r="A58" s="2" t="str">
        <f>'Master data'!A58</f>
        <v>Oilfield Svcs/Equip.</v>
      </c>
      <c r="B58" s="6">
        <f>'Master data'!B58</f>
        <v>457</v>
      </c>
      <c r="C58" s="127">
        <f>'Master data'!EE58</f>
        <v>13035.717599999993</v>
      </c>
      <c r="D58" s="103">
        <f>C58/'Master data'!BC58</f>
        <v>1.556664160814664E-2</v>
      </c>
      <c r="E58" s="87">
        <f>'Master data'!BW58</f>
        <v>4371.0630000000001</v>
      </c>
      <c r="F58" s="103">
        <f>E58/'Master data'!AP58</f>
        <v>3.1151108415292728E-3</v>
      </c>
      <c r="G58" s="87">
        <f>'Master data'!GL58</f>
        <v>4265.96</v>
      </c>
      <c r="H58" s="87">
        <f>'Master data'!GM58</f>
        <v>4311.2020000000011</v>
      </c>
      <c r="I58" s="87">
        <f>'Master data'!GN58</f>
        <v>4396.5559999999978</v>
      </c>
      <c r="J58" s="87">
        <f>'Master data'!GO58</f>
        <v>4532.7150000000011</v>
      </c>
      <c r="K58" s="87">
        <f>'Master data'!GP58</f>
        <v>4443.8410000000013</v>
      </c>
      <c r="L58" s="103">
        <f t="shared" si="0"/>
        <v>-3.2971252261547734E-3</v>
      </c>
    </row>
    <row r="59" spans="1:12">
      <c r="A59" s="2" t="str">
        <f>'Master data'!A59</f>
        <v>Packaging &amp; Container</v>
      </c>
      <c r="B59" s="6">
        <f>'Master data'!B59</f>
        <v>414</v>
      </c>
      <c r="C59" s="127">
        <f>'Master data'!EE59</f>
        <v>5120.1623999999993</v>
      </c>
      <c r="D59" s="103">
        <f>C59/'Master data'!BC59</f>
        <v>2.5012582340627393E-2</v>
      </c>
      <c r="E59" s="87">
        <f>'Master data'!BW59</f>
        <v>1764.8049999999998</v>
      </c>
      <c r="F59" s="103">
        <f>E59/'Master data'!AP59</f>
        <v>5.9786878270059896E-3</v>
      </c>
      <c r="G59" s="87">
        <f>'Master data'!GL59</f>
        <v>1717.3199999999997</v>
      </c>
      <c r="H59" s="87">
        <f>'Master data'!GM59</f>
        <v>1679.6079999999999</v>
      </c>
      <c r="I59" s="87">
        <f>'Master data'!GN59</f>
        <v>1661.1080000000002</v>
      </c>
      <c r="J59" s="87">
        <f>'Master data'!GO59</f>
        <v>1546.4670000000001</v>
      </c>
      <c r="K59" s="87">
        <f>'Master data'!GP59</f>
        <v>1473.921</v>
      </c>
      <c r="L59" s="103">
        <f t="shared" si="0"/>
        <v>3.6679483762362963E-2</v>
      </c>
    </row>
    <row r="60" spans="1:12">
      <c r="A60" s="2" t="str">
        <f>'Master data'!A60</f>
        <v>Paper/Forest Products</v>
      </c>
      <c r="B60" s="6">
        <f>'Master data'!B60</f>
        <v>272</v>
      </c>
      <c r="C60" s="127">
        <f>'Master data'!EE60</f>
        <v>4391.4520000000002</v>
      </c>
      <c r="D60" s="103">
        <f>C60/'Master data'!BC60</f>
        <v>1.7916048898989949E-2</v>
      </c>
      <c r="E60" s="87">
        <f>'Master data'!BW60</f>
        <v>1568.5239999999994</v>
      </c>
      <c r="F60" s="103">
        <f>E60/'Master data'!AP60</f>
        <v>7.0530754580741643E-3</v>
      </c>
      <c r="G60" s="87">
        <f>'Master data'!GL60</f>
        <v>1496.3209999999997</v>
      </c>
      <c r="H60" s="87">
        <f>'Master data'!GM60</f>
        <v>1390.7389999999998</v>
      </c>
      <c r="I60" s="87">
        <f>'Master data'!GN60</f>
        <v>1356.3089999999993</v>
      </c>
      <c r="J60" s="87">
        <f>'Master data'!GO60</f>
        <v>1244.5210000000006</v>
      </c>
      <c r="K60" s="87">
        <f>'Master data'!GP60</f>
        <v>1183.6679999999999</v>
      </c>
      <c r="L60" s="103">
        <f t="shared" si="0"/>
        <v>5.791859867733673E-2</v>
      </c>
    </row>
    <row r="61" spans="1:12">
      <c r="A61" s="2" t="str">
        <f>'Master data'!A61</f>
        <v>Power</v>
      </c>
      <c r="B61" s="6">
        <f>'Master data'!B61</f>
        <v>541</v>
      </c>
      <c r="C61" s="127">
        <f>'Master data'!EE61</f>
        <v>14686.847199999995</v>
      </c>
      <c r="D61" s="103">
        <f>C61/'Master data'!BC61</f>
        <v>4.1060487429371382E-3</v>
      </c>
      <c r="E61" s="87">
        <f>'Master data'!BW61</f>
        <v>4989.4479999999994</v>
      </c>
      <c r="F61" s="103">
        <f>E61/'Master data'!AP61</f>
        <v>2.5770020112575354E-3</v>
      </c>
      <c r="G61" s="87">
        <f>'Master data'!GL61</f>
        <v>4955.8770000000022</v>
      </c>
      <c r="H61" s="87">
        <f>'Master data'!GM61</f>
        <v>4771.4720000000025</v>
      </c>
      <c r="I61" s="87">
        <f>'Master data'!GN61</f>
        <v>4821.0190000000011</v>
      </c>
      <c r="J61" s="87">
        <f>'Master data'!GO61</f>
        <v>4707.0340000000015</v>
      </c>
      <c r="K61" s="87">
        <f>'Master data'!GP61</f>
        <v>4361.092999999998</v>
      </c>
      <c r="L61" s="103">
        <f t="shared" si="0"/>
        <v>2.728614431981069E-2</v>
      </c>
    </row>
    <row r="62" spans="1:12">
      <c r="A62" s="2" t="str">
        <f>'Master data'!A62</f>
        <v>Precious Metals</v>
      </c>
      <c r="B62" s="6">
        <f>'Master data'!B62</f>
        <v>947</v>
      </c>
      <c r="C62" s="127">
        <f>'Master data'!EE62</f>
        <v>2025.3555999999999</v>
      </c>
      <c r="D62" s="103">
        <f>C62/'Master data'!BC62</f>
        <v>6.8872727890131099E-3</v>
      </c>
      <c r="E62" s="87">
        <f>'Master data'!BW62</f>
        <v>716.16400000000021</v>
      </c>
      <c r="F62" s="103">
        <f>E62/'Master data'!AP62</f>
        <v>3.1057545720907004E-3</v>
      </c>
      <c r="G62" s="87">
        <f>'Master data'!GL62</f>
        <v>688.22</v>
      </c>
      <c r="H62" s="87">
        <f>'Master data'!GM62</f>
        <v>652.99300000000005</v>
      </c>
      <c r="I62" s="87">
        <f>'Master data'!GN62</f>
        <v>632.7890000000001</v>
      </c>
      <c r="J62" s="87">
        <f>'Master data'!GO62</f>
        <v>568.52100000000007</v>
      </c>
      <c r="K62" s="87">
        <f>'Master data'!GP62</f>
        <v>550.38200000000006</v>
      </c>
      <c r="L62" s="103">
        <f t="shared" si="0"/>
        <v>5.407048498517586E-2</v>
      </c>
    </row>
    <row r="63" spans="1:12">
      <c r="A63" s="2" t="str">
        <f>'Master data'!A63</f>
        <v>Publishing &amp; Newspapers</v>
      </c>
      <c r="B63" s="6">
        <f>'Master data'!B63</f>
        <v>337</v>
      </c>
      <c r="C63" s="127">
        <f>'Master data'!EE63</f>
        <v>4391.7997999999989</v>
      </c>
      <c r="D63" s="103">
        <f>C63/'Master data'!BC63</f>
        <v>4.3090226827867131E-2</v>
      </c>
      <c r="E63" s="87">
        <f>'Master data'!BW63</f>
        <v>1488.9459999999999</v>
      </c>
      <c r="F63" s="103">
        <f>E63/'Master data'!AP63</f>
        <v>1.1476605390213647E-2</v>
      </c>
      <c r="G63" s="87">
        <f>'Master data'!GL63</f>
        <v>1464.8010000000002</v>
      </c>
      <c r="H63" s="87">
        <f>'Master data'!GM63</f>
        <v>1436.9300000000007</v>
      </c>
      <c r="I63" s="87">
        <f>'Master data'!GN63</f>
        <v>1466.4670000000003</v>
      </c>
      <c r="J63" s="87">
        <f>'Master data'!GO63</f>
        <v>1411.3410000000003</v>
      </c>
      <c r="K63" s="87">
        <f>'Master data'!GP63</f>
        <v>1366.2280000000003</v>
      </c>
      <c r="L63" s="103">
        <f t="shared" si="0"/>
        <v>1.7351789029121711E-2</v>
      </c>
    </row>
    <row r="64" spans="1:12">
      <c r="A64" s="2" t="str">
        <f>'Master data'!A64</f>
        <v>R.E.I.T.</v>
      </c>
      <c r="B64" s="6">
        <f>'Master data'!B64</f>
        <v>812</v>
      </c>
      <c r="C64" s="127">
        <f>'Master data'!EE64</f>
        <v>78.212600000000009</v>
      </c>
      <c r="D64" s="103">
        <f>C64/'Master data'!BC64</f>
        <v>3.0843046358540043E-5</v>
      </c>
      <c r="E64" s="87">
        <f>'Master data'!BW64</f>
        <v>33.313000000000002</v>
      </c>
      <c r="F64" s="103">
        <f>E64/'Master data'!AP64</f>
        <v>1.1854345483040494E-4</v>
      </c>
      <c r="G64" s="87">
        <f>'Master data'!GL64</f>
        <v>25.821999999999999</v>
      </c>
      <c r="H64" s="87">
        <f>'Master data'!GM64</f>
        <v>22.641999999999999</v>
      </c>
      <c r="I64" s="87">
        <f>'Master data'!GN64</f>
        <v>17.899999999999999</v>
      </c>
      <c r="J64" s="87">
        <f>'Master data'!GO64</f>
        <v>17.483999999999998</v>
      </c>
      <c r="K64" s="87">
        <f>'Master data'!GP64</f>
        <v>16.999999999999996</v>
      </c>
      <c r="L64" s="103">
        <f t="shared" si="0"/>
        <v>0.14401828180376475</v>
      </c>
    </row>
    <row r="65" spans="1:12">
      <c r="A65" s="2" t="str">
        <f>'Master data'!A65</f>
        <v>Real Estate (Development)</v>
      </c>
      <c r="B65" s="6">
        <f>'Master data'!B65</f>
        <v>893</v>
      </c>
      <c r="C65" s="127">
        <f>'Master data'!EE65</f>
        <v>4164.3149999999987</v>
      </c>
      <c r="D65" s="103">
        <f>C65/'Master data'!BC65</f>
        <v>1.7546762595815715E-3</v>
      </c>
      <c r="E65" s="87">
        <f>'Master data'!BW65</f>
        <v>1576.5569999999996</v>
      </c>
      <c r="F65" s="103">
        <f>E65/'Master data'!AP65</f>
        <v>1.3295812795773533E-3</v>
      </c>
      <c r="G65" s="87">
        <f>'Master data'!GL65</f>
        <v>1438.1669999999997</v>
      </c>
      <c r="H65" s="87">
        <f>'Master data'!GM65</f>
        <v>1308.047</v>
      </c>
      <c r="I65" s="87">
        <f>'Master data'!GN65</f>
        <v>1172.6609999999996</v>
      </c>
      <c r="J65" s="87">
        <f>'Master data'!GO65</f>
        <v>916.65899999999999</v>
      </c>
      <c r="K65" s="87">
        <f>'Master data'!GP65</f>
        <v>835.1020000000002</v>
      </c>
      <c r="L65" s="103">
        <f t="shared" si="0"/>
        <v>0.13551802018209225</v>
      </c>
    </row>
    <row r="66" spans="1:12">
      <c r="A66" s="2" t="str">
        <f>'Master data'!A66</f>
        <v>Real Estate (General/Diversified)</v>
      </c>
      <c r="B66" s="6">
        <f>'Master data'!B66</f>
        <v>344</v>
      </c>
      <c r="C66" s="127">
        <f>'Master data'!EE66</f>
        <v>983.77239999999995</v>
      </c>
      <c r="D66" s="103">
        <f>C66/'Master data'!BC66</f>
        <v>1.0628821537910645E-3</v>
      </c>
      <c r="E66" s="87">
        <f>'Master data'!BW66</f>
        <v>280.01199999999989</v>
      </c>
      <c r="F66" s="103">
        <f>E66/'Master data'!AP66</f>
        <v>1.177903208530147E-3</v>
      </c>
      <c r="G66" s="87">
        <f>'Master data'!GL66</f>
        <v>343.245</v>
      </c>
      <c r="H66" s="87">
        <f>'Master data'!GM66</f>
        <v>278.82399999999996</v>
      </c>
      <c r="I66" s="87">
        <f>'Master data'!GN66</f>
        <v>475.80900000000003</v>
      </c>
      <c r="J66" s="87">
        <f>'Master data'!GO66</f>
        <v>357.73200000000008</v>
      </c>
      <c r="K66" s="87">
        <f>'Master data'!GP66</f>
        <v>368.96</v>
      </c>
      <c r="L66" s="103">
        <f t="shared" si="0"/>
        <v>-5.3676834358161507E-2</v>
      </c>
    </row>
    <row r="67" spans="1:12">
      <c r="A67" s="2" t="str">
        <f>'Master data'!A67</f>
        <v>Real Estate (Operations &amp; Services)</v>
      </c>
      <c r="B67" s="6">
        <f>'Master data'!B67</f>
        <v>739</v>
      </c>
      <c r="C67" s="127">
        <f>'Master data'!EE67</f>
        <v>3355.7908000000007</v>
      </c>
      <c r="D67" s="103">
        <f>C67/'Master data'!BC67</f>
        <v>2.9532528501704119E-3</v>
      </c>
      <c r="E67" s="87">
        <f>'Master data'!BW67</f>
        <v>1282.1670000000001</v>
      </c>
      <c r="F67" s="103">
        <f>E67/'Master data'!AP67</f>
        <v>5.6036495163452257E-3</v>
      </c>
      <c r="G67" s="87">
        <f>'Master data'!GL67</f>
        <v>1159.2550000000001</v>
      </c>
      <c r="H67" s="87">
        <f>'Master data'!GM67</f>
        <v>1033.9590000000003</v>
      </c>
      <c r="I67" s="87">
        <f>'Master data'!GN67</f>
        <v>911.60399999999993</v>
      </c>
      <c r="J67" s="87">
        <f>'Master data'!GO67</f>
        <v>806.01400000000012</v>
      </c>
      <c r="K67" s="87">
        <f>'Master data'!GP67</f>
        <v>740.39700000000016</v>
      </c>
      <c r="L67" s="103">
        <f t="shared" ref="L67:L97" si="1">(E67/K67)^(1/5)-1</f>
        <v>0.11608170436519294</v>
      </c>
    </row>
    <row r="68" spans="1:12">
      <c r="A68" s="2" t="str">
        <f>'Master data'!A68</f>
        <v>Recreation</v>
      </c>
      <c r="B68" s="6">
        <f>'Master data'!B68</f>
        <v>324</v>
      </c>
      <c r="C68" s="127">
        <f>'Master data'!EE68</f>
        <v>11448.982399999997</v>
      </c>
      <c r="D68" s="103">
        <f>C68/'Master data'!BC68</f>
        <v>8.0261682671384824E-2</v>
      </c>
      <c r="E68" s="87">
        <f>'Master data'!BW68</f>
        <v>3921.6479999999997</v>
      </c>
      <c r="F68" s="103">
        <f>E68/'Master data'!AP68</f>
        <v>2.6491487052403642E-2</v>
      </c>
      <c r="G68" s="87">
        <f>'Master data'!GL68</f>
        <v>3874.3570000000009</v>
      </c>
      <c r="H68" s="87">
        <f>'Master data'!GM68</f>
        <v>3697.7090000000003</v>
      </c>
      <c r="I68" s="87">
        <f>'Master data'!GN68</f>
        <v>3734.1859999999992</v>
      </c>
      <c r="J68" s="87">
        <f>'Master data'!GO68</f>
        <v>3577.7449999999994</v>
      </c>
      <c r="K68" s="87">
        <f>'Master data'!GP68</f>
        <v>3505.2729999999983</v>
      </c>
      <c r="L68" s="103">
        <f t="shared" si="1"/>
        <v>2.2702581970170721E-2</v>
      </c>
    </row>
    <row r="69" spans="1:12">
      <c r="A69" s="2" t="str">
        <f>'Master data'!A69</f>
        <v>Reinsurance</v>
      </c>
      <c r="B69" s="6">
        <f>'Master data'!B69</f>
        <v>38</v>
      </c>
      <c r="C69" s="127">
        <f>'Master data'!EE69</f>
        <v>0</v>
      </c>
      <c r="D69" s="103">
        <f>C69/'Master data'!BC69</f>
        <v>0</v>
      </c>
      <c r="E69" s="87">
        <f>'Master data'!BW69</f>
        <v>0</v>
      </c>
      <c r="F69" s="103">
        <f>E69/'Master data'!AP69</f>
        <v>0</v>
      </c>
      <c r="G69" s="87">
        <f>'Master data'!GL69</f>
        <v>0</v>
      </c>
      <c r="H69" s="87">
        <f>'Master data'!GM69</f>
        <v>0</v>
      </c>
      <c r="I69" s="87">
        <f>'Master data'!GN69</f>
        <v>0</v>
      </c>
      <c r="J69" s="87">
        <f>'Master data'!GO69</f>
        <v>0</v>
      </c>
      <c r="K69" s="87">
        <f>'Master data'!GP69</f>
        <v>0</v>
      </c>
      <c r="L69" s="103" t="e">
        <f t="shared" si="1"/>
        <v>#DIV/0!</v>
      </c>
    </row>
    <row r="70" spans="1:12">
      <c r="A70" s="2" t="str">
        <f>'Master data'!A70</f>
        <v>Restaurant/Dining</v>
      </c>
      <c r="B70" s="6">
        <f>'Master data'!B70</f>
        <v>385</v>
      </c>
      <c r="C70" s="127">
        <f>'Master data'!EE70</f>
        <v>151.17339999999999</v>
      </c>
      <c r="D70" s="103">
        <f>C70/'Master data'!BC70</f>
        <v>7.1509491714293971E-4</v>
      </c>
      <c r="E70" s="87">
        <f>'Master data'!BW70</f>
        <v>52.308999999999997</v>
      </c>
      <c r="F70" s="103">
        <f>E70/'Master data'!AP70</f>
        <v>1.7923377026971484E-4</v>
      </c>
      <c r="G70" s="87">
        <f>'Master data'!GL70</f>
        <v>51.176999999999992</v>
      </c>
      <c r="H70" s="87">
        <f>'Master data'!GM70</f>
        <v>48.088000000000001</v>
      </c>
      <c r="I70" s="87">
        <f>'Master data'!GN70</f>
        <v>48.341000000000001</v>
      </c>
      <c r="J70" s="87">
        <f>'Master data'!GO70</f>
        <v>48.667999999999978</v>
      </c>
      <c r="K70" s="87">
        <f>'Master data'!GP70</f>
        <v>47.768999999999998</v>
      </c>
      <c r="L70" s="103">
        <f t="shared" si="1"/>
        <v>1.8324173889102013E-2</v>
      </c>
    </row>
    <row r="71" spans="1:12">
      <c r="A71" s="2" t="str">
        <f>'Master data'!A71</f>
        <v>Retail (Automotive)</v>
      </c>
      <c r="B71" s="6">
        <f>'Master data'!B71</f>
        <v>196</v>
      </c>
      <c r="C71" s="127">
        <f>'Master data'!EE71</f>
        <v>95.060200000000009</v>
      </c>
      <c r="D71" s="103">
        <f>C71/'Master data'!BC71</f>
        <v>5.1966566634540224E-4</v>
      </c>
      <c r="E71" s="87">
        <f>'Master data'!BW71</f>
        <v>38.170999999999999</v>
      </c>
      <c r="F71" s="103">
        <f>E71/'Master data'!AP71</f>
        <v>7.5076312767773456E-5</v>
      </c>
      <c r="G71" s="87">
        <f>'Master data'!GL71</f>
        <v>33.82</v>
      </c>
      <c r="H71" s="87">
        <f>'Master data'!GM71</f>
        <v>29.021000000000001</v>
      </c>
      <c r="I71" s="87">
        <f>'Master data'!GN71</f>
        <v>21.572000000000003</v>
      </c>
      <c r="J71" s="87">
        <f>'Master data'!GO71</f>
        <v>18.959000000000003</v>
      </c>
      <c r="K71" s="87">
        <f>'Master data'!GP71</f>
        <v>17.55</v>
      </c>
      <c r="L71" s="103">
        <f t="shared" si="1"/>
        <v>0.1681302843638921</v>
      </c>
    </row>
    <row r="72" spans="1:12">
      <c r="A72" s="2" t="str">
        <f>'Master data'!A72</f>
        <v>Retail (Building Supply)</v>
      </c>
      <c r="B72" s="6">
        <f>'Master data'!B72</f>
        <v>98</v>
      </c>
      <c r="C72" s="127">
        <f>'Master data'!EE72</f>
        <v>229.214</v>
      </c>
      <c r="D72" s="103">
        <f>C72/'Master data'!BC72</f>
        <v>1.8283440186789214E-3</v>
      </c>
      <c r="E72" s="87">
        <f>'Master data'!BW72</f>
        <v>84.423000000000002</v>
      </c>
      <c r="F72" s="103">
        <f>E72/'Master data'!AP72</f>
        <v>2.2818963185216855E-4</v>
      </c>
      <c r="G72" s="87">
        <f>'Master data'!GL72</f>
        <v>79.722999999999999</v>
      </c>
      <c r="H72" s="87">
        <f>'Master data'!GM72</f>
        <v>72.055000000000007</v>
      </c>
      <c r="I72" s="87">
        <f>'Master data'!GN72</f>
        <v>65.36</v>
      </c>
      <c r="J72" s="87">
        <f>'Master data'!GO72</f>
        <v>58.177999999999997</v>
      </c>
      <c r="K72" s="87">
        <f>'Master data'!GP72</f>
        <v>54.914999999999999</v>
      </c>
      <c r="L72" s="103">
        <f t="shared" si="1"/>
        <v>8.9817954657615884E-2</v>
      </c>
    </row>
    <row r="73" spans="1:12">
      <c r="A73" s="2" t="str">
        <f>'Master data'!A73</f>
        <v>Retail (Distributors)</v>
      </c>
      <c r="B73" s="6">
        <f>'Master data'!B73</f>
        <v>1002</v>
      </c>
      <c r="C73" s="127">
        <f>'Master data'!EE73</f>
        <v>2403.7034000000017</v>
      </c>
      <c r="D73" s="103">
        <f>C73/'Master data'!BC73</f>
        <v>2.572220561732199E-3</v>
      </c>
      <c r="E73" s="87">
        <f>'Master data'!BW73</f>
        <v>837.75599999999997</v>
      </c>
      <c r="F73" s="103">
        <f>E73/'Master data'!AP73</f>
        <v>4.9519892344081749E-4</v>
      </c>
      <c r="G73" s="87">
        <f>'Master data'!GL73</f>
        <v>817.52600000000029</v>
      </c>
      <c r="H73" s="87">
        <f>'Master data'!GM73</f>
        <v>786.1940000000003</v>
      </c>
      <c r="I73" s="87">
        <f>'Master data'!GN73</f>
        <v>743.66199999999958</v>
      </c>
      <c r="J73" s="87">
        <f>'Master data'!GO73</f>
        <v>713.72699999999952</v>
      </c>
      <c r="K73" s="87">
        <f>'Master data'!GP73</f>
        <v>678.02299999999957</v>
      </c>
      <c r="L73" s="103">
        <f t="shared" si="1"/>
        <v>4.3216924390846234E-2</v>
      </c>
    </row>
    <row r="74" spans="1:12">
      <c r="A74" s="2" t="str">
        <f>'Master data'!A74</f>
        <v>Retail (General)</v>
      </c>
      <c r="B74" s="6">
        <f>'Master data'!B74</f>
        <v>204</v>
      </c>
      <c r="C74" s="127">
        <f>'Master data'!EE74</f>
        <v>628.00380000000007</v>
      </c>
      <c r="D74" s="103">
        <f>C74/'Master data'!BC74</f>
        <v>9.7673215512556182E-4</v>
      </c>
      <c r="E74" s="87">
        <f>'Master data'!BW74</f>
        <v>250.97</v>
      </c>
      <c r="F74" s="103">
        <f>E74/'Master data'!AP74</f>
        <v>1.4634837451198062E-4</v>
      </c>
      <c r="G74" s="87">
        <f>'Master data'!GL74</f>
        <v>219.56199999999998</v>
      </c>
      <c r="H74" s="87">
        <f>'Master data'!GM74</f>
        <v>172.45400000000004</v>
      </c>
      <c r="I74" s="87">
        <f>'Master data'!GN74</f>
        <v>152.678</v>
      </c>
      <c r="J74" s="87">
        <f>'Master data'!GO74</f>
        <v>184.20299999999997</v>
      </c>
      <c r="K74" s="87">
        <f>'Master data'!GP74</f>
        <v>184.20099999999996</v>
      </c>
      <c r="L74" s="103">
        <f t="shared" si="1"/>
        <v>6.3814646660415253E-2</v>
      </c>
    </row>
    <row r="75" spans="1:12">
      <c r="A75" s="2" t="str">
        <f>'Master data'!A75</f>
        <v>Retail (Grocery and Food)</v>
      </c>
      <c r="B75" s="6">
        <f>'Master data'!B75</f>
        <v>184</v>
      </c>
      <c r="C75" s="127">
        <f>'Master data'!EE75</f>
        <v>324.37420000000003</v>
      </c>
      <c r="D75" s="103">
        <f>C75/'Master data'!BC75</f>
        <v>8.1077341095786603E-4</v>
      </c>
      <c r="E75" s="87">
        <f>'Master data'!BW75</f>
        <v>108.273</v>
      </c>
      <c r="F75" s="103">
        <f>E75/'Master data'!AP75</f>
        <v>9.2416928426501007E-5</v>
      </c>
      <c r="G75" s="87">
        <f>'Master data'!GL75</f>
        <v>110.94800000000001</v>
      </c>
      <c r="H75" s="87">
        <f>'Master data'!GM75</f>
        <v>107.49900000000001</v>
      </c>
      <c r="I75" s="87">
        <f>'Master data'!GN75</f>
        <v>108.173</v>
      </c>
      <c r="J75" s="87">
        <f>'Master data'!GO75</f>
        <v>97.871000000000009</v>
      </c>
      <c r="K75" s="87">
        <f>'Master data'!GP75</f>
        <v>81.910000000000011</v>
      </c>
      <c r="L75" s="103">
        <f t="shared" si="1"/>
        <v>5.7393530385960956E-2</v>
      </c>
    </row>
    <row r="76" spans="1:12">
      <c r="A76" s="2" t="str">
        <f>'Master data'!A76</f>
        <v>Retail (Online)</v>
      </c>
      <c r="B76" s="6">
        <f>'Master data'!B76</f>
        <v>353</v>
      </c>
      <c r="C76" s="127">
        <f>'Master data'!EE76</f>
        <v>162995.2782</v>
      </c>
      <c r="D76" s="103">
        <f>C76/'Master data'!BC76</f>
        <v>0.38226923788448791</v>
      </c>
      <c r="E76" s="87">
        <f>'Master data'!BW76</f>
        <v>58899.758000000002</v>
      </c>
      <c r="F76" s="103">
        <f>E76/'Master data'!AP76</f>
        <v>7.9610985336576193E-2</v>
      </c>
      <c r="G76" s="87">
        <f>'Master data'!GL76</f>
        <v>55541.514000000003</v>
      </c>
      <c r="H76" s="87">
        <f>'Master data'!GM76</f>
        <v>52069.38299999998</v>
      </c>
      <c r="I76" s="87">
        <f>'Master data'!GN76</f>
        <v>48874.146999999997</v>
      </c>
      <c r="J76" s="87">
        <f>'Master data'!GO76</f>
        <v>44355.101999999984</v>
      </c>
      <c r="K76" s="87">
        <f>'Master data'!GP76</f>
        <v>42589.898999999976</v>
      </c>
      <c r="L76" s="103">
        <f t="shared" si="1"/>
        <v>6.6992532713838093E-2</v>
      </c>
    </row>
    <row r="77" spans="1:12">
      <c r="A77" s="2" t="str">
        <f>'Master data'!A77</f>
        <v>Retail (Special Lines)</v>
      </c>
      <c r="B77" s="6">
        <f>'Master data'!B77</f>
        <v>479</v>
      </c>
      <c r="C77" s="127">
        <f>'Master data'!EE77</f>
        <v>3116.203</v>
      </c>
      <c r="D77" s="103">
        <f>C77/'Master data'!BC77</f>
        <v>7.8792060745764038E-3</v>
      </c>
      <c r="E77" s="87">
        <f>'Master data'!BW77</f>
        <v>1040.2449999999999</v>
      </c>
      <c r="F77" s="103">
        <f>E77/'Master data'!AP77</f>
        <v>1.0594522451878839E-3</v>
      </c>
      <c r="G77" s="87">
        <f>'Master data'!GL77</f>
        <v>1102.2909999999999</v>
      </c>
      <c r="H77" s="87">
        <f>'Master data'!GM77</f>
        <v>913.08299999999997</v>
      </c>
      <c r="I77" s="87">
        <f>'Master data'!GN77</f>
        <v>1082.4660000000001</v>
      </c>
      <c r="J77" s="87">
        <f>'Master data'!GO77</f>
        <v>1066.4450000000004</v>
      </c>
      <c r="K77" s="87">
        <f>'Master data'!GP77</f>
        <v>1063.9270000000001</v>
      </c>
      <c r="L77" s="103">
        <f t="shared" si="1"/>
        <v>-4.4919841661464899E-3</v>
      </c>
    </row>
    <row r="78" spans="1:12">
      <c r="A78" s="2" t="str">
        <f>'Master data'!A78</f>
        <v>Rubber&amp; Tires</v>
      </c>
      <c r="B78" s="6">
        <f>'Master data'!B78</f>
        <v>90</v>
      </c>
      <c r="C78" s="127">
        <f>'Master data'!EE78</f>
        <v>11874.2806</v>
      </c>
      <c r="D78" s="103">
        <f>C78/'Master data'!BC78</f>
        <v>8.8630740257968785E-2</v>
      </c>
      <c r="E78" s="87">
        <f>'Master data'!BW78</f>
        <v>4009.5989999999993</v>
      </c>
      <c r="F78" s="103">
        <f>E78/'Master data'!AP78</f>
        <v>2.5900659049074393E-2</v>
      </c>
      <c r="G78" s="87">
        <f>'Master data'!GL78</f>
        <v>3990.7029999999995</v>
      </c>
      <c r="H78" s="87">
        <f>'Master data'!GM78</f>
        <v>3979.0269999999987</v>
      </c>
      <c r="I78" s="87">
        <f>'Master data'!GN78</f>
        <v>4034.8759999999993</v>
      </c>
      <c r="J78" s="87">
        <f>'Master data'!GO78</f>
        <v>3353.7630000000004</v>
      </c>
      <c r="K78" s="87">
        <f>'Master data'!GP78</f>
        <v>3508.4070000000015</v>
      </c>
      <c r="L78" s="103">
        <f t="shared" si="1"/>
        <v>2.7065626016693933E-2</v>
      </c>
    </row>
    <row r="79" spans="1:12">
      <c r="A79" s="2" t="str">
        <f>'Master data'!A79</f>
        <v>Semiconductor</v>
      </c>
      <c r="B79" s="6">
        <f>'Master data'!B79</f>
        <v>581</v>
      </c>
      <c r="C79" s="127">
        <f>'Master data'!EE79</f>
        <v>239845.29840000009</v>
      </c>
      <c r="D79" s="103">
        <f>C79/'Master data'!BC79</f>
        <v>0.37259759622440181</v>
      </c>
      <c r="E79" s="87">
        <f>'Master data'!BW79</f>
        <v>84275.349999999962</v>
      </c>
      <c r="F79" s="103">
        <f>E79/'Master data'!AP79</f>
        <v>0.12690516825524789</v>
      </c>
      <c r="G79" s="87">
        <f>'Master data'!GL79</f>
        <v>80990.288000000015</v>
      </c>
      <c r="H79" s="87">
        <f>'Master data'!GM79</f>
        <v>77290.227000000086</v>
      </c>
      <c r="I79" s="87">
        <f>'Master data'!GN79</f>
        <v>74850.125</v>
      </c>
      <c r="J79" s="87">
        <f>'Master data'!GO79</f>
        <v>72317.659000000029</v>
      </c>
      <c r="K79" s="87">
        <f>'Master data'!GP79</f>
        <v>69149.981999999989</v>
      </c>
      <c r="L79" s="103">
        <f t="shared" si="1"/>
        <v>4.0355335216135213E-2</v>
      </c>
    </row>
    <row r="80" spans="1:12">
      <c r="A80" s="2" t="str">
        <f>'Master data'!A80</f>
        <v>Semiconductor Equip</v>
      </c>
      <c r="B80" s="6">
        <f>'Master data'!B80</f>
        <v>324</v>
      </c>
      <c r="C80" s="127">
        <f>'Master data'!EE80</f>
        <v>45761.277399999999</v>
      </c>
      <c r="D80" s="103">
        <f>C80/'Master data'!BC80</f>
        <v>0.33470198619084257</v>
      </c>
      <c r="E80" s="87">
        <f>'Master data'!BW80</f>
        <v>15851.82</v>
      </c>
      <c r="F80" s="103">
        <f>E80/'Master data'!AP80</f>
        <v>8.1063979367622691E-2</v>
      </c>
      <c r="G80" s="87">
        <f>'Master data'!GL80</f>
        <v>15555.995999999996</v>
      </c>
      <c r="H80" s="87">
        <f>'Master data'!GM80</f>
        <v>14766.404000000008</v>
      </c>
      <c r="I80" s="87">
        <f>'Master data'!GN80</f>
        <v>14581.503999999999</v>
      </c>
      <c r="J80" s="87">
        <f>'Master data'!GO80</f>
        <v>13861.083000000004</v>
      </c>
      <c r="K80" s="87">
        <f>'Master data'!GP80</f>
        <v>13362.669000000004</v>
      </c>
      <c r="L80" s="103">
        <f t="shared" si="1"/>
        <v>3.4754167648407774E-2</v>
      </c>
    </row>
    <row r="81" spans="1:12">
      <c r="A81" s="2" t="str">
        <f>'Master data'!A81</f>
        <v>Shipbuilding &amp; Marine</v>
      </c>
      <c r="B81" s="6">
        <f>'Master data'!B81</f>
        <v>348</v>
      </c>
      <c r="C81" s="127">
        <f>'Master data'!EE81</f>
        <v>912.17700000000013</v>
      </c>
      <c r="D81" s="103">
        <f>C81/'Master data'!BC81</f>
        <v>1.8166685858002143E-3</v>
      </c>
      <c r="E81" s="87">
        <f>'Master data'!BW81</f>
        <v>358.29699999999997</v>
      </c>
      <c r="F81" s="103">
        <f>E81/'Master data'!AP81</f>
        <v>9.2244017875150693E-4</v>
      </c>
      <c r="G81" s="87">
        <f>'Master data'!GL81</f>
        <v>325.48699999999974</v>
      </c>
      <c r="H81" s="87">
        <f>'Master data'!GM81</f>
        <v>248.21099999999998</v>
      </c>
      <c r="I81" s="87">
        <f>'Master data'!GN81</f>
        <v>244.489</v>
      </c>
      <c r="J81" s="87">
        <f>'Master data'!GO81</f>
        <v>233.84100000000001</v>
      </c>
      <c r="K81" s="87">
        <f>'Master data'!GP81</f>
        <v>215.39599999999999</v>
      </c>
      <c r="L81" s="103">
        <f t="shared" si="1"/>
        <v>0.10713634393060278</v>
      </c>
    </row>
    <row r="82" spans="1:12">
      <c r="A82" s="2" t="str">
        <f>'Master data'!A82</f>
        <v>Shoe</v>
      </c>
      <c r="B82" s="6">
        <f>'Master data'!B82</f>
        <v>84</v>
      </c>
      <c r="C82" s="127">
        <f>'Master data'!EE82</f>
        <v>2969.1815999999994</v>
      </c>
      <c r="D82" s="103">
        <f>C82/'Master data'!BC82</f>
        <v>4.3860741551783385E-2</v>
      </c>
      <c r="E82" s="87">
        <f>'Master data'!BW82</f>
        <v>989.87200000000007</v>
      </c>
      <c r="F82" s="103">
        <f>E82/'Master data'!AP82</f>
        <v>8.2680145328727795E-3</v>
      </c>
      <c r="G82" s="87">
        <f>'Master data'!GL82</f>
        <v>988.2879999999999</v>
      </c>
      <c r="H82" s="87">
        <f>'Master data'!GM82</f>
        <v>972.75099999999986</v>
      </c>
      <c r="I82" s="87">
        <f>'Master data'!GN82</f>
        <v>995.04100000000005</v>
      </c>
      <c r="J82" s="87">
        <f>'Master data'!GO82</f>
        <v>1035.0610000000001</v>
      </c>
      <c r="K82" s="87">
        <f>'Master data'!GP82</f>
        <v>1025.298</v>
      </c>
      <c r="L82" s="103">
        <f t="shared" si="1"/>
        <v>-7.0079170582261208E-3</v>
      </c>
    </row>
    <row r="83" spans="1:12">
      <c r="A83" s="2" t="str">
        <f>'Master data'!A83</f>
        <v>Software (Entertainment)</v>
      </c>
      <c r="B83" s="6">
        <f>'Master data'!B83</f>
        <v>317</v>
      </c>
      <c r="C83" s="127">
        <f>'Master data'!EE83</f>
        <v>193373.54439999998</v>
      </c>
      <c r="D83" s="103">
        <f>C83/'Master data'!BC83</f>
        <v>0.31481513205667461</v>
      </c>
      <c r="E83" s="87">
        <f>'Master data'!BW83</f>
        <v>69364.138000000006</v>
      </c>
      <c r="F83" s="103">
        <f>E83/'Master data'!AP83</f>
        <v>0.13160069472749616</v>
      </c>
      <c r="G83" s="87">
        <f>'Master data'!GL83</f>
        <v>65466.01200000001</v>
      </c>
      <c r="H83" s="87">
        <f>'Master data'!GM83</f>
        <v>61576.897000000004</v>
      </c>
      <c r="I83" s="87">
        <f>'Master data'!GN83</f>
        <v>58612.521999999997</v>
      </c>
      <c r="J83" s="87">
        <f>'Master data'!GO83</f>
        <v>56227.249000000003</v>
      </c>
      <c r="K83" s="87">
        <f>'Master data'!GP83</f>
        <v>53555.147999999986</v>
      </c>
      <c r="L83" s="103">
        <f t="shared" si="1"/>
        <v>5.3093067821458728E-2</v>
      </c>
    </row>
    <row r="84" spans="1:12">
      <c r="A84" s="2" t="str">
        <f>'Master data'!A84</f>
        <v>Software (Internet)</v>
      </c>
      <c r="B84" s="6">
        <f>'Master data'!B84</f>
        <v>151</v>
      </c>
      <c r="C84" s="127">
        <f>'Master data'!EE84</f>
        <v>15578.329600000005</v>
      </c>
      <c r="D84" s="103">
        <f>C84/'Master data'!BC84</f>
        <v>0.28444242464201713</v>
      </c>
      <c r="E84" s="87">
        <f>'Master data'!BW84</f>
        <v>5786.1779999999999</v>
      </c>
      <c r="F84" s="103">
        <f>E84/'Master data'!AP84</f>
        <v>9.9490464924964189E-2</v>
      </c>
      <c r="G84" s="87">
        <f>'Master data'!GL84</f>
        <v>5338.4039999999995</v>
      </c>
      <c r="H84" s="87">
        <f>'Master data'!GM84</f>
        <v>4869.0330000000004</v>
      </c>
      <c r="I84" s="87">
        <f>'Master data'!GN84</f>
        <v>4492.0030000000015</v>
      </c>
      <c r="J84" s="87">
        <f>'Master data'!GO84</f>
        <v>4016.0369999999998</v>
      </c>
      <c r="K84" s="87">
        <f>'Master data'!GP84</f>
        <v>3666.5780000000013</v>
      </c>
      <c r="L84" s="103">
        <f t="shared" si="1"/>
        <v>9.5534786556903839E-2</v>
      </c>
    </row>
    <row r="85" spans="1:12">
      <c r="A85" s="2" t="str">
        <f>'Master data'!A85</f>
        <v>Software (System &amp; Application)</v>
      </c>
      <c r="B85" s="6">
        <f>'Master data'!B85</f>
        <v>1603</v>
      </c>
      <c r="C85" s="127">
        <f>'Master data'!EE85</f>
        <v>275017.78560000024</v>
      </c>
      <c r="D85" s="103">
        <f>C85/'Master data'!BC85</f>
        <v>0.71743499946853251</v>
      </c>
      <c r="E85" s="87">
        <f>'Master data'!BW85</f>
        <v>96903.608999999939</v>
      </c>
      <c r="F85" s="103">
        <f>E85/'Master data'!AP85</f>
        <v>0.15850269199108166</v>
      </c>
      <c r="G85" s="87">
        <f>'Master data'!GL85</f>
        <v>92913.329999999973</v>
      </c>
      <c r="H85" s="87">
        <f>'Master data'!GM85</f>
        <v>88872.123000000051</v>
      </c>
      <c r="I85" s="87">
        <f>'Master data'!GN85</f>
        <v>85459.717999999979</v>
      </c>
      <c r="J85" s="87">
        <f>'Master data'!GO85</f>
        <v>81381.757999999973</v>
      </c>
      <c r="K85" s="87">
        <f>'Master data'!GP85</f>
        <v>76862.851000000082</v>
      </c>
      <c r="L85" s="103">
        <f t="shared" si="1"/>
        <v>4.7429237658110468E-2</v>
      </c>
    </row>
    <row r="86" spans="1:12">
      <c r="A86" s="2" t="str">
        <f>'Master data'!A86</f>
        <v>Steel</v>
      </c>
      <c r="B86" s="6">
        <f>'Master data'!B86</f>
        <v>709</v>
      </c>
      <c r="C86" s="127">
        <f>'Master data'!EE86</f>
        <v>36610.046200000012</v>
      </c>
      <c r="D86" s="103">
        <f>C86/'Master data'!BC86</f>
        <v>3.985739953775428E-2</v>
      </c>
      <c r="E86" s="87">
        <f>'Master data'!BW86</f>
        <v>13310.864999999991</v>
      </c>
      <c r="F86" s="103">
        <f>E86/'Master data'!AP86</f>
        <v>9.8727652442687722E-3</v>
      </c>
      <c r="G86" s="87">
        <f>'Master data'!GL86</f>
        <v>12567.538000000004</v>
      </c>
      <c r="H86" s="87">
        <f>'Master data'!GM86</f>
        <v>11295.466000000002</v>
      </c>
      <c r="I86" s="87">
        <f>'Master data'!GN86</f>
        <v>11116.215999999999</v>
      </c>
      <c r="J86" s="87">
        <f>'Master data'!GO86</f>
        <v>10106.924000000003</v>
      </c>
      <c r="K86" s="87">
        <f>'Master data'!GP86</f>
        <v>9527.7300000000014</v>
      </c>
      <c r="L86" s="103">
        <f t="shared" si="1"/>
        <v>6.9161637469867587E-2</v>
      </c>
    </row>
    <row r="87" spans="1:12">
      <c r="A87" s="2" t="str">
        <f>'Master data'!A87</f>
        <v>Telecom (Wireless)</v>
      </c>
      <c r="B87" s="6">
        <f>'Master data'!B87</f>
        <v>101</v>
      </c>
      <c r="C87" s="127">
        <f>'Master data'!EE87</f>
        <v>7667.8004000000001</v>
      </c>
      <c r="D87" s="103">
        <f>C87/'Master data'!BC87</f>
        <v>6.955624285458718E-3</v>
      </c>
      <c r="E87" s="87">
        <f>'Master data'!BW87</f>
        <v>3781.5590000000007</v>
      </c>
      <c r="F87" s="103">
        <f>E87/'Master data'!AP87</f>
        <v>5.3549529981449595E-3</v>
      </c>
      <c r="G87" s="87">
        <f>'Master data'!GL87</f>
        <v>1524.5980000000004</v>
      </c>
      <c r="H87" s="87">
        <f>'Master data'!GM87</f>
        <v>3086.5480000000002</v>
      </c>
      <c r="I87" s="87">
        <f>'Master data'!GN87</f>
        <v>1499.3210000000001</v>
      </c>
      <c r="J87" s="87">
        <f>'Master data'!GO87</f>
        <v>1074.529</v>
      </c>
      <c r="K87" s="87">
        <f>'Master data'!GP87</f>
        <v>1084.1009999999999</v>
      </c>
      <c r="L87" s="103">
        <f t="shared" si="1"/>
        <v>0.28386756480315833</v>
      </c>
    </row>
    <row r="88" spans="1:12">
      <c r="A88" s="2" t="str">
        <f>'Master data'!A88</f>
        <v>Telecom. Equipment</v>
      </c>
      <c r="B88" s="6">
        <f>'Master data'!B88</f>
        <v>465</v>
      </c>
      <c r="C88" s="127">
        <f>'Master data'!EE88</f>
        <v>96714.047200000074</v>
      </c>
      <c r="D88" s="103">
        <f>C88/'Master data'!BC88</f>
        <v>0.7706931606694396</v>
      </c>
      <c r="E88" s="87">
        <f>'Master data'!BW88</f>
        <v>33098.028999999988</v>
      </c>
      <c r="F88" s="103">
        <f>E88/'Master data'!AP88</f>
        <v>0.12317553836730637</v>
      </c>
      <c r="G88" s="87">
        <f>'Master data'!GL88</f>
        <v>32625.142000000003</v>
      </c>
      <c r="H88" s="87">
        <f>'Master data'!GM88</f>
        <v>31564.054</v>
      </c>
      <c r="I88" s="87">
        <f>'Master data'!GN88</f>
        <v>31430.706999999991</v>
      </c>
      <c r="J88" s="87">
        <f>'Master data'!GO88</f>
        <v>30025.946999999982</v>
      </c>
      <c r="K88" s="87">
        <f>'Master data'!GP88</f>
        <v>29216.34299999999</v>
      </c>
      <c r="L88" s="103">
        <f t="shared" si="1"/>
        <v>2.526293111813005E-2</v>
      </c>
    </row>
    <row r="89" spans="1:12">
      <c r="A89" s="2" t="str">
        <f>'Master data'!A89</f>
        <v>Telecom. Services</v>
      </c>
      <c r="B89" s="6">
        <f>'Master data'!B89</f>
        <v>296</v>
      </c>
      <c r="C89" s="127">
        <f>'Master data'!EE89</f>
        <v>22534.650800000003</v>
      </c>
      <c r="D89" s="103">
        <f>C89/'Master data'!BC89</f>
        <v>1.2697711189070147E-2</v>
      </c>
      <c r="E89" s="87">
        <f>'Master data'!BW89</f>
        <v>7435.826</v>
      </c>
      <c r="F89" s="103">
        <f>E89/'Master data'!AP89</f>
        <v>6.0853938802182522E-3</v>
      </c>
      <c r="G89" s="87">
        <f>'Master data'!GL89</f>
        <v>7026.6509999999989</v>
      </c>
      <c r="H89" s="87">
        <f>'Master data'!GM89</f>
        <v>7470.759</v>
      </c>
      <c r="I89" s="87">
        <f>'Master data'!GN89</f>
        <v>9020.3840000000018</v>
      </c>
      <c r="J89" s="87">
        <f>'Master data'!GO89</f>
        <v>6934.4749999999995</v>
      </c>
      <c r="K89" s="87">
        <f>'Master data'!GP89</f>
        <v>7467.9299999999994</v>
      </c>
      <c r="L89" s="103">
        <f t="shared" si="1"/>
        <v>-8.6126537811659354E-4</v>
      </c>
    </row>
    <row r="90" spans="1:12">
      <c r="A90" s="2" t="str">
        <f>'Master data'!A90</f>
        <v>Tobacco</v>
      </c>
      <c r="B90" s="6">
        <f>'Master data'!B90</f>
        <v>55</v>
      </c>
      <c r="C90" s="127">
        <f>'Master data'!EE90</f>
        <v>5402.1440000000002</v>
      </c>
      <c r="D90" s="103">
        <f>C90/'Master data'!BC90</f>
        <v>2.4841979680122986E-2</v>
      </c>
      <c r="E90" s="87">
        <f>'Master data'!BW90</f>
        <v>1791.9819999999997</v>
      </c>
      <c r="F90" s="103">
        <f>E90/'Master data'!AP90</f>
        <v>1.0561292107858467E-2</v>
      </c>
      <c r="G90" s="87">
        <f>'Master data'!GL90</f>
        <v>1788.9169999999999</v>
      </c>
      <c r="H90" s="87">
        <f>'Master data'!GM90</f>
        <v>1780.0149999999999</v>
      </c>
      <c r="I90" s="87">
        <f>'Master data'!GN90</f>
        <v>1838.818</v>
      </c>
      <c r="J90" s="87">
        <f>'Master data'!GO90</f>
        <v>1877.461</v>
      </c>
      <c r="K90" s="87">
        <f>'Master data'!GP90</f>
        <v>1837.1959999999999</v>
      </c>
      <c r="L90" s="103">
        <f t="shared" si="1"/>
        <v>-4.9712475200669459E-3</v>
      </c>
    </row>
    <row r="91" spans="1:12">
      <c r="A91" s="2" t="str">
        <f>'Master data'!A91</f>
        <v>Transportation</v>
      </c>
      <c r="B91" s="6">
        <f>'Master data'!B91</f>
        <v>295</v>
      </c>
      <c r="C91" s="127">
        <f>'Master data'!EE91</f>
        <v>4606.0743999999977</v>
      </c>
      <c r="D91" s="103">
        <f>C91/'Master data'!BC91</f>
        <v>9.275493586522951E-3</v>
      </c>
      <c r="E91" s="87">
        <f>'Master data'!BW91</f>
        <v>1690.6360000000002</v>
      </c>
      <c r="F91" s="103">
        <f>E91/'Master data'!AP91</f>
        <v>2.1912213131724746E-3</v>
      </c>
      <c r="G91" s="87">
        <f>'Master data'!GL91</f>
        <v>1615.7270000000003</v>
      </c>
      <c r="H91" s="87">
        <f>'Master data'!GM91</f>
        <v>1519.6959999999999</v>
      </c>
      <c r="I91" s="87">
        <f>'Master data'!GN91</f>
        <v>1279.2339999999992</v>
      </c>
      <c r="J91" s="87">
        <f>'Master data'!GO91</f>
        <v>996.72799999999995</v>
      </c>
      <c r="K91" s="87">
        <f>'Master data'!GP91</f>
        <v>713.30300000000045</v>
      </c>
      <c r="L91" s="103">
        <f t="shared" si="1"/>
        <v>0.18837966673847339</v>
      </c>
    </row>
    <row r="92" spans="1:12">
      <c r="A92" s="2" t="str">
        <f>'Master data'!A92</f>
        <v>Transportation (Railroads)</v>
      </c>
      <c r="B92" s="6">
        <f>'Master data'!B92</f>
        <v>51</v>
      </c>
      <c r="C92" s="127">
        <f>'Master data'!EE92</f>
        <v>2274.6608000000001</v>
      </c>
      <c r="D92" s="103">
        <f>C92/'Master data'!BC92</f>
        <v>3.9705700605087452E-3</v>
      </c>
      <c r="E92" s="87">
        <f>'Master data'!BW92</f>
        <v>686.851</v>
      </c>
      <c r="F92" s="103">
        <f>E92/'Master data'!AP92</f>
        <v>3.3577337586212148E-3</v>
      </c>
      <c r="G92" s="87">
        <f>'Master data'!GL92</f>
        <v>692.87499999999989</v>
      </c>
      <c r="H92" s="87">
        <f>'Master data'!GM92</f>
        <v>691.51599999999996</v>
      </c>
      <c r="I92" s="87">
        <f>'Master data'!GN92</f>
        <v>1037.335</v>
      </c>
      <c r="J92" s="87">
        <f>'Master data'!GO92</f>
        <v>1018.331</v>
      </c>
      <c r="K92" s="87">
        <f>'Master data'!GP92</f>
        <v>996.16499999999996</v>
      </c>
      <c r="L92" s="103">
        <f t="shared" si="1"/>
        <v>-7.1661736531133502E-2</v>
      </c>
    </row>
    <row r="93" spans="1:12">
      <c r="A93" s="2" t="str">
        <f>'Master data'!A93</f>
        <v>Trucking</v>
      </c>
      <c r="B93" s="6">
        <f>'Master data'!B93</f>
        <v>232</v>
      </c>
      <c r="C93" s="127">
        <f>'Master data'!EE93</f>
        <v>9970.6283999999996</v>
      </c>
      <c r="D93" s="103">
        <f>C93/'Master data'!BC93</f>
        <v>4.3545913074908786E-2</v>
      </c>
      <c r="E93" s="87">
        <f>'Master data'!BW93</f>
        <v>3313.9389999999994</v>
      </c>
      <c r="F93" s="103">
        <f>E93/'Master data'!AP93</f>
        <v>1.2364922534629069E-2</v>
      </c>
      <c r="G93" s="87">
        <f>'Master data'!GL93</f>
        <v>3285.2379999999994</v>
      </c>
      <c r="H93" s="87">
        <f>'Master data'!GM93</f>
        <v>3279.6160000000004</v>
      </c>
      <c r="I93" s="87">
        <f>'Master data'!GN93</f>
        <v>3401.6849999999999</v>
      </c>
      <c r="J93" s="87">
        <f>'Master data'!GO93</f>
        <v>3500.2770000000005</v>
      </c>
      <c r="K93" s="87">
        <f>'Master data'!GP93</f>
        <v>3733.8400000000006</v>
      </c>
      <c r="L93" s="103">
        <f t="shared" si="1"/>
        <v>-2.3577538698127731E-2</v>
      </c>
    </row>
    <row r="94" spans="1:12">
      <c r="A94" s="2" t="str">
        <f>'Master data'!A94</f>
        <v>Utility (General)</v>
      </c>
      <c r="B94" s="6">
        <f>'Master data'!B94</f>
        <v>54</v>
      </c>
      <c r="C94" s="127">
        <f>'Master data'!EE94</f>
        <v>2333.1095999999998</v>
      </c>
      <c r="D94" s="103">
        <f>C94/'Master data'!BC94</f>
        <v>3.0337582379830808E-3</v>
      </c>
      <c r="E94" s="87">
        <f>'Master data'!BW94</f>
        <v>795.83499999999992</v>
      </c>
      <c r="F94" s="103">
        <f>E94/'Master data'!AP94</f>
        <v>1.7132213409166983E-3</v>
      </c>
      <c r="G94" s="87">
        <f>'Master data'!GL94</f>
        <v>820.63100000000009</v>
      </c>
      <c r="H94" s="87">
        <f>'Master data'!GM94</f>
        <v>804.37999999999988</v>
      </c>
      <c r="I94" s="87">
        <f>'Master data'!GN94</f>
        <v>726.01499999999999</v>
      </c>
      <c r="J94" s="87">
        <f>'Master data'!GO94</f>
        <v>538.67900000000009</v>
      </c>
      <c r="K94" s="87">
        <f>'Master data'!GP94</f>
        <v>520.80999999999995</v>
      </c>
      <c r="L94" s="103">
        <f t="shared" si="1"/>
        <v>8.8500778827296456E-2</v>
      </c>
    </row>
    <row r="95" spans="1:12">
      <c r="A95" s="2" t="str">
        <f>'Master data'!A95</f>
        <v>Utility (Water)</v>
      </c>
      <c r="B95" s="6">
        <f>'Master data'!B95</f>
        <v>104</v>
      </c>
      <c r="C95" s="127">
        <f>'Master data'!EE95</f>
        <v>430.26159999999987</v>
      </c>
      <c r="D95" s="103">
        <f>C95/'Master data'!BC95</f>
        <v>2.5044218279139069E-3</v>
      </c>
      <c r="E95" s="87">
        <f>'Master data'!BW95</f>
        <v>151.12300000000002</v>
      </c>
      <c r="F95" s="103">
        <f>E95/'Master data'!AP95</f>
        <v>3.0437728628383382E-3</v>
      </c>
      <c r="G95" s="87">
        <f>'Master data'!GL95</f>
        <v>145.20400000000001</v>
      </c>
      <c r="H95" s="87">
        <f>'Master data'!GM95</f>
        <v>138.89899999999997</v>
      </c>
      <c r="I95" s="87">
        <f>'Master data'!GN95</f>
        <v>136.464</v>
      </c>
      <c r="J95" s="87">
        <f>'Master data'!GO95</f>
        <v>125.25199999999997</v>
      </c>
      <c r="K95" s="87">
        <f>'Master data'!GP95</f>
        <v>117.51900000000001</v>
      </c>
      <c r="L95" s="103">
        <f t="shared" si="1"/>
        <v>5.1585274077652343E-2</v>
      </c>
    </row>
    <row r="96" spans="1:12">
      <c r="A96" s="2" t="str">
        <f>'Master data'!A96</f>
        <v>Total Market</v>
      </c>
      <c r="B96" s="6">
        <f>'Master data'!B96</f>
        <v>47606</v>
      </c>
      <c r="C96" s="127">
        <f>'Master data'!EE96</f>
        <v>3927004.0809999784</v>
      </c>
      <c r="D96" s="103">
        <f>C96/'Master data'!BC96</f>
        <v>4.5091931731125551E-2</v>
      </c>
      <c r="E96" s="87">
        <f>'Master data'!BW96</f>
        <v>1382928.959</v>
      </c>
      <c r="F96" s="103">
        <f>E96/'Master data'!AP96</f>
        <v>2.1662700293741618E-2</v>
      </c>
      <c r="G96" s="87">
        <f>'Master data'!GL96</f>
        <v>1309535.9950000041</v>
      </c>
      <c r="H96" s="87">
        <f>'Master data'!GM96</f>
        <v>1263238.898</v>
      </c>
      <c r="I96" s="87">
        <f>'Master data'!GN96</f>
        <v>1242221.6510000008</v>
      </c>
      <c r="J96" s="87">
        <f>'Master data'!GO96</f>
        <v>1208071.6340000022</v>
      </c>
      <c r="K96" s="87">
        <f>'Master data'!GP96</f>
        <v>1116631.6289999988</v>
      </c>
      <c r="L96" s="103">
        <f t="shared" si="1"/>
        <v>4.3705541052416308E-2</v>
      </c>
    </row>
    <row r="97" spans="1:12">
      <c r="A97" s="2" t="str">
        <f>'Master data'!A97</f>
        <v>Total Market (without financials)</v>
      </c>
      <c r="B97" s="6">
        <f>'Master data'!B97</f>
        <v>42185</v>
      </c>
      <c r="C97" s="127">
        <f>'Master data'!EE97</f>
        <v>3910022.0963999787</v>
      </c>
      <c r="D97" s="103">
        <f>C97/'Master data'!BC97</f>
        <v>7.6759520025836983E-2</v>
      </c>
      <c r="E97" s="87">
        <f>'Master data'!BW97</f>
        <v>1376210.3380000002</v>
      </c>
      <c r="F97" s="103">
        <f>E97/'Master data'!AP97</f>
        <v>2.4713761006392072E-2</v>
      </c>
      <c r="G97" s="87">
        <f>'Master data'!GL97</f>
        <v>1303800.699000004</v>
      </c>
      <c r="H97" s="87">
        <f>'Master data'!GM97</f>
        <v>1258242.693</v>
      </c>
      <c r="I97" s="87">
        <f>'Master data'!GN97</f>
        <v>1237473.101000001</v>
      </c>
      <c r="J97" s="87">
        <f>'Master data'!GO97</f>
        <v>1204181.7150000022</v>
      </c>
      <c r="K97" s="87">
        <f>'Master data'!GP97</f>
        <v>1112918.6379999986</v>
      </c>
      <c r="L97" s="103">
        <f t="shared" si="1"/>
        <v>4.338425805556434E-2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97"/>
  <sheetViews>
    <sheetView workbookViewId="0">
      <selection sqref="A1:D97"/>
    </sheetView>
  </sheetViews>
  <sheetFormatPr defaultColWidth="11.07421875" defaultRowHeight="13.5"/>
  <cols>
    <col min="1" max="1" width="29.84375" customWidth="1"/>
    <col min="2" max="2" width="12" style="5" customWidth="1"/>
    <col min="3" max="3" width="15" style="5" customWidth="1"/>
    <col min="4" max="4" width="14" style="5" customWidth="1"/>
  </cols>
  <sheetData>
    <row r="1" spans="1:4" ht="27">
      <c r="A1" s="30" t="str">
        <f>'Master data'!A1</f>
        <v>Industry Name</v>
      </c>
      <c r="B1" s="30" t="s">
        <v>8</v>
      </c>
      <c r="C1" s="30" t="s">
        <v>429</v>
      </c>
      <c r="D1" s="30" t="s">
        <v>430</v>
      </c>
    </row>
    <row r="2" spans="1:4">
      <c r="A2" s="2" t="str">
        <f>'Master data'!A2</f>
        <v>Advertising</v>
      </c>
      <c r="B2" s="6">
        <f>'Master data'!B2</f>
        <v>348</v>
      </c>
      <c r="C2" s="7">
        <f>IF('Master data'!CV2&lt;0,"NA",IF('Master data'!AM2/'Master data'!CV2&gt;1,'Master data'!AF2/100,'Master data'!AM2/'Master data'!CV2))</f>
        <v>5.6334524668553806E-2</v>
      </c>
      <c r="D2" s="23">
        <f>IF('Master data'!CV2+'Master data'!EE2&lt;0,"NA",IF(('Master data'!AM2+'Master data'!EF2-'Master data'!AN2)/('Master data'!CV2+'Master data'!EE2)&gt;1,'Master data'!AF2/100,('Master data'!AM2+'Master data'!EF2-'Master data'!AN2)/('Master data'!CV2+'Master data'!EE2)))</f>
        <v>5.6092823774450892E-2</v>
      </c>
    </row>
    <row r="3" spans="1:4">
      <c r="A3" s="2" t="str">
        <f>'Master data'!A3</f>
        <v>Aerospace/Defense</v>
      </c>
      <c r="B3" s="6">
        <f>'Master data'!B3</f>
        <v>272</v>
      </c>
      <c r="C3" s="7">
        <f>IF('Master data'!CV3&lt;0,"NA",IF('Master data'!AM3/'Master data'!CV3&gt;1,'Master data'!AF3/100,'Master data'!AM3/'Master data'!CV3))</f>
        <v>0.14422294145208617</v>
      </c>
      <c r="D3" s="23">
        <f>IF('Master data'!CV3+'Master data'!EE3&lt;0,"NA",IF(('Master data'!AM3+'Master data'!EF3-'Master data'!AN3)/('Master data'!CV3+'Master data'!EE3)&gt;1,'Master data'!AF3/100,('Master data'!AM3+'Master data'!EF3-'Master data'!AN3)/('Master data'!CV3+'Master data'!EE3)))</f>
        <v>9.9568565779123569E-2</v>
      </c>
    </row>
    <row r="4" spans="1:4">
      <c r="A4" s="2" t="str">
        <f>'Master data'!A4</f>
        <v>Air Transport</v>
      </c>
      <c r="B4" s="6">
        <f>'Master data'!B4</f>
        <v>151</v>
      </c>
      <c r="C4" s="7">
        <f>IF('Master data'!CV4&lt;0,"NA",IF('Master data'!AM4/'Master data'!CV4&gt;1,'Master data'!AF4/100,'Master data'!AM4/'Master data'!CV4))</f>
        <v>-0.36718258170208184</v>
      </c>
      <c r="D4" s="23">
        <f>IF('Master data'!CV4+'Master data'!EE4&lt;0,"NA",IF(('Master data'!AM4+'Master data'!EF4-'Master data'!AN4)/('Master data'!CV4+'Master data'!EE4)&gt;1,'Master data'!AF4/100,('Master data'!AM4+'Master data'!EF4-'Master data'!AN4)/('Master data'!CV4+'Master data'!EE4)))</f>
        <v>-0.36268887375351311</v>
      </c>
    </row>
    <row r="5" spans="1:4">
      <c r="A5" s="2" t="str">
        <f>'Master data'!A5</f>
        <v>Apparel</v>
      </c>
      <c r="B5" s="6">
        <f>'Master data'!B5</f>
        <v>1170</v>
      </c>
      <c r="C5" s="7">
        <f>IF('Master data'!CV5&lt;0,"NA",IF('Master data'!AM5/'Master data'!CV5&gt;1,'Master data'!AF5/100,'Master data'!AM5/'Master data'!CV5))</f>
        <v>0.16730567243824646</v>
      </c>
      <c r="D5" s="23">
        <f>IF('Master data'!CV5+'Master data'!EE5&lt;0,"NA",IF(('Master data'!AM5+'Master data'!EF5-'Master data'!AN5)/('Master data'!CV5+'Master data'!EE5)&gt;1,'Master data'!AF5/100,('Master data'!AM5+'Master data'!EF5-'Master data'!AN5)/('Master data'!CV5+'Master data'!EE5)))</f>
        <v>0.1624599591676707</v>
      </c>
    </row>
    <row r="6" spans="1:4">
      <c r="A6" s="2" t="str">
        <f>'Master data'!A6</f>
        <v>Auto &amp; Truck</v>
      </c>
      <c r="B6" s="6">
        <f>'Master data'!B6</f>
        <v>152</v>
      </c>
      <c r="C6" s="7">
        <f>IF('Master data'!CV6&lt;0,"NA",IF('Master data'!AM6/'Master data'!CV6&gt;1,'Master data'!AF6/100,'Master data'!AM6/'Master data'!CV6))</f>
        <v>0.1284901839770943</v>
      </c>
      <c r="D6" s="23">
        <f>IF('Master data'!CV6+'Master data'!EE6&lt;0,"NA",IF(('Master data'!AM6+'Master data'!EF6-'Master data'!AN6)/('Master data'!CV6+'Master data'!EE6)&gt;1,'Master data'!AF6/100,('Master data'!AM6+'Master data'!EF6-'Master data'!AN6)/('Master data'!CV6+'Master data'!EE6)))</f>
        <v>0.10316923064303751</v>
      </c>
    </row>
    <row r="7" spans="1:4">
      <c r="A7" s="2" t="str">
        <f>'Master data'!A7</f>
        <v>Auto Parts</v>
      </c>
      <c r="B7" s="6">
        <f>'Master data'!B7</f>
        <v>728</v>
      </c>
      <c r="C7" s="7">
        <f>IF('Master data'!CV7&lt;0,"NA",IF('Master data'!AM7/'Master data'!CV7&gt;1,'Master data'!AF7/100,'Master data'!AM7/'Master data'!CV7))</f>
        <v>9.1165324018322391E-2</v>
      </c>
      <c r="D7" s="23">
        <f>IF('Master data'!CV7+'Master data'!EE7&lt;0,"NA",IF(('Master data'!AM7+'Master data'!EF7-'Master data'!AN7)/('Master data'!CV7+'Master data'!EE7)&gt;1,'Master data'!AF7/100,('Master data'!AM7+'Master data'!EF7-'Master data'!AN7)/('Master data'!CV7+'Master data'!EE7)))</f>
        <v>7.131173288199498E-2</v>
      </c>
    </row>
    <row r="8" spans="1:4">
      <c r="A8" s="2" t="str">
        <f>'Master data'!A8</f>
        <v>Bank (Money Center)</v>
      </c>
      <c r="B8" s="6">
        <f>'Master data'!B8</f>
        <v>610</v>
      </c>
      <c r="C8" s="7">
        <f>IF('Master data'!CV8&lt;0,"NA",IF('Master data'!AM8/'Master data'!CV8&gt;1,'Master data'!AF8/100,'Master data'!AM8/'Master data'!CV8))</f>
        <v>0.11242346507589568</v>
      </c>
      <c r="D8" s="23">
        <f>IF('Master data'!CV8+'Master data'!EE8&lt;0,"NA",IF(('Master data'!AM8+'Master data'!EF8-'Master data'!AN8)/('Master data'!CV8+'Master data'!EE8)&gt;1,'Master data'!AF8/100,('Master data'!AM8+'Master data'!EF8-'Master data'!AN8)/('Master data'!CV8+'Master data'!EE8)))</f>
        <v>0.11242346507589568</v>
      </c>
    </row>
    <row r="9" spans="1:4">
      <c r="A9" s="2" t="str">
        <f>'Master data'!A9</f>
        <v>Banks (Regional)</v>
      </c>
      <c r="B9" s="6">
        <f>'Master data'!B9</f>
        <v>816</v>
      </c>
      <c r="C9" s="7">
        <f>IF('Master data'!CV9&lt;0,"NA",IF('Master data'!AM9/'Master data'!CV9&gt;1,'Master data'!AF9/100,'Master data'!AM9/'Master data'!CV9))</f>
        <v>9.7813108396503909E-2</v>
      </c>
      <c r="D9" s="23">
        <f>IF('Master data'!CV9+'Master data'!EE9&lt;0,"NA",IF(('Master data'!AM9+'Master data'!EF9-'Master data'!AN9)/('Master data'!CV9+'Master data'!EE9)&gt;1,'Master data'!AF9/100,('Master data'!AM9+'Master data'!EF9-'Master data'!AN9)/('Master data'!CV9+'Master data'!EE9)))</f>
        <v>9.7813108396503909E-2</v>
      </c>
    </row>
    <row r="10" spans="1:4">
      <c r="A10" s="2" t="str">
        <f>'Master data'!A10</f>
        <v>Beverage (Alcoholic)</v>
      </c>
      <c r="B10" s="6">
        <f>'Master data'!B10</f>
        <v>219</v>
      </c>
      <c r="C10" s="7">
        <f>IF('Master data'!CV10&lt;0,"NA",IF('Master data'!AM10/'Master data'!CV10&gt;1,'Master data'!AF10/100,'Master data'!AM10/'Master data'!CV10))</f>
        <v>0.14566001091751701</v>
      </c>
      <c r="D10" s="23">
        <f>IF('Master data'!CV10+'Master data'!EE10&lt;0,"NA",IF(('Master data'!AM10+'Master data'!EF10-'Master data'!AN10)/('Master data'!CV10+'Master data'!EE10)&gt;1,'Master data'!AF10/100,('Master data'!AM10+'Master data'!EF10-'Master data'!AN10)/('Master data'!CV10+'Master data'!EE10)))</f>
        <v>0.1435526469674511</v>
      </c>
    </row>
    <row r="11" spans="1:4">
      <c r="A11" s="2" t="str">
        <f>'Master data'!A11</f>
        <v>Beverage (Soft)</v>
      </c>
      <c r="B11" s="6">
        <f>'Master data'!B11</f>
        <v>100</v>
      </c>
      <c r="C11" s="7">
        <f>IF('Master data'!CV11&lt;0,"NA",IF('Master data'!AM11/'Master data'!CV11&gt;1,'Master data'!AF11/100,'Master data'!AM11/'Master data'!CV11))</f>
        <v>0.24731986590461932</v>
      </c>
      <c r="D11" s="23">
        <f>IF('Master data'!CV11+'Master data'!EE11&lt;0,"NA",IF(('Master data'!AM11+'Master data'!EF11-'Master data'!AN11)/('Master data'!CV11+'Master data'!EE11)&gt;1,'Master data'!AF11/100,('Master data'!AM11+'Master data'!EF11-'Master data'!AN11)/('Master data'!CV11+'Master data'!EE11)))</f>
        <v>0.24041248516223523</v>
      </c>
    </row>
    <row r="12" spans="1:4">
      <c r="A12" s="2" t="str">
        <f>'Master data'!A12</f>
        <v>Broadcasting</v>
      </c>
      <c r="B12" s="6">
        <f>'Master data'!B12</f>
        <v>139</v>
      </c>
      <c r="C12" s="7">
        <f>IF('Master data'!CV12&lt;0,"NA",IF('Master data'!AM12/'Master data'!CV12&gt;1,'Master data'!AF12/100,'Master data'!AM12/'Master data'!CV12))</f>
        <v>0.13346324081446648</v>
      </c>
      <c r="D12" s="23">
        <f>IF('Master data'!CV12+'Master data'!EE12&lt;0,"NA",IF(('Master data'!AM12+'Master data'!EF12-'Master data'!AN12)/('Master data'!CV12+'Master data'!EE12)&gt;1,'Master data'!AF12/100,('Master data'!AM12+'Master data'!EF12-'Master data'!AN12)/('Master data'!CV12+'Master data'!EE12)))</f>
        <v>0.13273173694715187</v>
      </c>
    </row>
    <row r="13" spans="1:4">
      <c r="A13" s="2" t="str">
        <f>'Master data'!A13</f>
        <v>Brokerage &amp; Investment Banking</v>
      </c>
      <c r="B13" s="6">
        <f>'Master data'!B13</f>
        <v>599</v>
      </c>
      <c r="C13" s="7">
        <f>IF('Master data'!CV13&lt;0,"NA",IF('Master data'!AM13/'Master data'!CV13&gt;1,'Master data'!AF13/100,'Master data'!AM13/'Master data'!CV13))</f>
        <v>0.14708442590964979</v>
      </c>
      <c r="D13" s="23">
        <f>IF('Master data'!CV13+'Master data'!EE13&lt;0,"NA",IF(('Master data'!AM13+'Master data'!EF13-'Master data'!AN13)/('Master data'!CV13+'Master data'!EE13)&gt;1,'Master data'!AF13/100,('Master data'!AM13+'Master data'!EF13-'Master data'!AN13)/('Master data'!CV13+'Master data'!EE13)))</f>
        <v>0.14749717818102348</v>
      </c>
    </row>
    <row r="14" spans="1:4">
      <c r="A14" s="2" t="str">
        <f>'Master data'!A14</f>
        <v>Building Materials</v>
      </c>
      <c r="B14" s="6">
        <f>'Master data'!B14</f>
        <v>449</v>
      </c>
      <c r="C14" s="7">
        <f>IF('Master data'!CV14&lt;0,"NA",IF('Master data'!AM14/'Master data'!CV14&gt;1,'Master data'!AF14/100,'Master data'!AM14/'Master data'!CV14))</f>
        <v>0.1698539227799756</v>
      </c>
      <c r="D14" s="23">
        <f>IF('Master data'!CV14+'Master data'!EE14&lt;0,"NA",IF(('Master data'!AM14+'Master data'!EF14-'Master data'!AN14)/('Master data'!CV14+'Master data'!EE14)&gt;1,'Master data'!AF14/100,('Master data'!AM14+'Master data'!EF14-'Master data'!AN14)/('Master data'!CV14+'Master data'!EE14)))</f>
        <v>0.15586853360749231</v>
      </c>
    </row>
    <row r="15" spans="1:4">
      <c r="A15" s="2" t="str">
        <f>'Master data'!A15</f>
        <v>Business &amp; Consumer Services</v>
      </c>
      <c r="B15" s="6">
        <f>'Master data'!B15</f>
        <v>948</v>
      </c>
      <c r="C15" s="7">
        <f>IF('Master data'!CV15&lt;0,"NA",IF('Master data'!AM15/'Master data'!CV15&gt;1,'Master data'!AF15/100,'Master data'!AM15/'Master data'!CV15))</f>
        <v>0.15401079666199044</v>
      </c>
      <c r="D15" s="23">
        <f>IF('Master data'!CV15+'Master data'!EE15&lt;0,"NA",IF(('Master data'!AM15+'Master data'!EF15-'Master data'!AN15)/('Master data'!CV15+'Master data'!EE15)&gt;1,'Master data'!AF15/100,('Master data'!AM15+'Master data'!EF15-'Master data'!AN15)/('Master data'!CV15+'Master data'!EE15)))</f>
        <v>0.14956698963279266</v>
      </c>
    </row>
    <row r="16" spans="1:4">
      <c r="A16" s="2" t="str">
        <f>'Master data'!A16</f>
        <v>Cable TV</v>
      </c>
      <c r="B16" s="6">
        <f>'Master data'!B16</f>
        <v>54</v>
      </c>
      <c r="C16" s="7">
        <f>IF('Master data'!CV16&lt;0,"NA",IF('Master data'!AM16/'Master data'!CV16&gt;1,'Master data'!AF16/100,'Master data'!AM16/'Master data'!CV16))</f>
        <v>0.15219360765722542</v>
      </c>
      <c r="D16" s="23">
        <f>IF('Master data'!CV16+'Master data'!EE16&lt;0,"NA",IF(('Master data'!AM16+'Master data'!EF16-'Master data'!AN16)/('Master data'!CV16+'Master data'!EE16)&gt;1,'Master data'!AF16/100,('Master data'!AM16+'Master data'!EF16-'Master data'!AN16)/('Master data'!CV16+'Master data'!EE16)))</f>
        <v>0.15122497347645908</v>
      </c>
    </row>
    <row r="17" spans="1:4">
      <c r="A17" s="2" t="str">
        <f>'Master data'!A17</f>
        <v>Chemical (Basic)</v>
      </c>
      <c r="B17" s="6">
        <f>'Master data'!B17</f>
        <v>854</v>
      </c>
      <c r="C17" s="7">
        <f>IF('Master data'!CV17&lt;0,"NA",IF('Master data'!AM17/'Master data'!CV17&gt;1,'Master data'!AF17/100,'Master data'!AM17/'Master data'!CV17))</f>
        <v>0.17904217450125054</v>
      </c>
      <c r="D17" s="23">
        <f>IF('Master data'!CV17+'Master data'!EE17&lt;0,"NA",IF(('Master data'!AM17+'Master data'!EF17-'Master data'!AN17)/('Master data'!CV17+'Master data'!EE17)&gt;1,'Master data'!AF17/100,('Master data'!AM17+'Master data'!EF17-'Master data'!AN17)/('Master data'!CV17+'Master data'!EE17)))</f>
        <v>0.16863400326308189</v>
      </c>
    </row>
    <row r="18" spans="1:4">
      <c r="A18" s="2" t="str">
        <f>'Master data'!A18</f>
        <v>Chemical (Diversified)</v>
      </c>
      <c r="B18" s="6">
        <f>'Master data'!B18</f>
        <v>71</v>
      </c>
      <c r="C18" s="7">
        <f>IF('Master data'!CV18&lt;0,"NA",IF('Master data'!AM18/'Master data'!CV18&gt;1,'Master data'!AF18/100,'Master data'!AM18/'Master data'!CV18))</f>
        <v>0.13399234336985921</v>
      </c>
      <c r="D18" s="23">
        <f>IF('Master data'!CV18+'Master data'!EE18&lt;0,"NA",IF(('Master data'!AM18+'Master data'!EF18-'Master data'!AN18)/('Master data'!CV18+'Master data'!EE18)&gt;1,'Master data'!AF18/100,('Master data'!AM18+'Master data'!EF18-'Master data'!AN18)/('Master data'!CV18+'Master data'!EE18)))</f>
        <v>0.11463704843329621</v>
      </c>
    </row>
    <row r="19" spans="1:4">
      <c r="A19" s="2" t="str">
        <f>'Master data'!A19</f>
        <v>Chemical (Specialty)</v>
      </c>
      <c r="B19" s="6">
        <f>'Master data'!B19</f>
        <v>898</v>
      </c>
      <c r="C19" s="7">
        <f>IF('Master data'!CV19&lt;0,"NA",IF('Master data'!AM19/'Master data'!CV19&gt;1,'Master data'!AF19/100,'Master data'!AM19/'Master data'!CV19))</f>
        <v>0.15459574781393212</v>
      </c>
      <c r="D19" s="23">
        <f>IF('Master data'!CV19+'Master data'!EE19&lt;0,"NA",IF(('Master data'!AM19+'Master data'!EF19-'Master data'!AN19)/('Master data'!CV19+'Master data'!EE19)&gt;1,'Master data'!AF19/100,('Master data'!AM19+'Master data'!EF19-'Master data'!AN19)/('Master data'!CV19+'Master data'!EE19)))</f>
        <v>0.14380833053299211</v>
      </c>
    </row>
    <row r="20" spans="1:4">
      <c r="A20" s="2" t="str">
        <f>'Master data'!A20</f>
        <v>Coal &amp; Related Energy</v>
      </c>
      <c r="B20" s="6">
        <f>'Master data'!B20</f>
        <v>206</v>
      </c>
      <c r="C20" s="7">
        <f>IF('Master data'!CV20&lt;0,"NA",IF('Master data'!AM20/'Master data'!CV20&gt;1,'Master data'!AF20/100,'Master data'!AM20/'Master data'!CV20))</f>
        <v>0.1346193475163229</v>
      </c>
      <c r="D20" s="23">
        <f>IF('Master data'!CV20+'Master data'!EE20&lt;0,"NA",IF(('Master data'!AM20+'Master data'!EF20-'Master data'!AN20)/('Master data'!CV20+'Master data'!EE20)&gt;1,'Master data'!AF20/100,('Master data'!AM20+'Master data'!EF20-'Master data'!AN20)/('Master data'!CV20+'Master data'!EE20)))</f>
        <v>0.13385695958998839</v>
      </c>
    </row>
    <row r="21" spans="1:4">
      <c r="A21" s="2" t="str">
        <f>'Master data'!A21</f>
        <v>Computer Services</v>
      </c>
      <c r="B21" s="6">
        <f>'Master data'!B21</f>
        <v>1040</v>
      </c>
      <c r="C21" s="7">
        <f>IF('Master data'!CV21&lt;0,"NA",IF('Master data'!AM21/'Master data'!CV21&gt;1,'Master data'!AF21/100,'Master data'!AM21/'Master data'!CV21))</f>
        <v>0.16203687158794108</v>
      </c>
      <c r="D21" s="23">
        <f>IF('Master data'!CV21+'Master data'!EE21&lt;0,"NA",IF(('Master data'!AM21+'Master data'!EF21-'Master data'!AN21)/('Master data'!CV21+'Master data'!EE21)&gt;1,'Master data'!AF21/100,('Master data'!AM21+'Master data'!EF21-'Master data'!AN21)/('Master data'!CV21+'Master data'!EE21)))</f>
        <v>0.14328041216368526</v>
      </c>
    </row>
    <row r="22" spans="1:4">
      <c r="A22" s="2" t="str">
        <f>'Master data'!A22</f>
        <v>Computers/Peripherals</v>
      </c>
      <c r="B22" s="6">
        <f>'Master data'!B22</f>
        <v>336</v>
      </c>
      <c r="C22" s="7">
        <f>IF('Master data'!CV22&lt;0,"NA",IF('Master data'!AM22/'Master data'!CV22&gt;1,'Master data'!AF22/100,'Master data'!AM22/'Master data'!CV22))</f>
        <v>0.34074969243364617</v>
      </c>
      <c r="D22" s="23">
        <f>IF('Master data'!CV22+'Master data'!EE22&lt;0,"NA",IF(('Master data'!AM22+'Master data'!EF22-'Master data'!AN22)/('Master data'!CV22+'Master data'!EE22)&gt;1,'Master data'!AF22/100,('Master data'!AM22+'Master data'!EF22-'Master data'!AN22)/('Master data'!CV22+'Master data'!EE22)))</f>
        <v>0.24261078145969392</v>
      </c>
    </row>
    <row r="23" spans="1:4">
      <c r="A23" s="2" t="str">
        <f>'Master data'!A23</f>
        <v>Construction Supplies</v>
      </c>
      <c r="B23" s="6">
        <f>'Master data'!B23</f>
        <v>784</v>
      </c>
      <c r="C23" s="7">
        <f>IF('Master data'!CV23&lt;0,"NA",IF('Master data'!AM23/'Master data'!CV23&gt;1,'Master data'!AF23/100,'Master data'!AM23/'Master data'!CV23))</f>
        <v>0.11261441512209489</v>
      </c>
      <c r="D23" s="23">
        <f>IF('Master data'!CV23+'Master data'!EE23&lt;0,"NA",IF(('Master data'!AM23+'Master data'!EF23-'Master data'!AN23)/('Master data'!CV23+'Master data'!EE23)&gt;1,'Master data'!AF23/100,('Master data'!AM23+'Master data'!EF23-'Master data'!AN23)/('Master data'!CV23+'Master data'!EE23)))</f>
        <v>0.10530925527633654</v>
      </c>
    </row>
    <row r="24" spans="1:4">
      <c r="A24" s="2" t="str">
        <f>'Master data'!A24</f>
        <v>Diversified</v>
      </c>
      <c r="B24" s="6">
        <f>'Master data'!B24</f>
        <v>318</v>
      </c>
      <c r="C24" s="7">
        <f>IF('Master data'!CV24&lt;0,"NA",IF('Master data'!AM24/'Master data'!CV24&gt;1,'Master data'!AF24/100,'Master data'!AM24/'Master data'!CV24))</f>
        <v>0.15311078720268695</v>
      </c>
      <c r="D24" s="23">
        <f>IF('Master data'!CV24+'Master data'!EE24&lt;0,"NA",IF(('Master data'!AM24+'Master data'!EF24-'Master data'!AN24)/('Master data'!CV24+'Master data'!EE24)&gt;1,'Master data'!AF24/100,('Master data'!AM24+'Master data'!EF24-'Master data'!AN24)/('Master data'!CV24+'Master data'!EE24)))</f>
        <v>0.14417330901326783</v>
      </c>
    </row>
    <row r="25" spans="1:4">
      <c r="A25" s="2" t="str">
        <f>'Master data'!A25</f>
        <v>Drugs (Biotechnology)</v>
      </c>
      <c r="B25" s="6">
        <f>'Master data'!B25</f>
        <v>1223</v>
      </c>
      <c r="C25" s="7">
        <f>IF('Master data'!CV25&lt;0,"NA",IF('Master data'!AM25/'Master data'!CV25&gt;1,'Master data'!AF25/100,'Master data'!AM25/'Master data'!CV25))</f>
        <v>-1.265233660853342E-2</v>
      </c>
      <c r="D25" s="23">
        <f>IF('Master data'!CV25+'Master data'!EE25&lt;0,"NA",IF(('Master data'!AM25+'Master data'!EF25-'Master data'!AN25)/('Master data'!CV25+'Master data'!EE25)&gt;1,'Master data'!AF25/100,('Master data'!AM25+'Master data'!EF25-'Master data'!AN25)/('Master data'!CV25+'Master data'!EE25)))</f>
        <v>1.3703388959452435E-2</v>
      </c>
    </row>
    <row r="26" spans="1:4">
      <c r="A26" s="2" t="str">
        <f>'Master data'!A26</f>
        <v>Drugs (Pharmaceutical)</v>
      </c>
      <c r="B26" s="6">
        <f>'Master data'!B26</f>
        <v>1371</v>
      </c>
      <c r="C26" s="7">
        <f>IF('Master data'!CV26&lt;0,"NA",IF('Master data'!AM26/'Master data'!CV26&gt;1,'Master data'!AF26/100,'Master data'!AM26/'Master data'!CV26))</f>
        <v>0.12595871454134275</v>
      </c>
      <c r="D26" s="23">
        <f>IF('Master data'!CV26+'Master data'!EE26&lt;0,"NA",IF(('Master data'!AM26+'Master data'!EF26-'Master data'!AN26)/('Master data'!CV26+'Master data'!EE26)&gt;1,'Master data'!AF26/100,('Master data'!AM26+'Master data'!EF26-'Master data'!AN26)/('Master data'!CV26+'Master data'!EE26)))</f>
        <v>9.6391867235967668E-2</v>
      </c>
    </row>
    <row r="27" spans="1:4">
      <c r="A27" s="2" t="str">
        <f>'Master data'!A27</f>
        <v>Education</v>
      </c>
      <c r="B27" s="6">
        <f>'Master data'!B27</f>
        <v>244</v>
      </c>
      <c r="C27" s="7">
        <f>IF('Master data'!CV27&lt;0,"NA",IF('Master data'!AM27/'Master data'!CV27&gt;1,'Master data'!AF27/100,'Master data'!AM27/'Master data'!CV27))</f>
        <v>3.5086827411427837E-2</v>
      </c>
      <c r="D27" s="23">
        <f>IF('Master data'!CV27+'Master data'!EE27&lt;0,"NA",IF(('Master data'!AM27+'Master data'!EF27-'Master data'!AN27)/('Master data'!CV27+'Master data'!EE27)&gt;1,'Master data'!AF27/100,('Master data'!AM27+'Master data'!EF27-'Master data'!AN27)/('Master data'!CV27+'Master data'!EE27)))</f>
        <v>3.8423253036034249E-2</v>
      </c>
    </row>
    <row r="28" spans="1:4">
      <c r="A28" s="2" t="str">
        <f>'Master data'!A28</f>
        <v>Electrical Equipment</v>
      </c>
      <c r="B28" s="6">
        <f>'Master data'!B28</f>
        <v>999</v>
      </c>
      <c r="C28" s="7">
        <f>IF('Master data'!CV28&lt;0,"NA",IF('Master data'!AM28/'Master data'!CV28&gt;1,'Master data'!AF28/100,'Master data'!AM28/'Master data'!CV28))</f>
        <v>9.5887128097968344E-2</v>
      </c>
      <c r="D28" s="23">
        <f>IF('Master data'!CV28+'Master data'!EE28&lt;0,"NA",IF(('Master data'!AM28+'Master data'!EF28-'Master data'!AN28)/('Master data'!CV28+'Master data'!EE28)&gt;1,'Master data'!AF28/100,('Master data'!AM28+'Master data'!EF28-'Master data'!AN28)/('Master data'!CV28+'Master data'!EE28)))</f>
        <v>8.6013591477261633E-2</v>
      </c>
    </row>
    <row r="29" spans="1:4">
      <c r="A29" s="2" t="str">
        <f>'Master data'!A29</f>
        <v>Electronics (Consumer &amp; Office)</v>
      </c>
      <c r="B29" s="6">
        <f>'Master data'!B29</f>
        <v>138</v>
      </c>
      <c r="C29" s="7">
        <f>IF('Master data'!CV29&lt;0,"NA",IF('Master data'!AM29/'Master data'!CV29&gt;1,'Master data'!AF29/100,'Master data'!AM29/'Master data'!CV29))</f>
        <v>0.14649401337524795</v>
      </c>
      <c r="D29" s="23">
        <f>IF('Master data'!CV29+'Master data'!EE29&lt;0,"NA",IF(('Master data'!AM29+'Master data'!EF29-'Master data'!AN29)/('Master data'!CV29+'Master data'!EE29)&gt;1,'Master data'!AF29/100,('Master data'!AM29+'Master data'!EF29-'Master data'!AN29)/('Master data'!CV29+'Master data'!EE29)))</f>
        <v>0.12414349243753807</v>
      </c>
    </row>
    <row r="30" spans="1:4">
      <c r="A30" s="2" t="str">
        <f>'Master data'!A30</f>
        <v>Electronics (General)</v>
      </c>
      <c r="B30" s="6">
        <f>'Master data'!B30</f>
        <v>1425</v>
      </c>
      <c r="C30" s="7">
        <f>IF('Master data'!CV30&lt;0,"NA",IF('Master data'!AM30/'Master data'!CV30&gt;1,'Master data'!AF30/100,'Master data'!AM30/'Master data'!CV30))</f>
        <v>0.13300111722461752</v>
      </c>
      <c r="D30" s="23">
        <f>IF('Master data'!CV30+'Master data'!EE30&lt;0,"NA",IF(('Master data'!AM30+'Master data'!EF30-'Master data'!AN30)/('Master data'!CV30+'Master data'!EE30)&gt;1,'Master data'!AF30/100,('Master data'!AM30+'Master data'!EF30-'Master data'!AN30)/('Master data'!CV30+'Master data'!EE30)))</f>
        <v>0.13009353322561151</v>
      </c>
    </row>
    <row r="31" spans="1:4">
      <c r="A31" s="2" t="str">
        <f>'Master data'!A31</f>
        <v>Engineering/Construction</v>
      </c>
      <c r="B31" s="6">
        <f>'Master data'!B31</f>
        <v>1267</v>
      </c>
      <c r="C31" s="7">
        <f>IF('Master data'!CV31&lt;0,"NA",IF('Master data'!AM31/'Master data'!CV31&gt;1,'Master data'!AF31/100,'Master data'!AM31/'Master data'!CV31))</f>
        <v>0.1044615500795243</v>
      </c>
      <c r="D31" s="23">
        <f>IF('Master data'!CV31+'Master data'!EE31&lt;0,"NA",IF(('Master data'!AM31+'Master data'!EF31-'Master data'!AN31)/('Master data'!CV31+'Master data'!EE31)&gt;1,'Master data'!AF31/100,('Master data'!AM31+'Master data'!EF31-'Master data'!AN31)/('Master data'!CV31+'Master data'!EE31)))</f>
        <v>9.847733652283415E-2</v>
      </c>
    </row>
    <row r="32" spans="1:4">
      <c r="A32" s="2" t="str">
        <f>'Master data'!A32</f>
        <v>Entertainment</v>
      </c>
      <c r="B32" s="6">
        <f>'Master data'!B32</f>
        <v>734</v>
      </c>
      <c r="C32" s="7">
        <f>IF('Master data'!CV32&lt;0,"NA",IF('Master data'!AM32/'Master data'!CV32&gt;1,'Master data'!AF32/100,'Master data'!AM32/'Master data'!CV32))</f>
        <v>4.7601360391532309E-2</v>
      </c>
      <c r="D32" s="23">
        <f>IF('Master data'!CV32+'Master data'!EE32&lt;0,"NA",IF(('Master data'!AM32+'Master data'!EF32-'Master data'!AN32)/('Master data'!CV32+'Master data'!EE32)&gt;1,'Master data'!AF32/100,('Master data'!AM32+'Master data'!EF32-'Master data'!AN32)/('Master data'!CV32+'Master data'!EE32)))</f>
        <v>4.769208457189255E-2</v>
      </c>
    </row>
    <row r="33" spans="1:4">
      <c r="A33" s="2" t="str">
        <f>'Master data'!A33</f>
        <v>Environmental &amp; Waste Services</v>
      </c>
      <c r="B33" s="6">
        <f>'Master data'!B33</f>
        <v>353</v>
      </c>
      <c r="C33" s="7">
        <f>IF('Master data'!CV33&lt;0,"NA",IF('Master data'!AM33/'Master data'!CV33&gt;1,'Master data'!AF33/100,'Master data'!AM33/'Master data'!CV33))</f>
        <v>9.4771173784805332E-2</v>
      </c>
      <c r="D33" s="23">
        <f>IF('Master data'!CV33+'Master data'!EE33&lt;0,"NA",IF(('Master data'!AM33+'Master data'!EF33-'Master data'!AN33)/('Master data'!CV33+'Master data'!EE33)&gt;1,'Master data'!AF33/100,('Master data'!AM33+'Master data'!EF33-'Master data'!AN33)/('Master data'!CV33+'Master data'!EE33)))</f>
        <v>9.3931240110973285E-2</v>
      </c>
    </row>
    <row r="34" spans="1:4">
      <c r="A34" s="2" t="str">
        <f>'Master data'!A34</f>
        <v>Farming/Agriculture</v>
      </c>
      <c r="B34" s="6">
        <f>'Master data'!B34</f>
        <v>417</v>
      </c>
      <c r="C34" s="7">
        <f>IF('Master data'!CV34&lt;0,"NA",IF('Master data'!AM34/'Master data'!CV34&gt;1,'Master data'!AF34/100,'Master data'!AM34/'Master data'!CV34))</f>
        <v>0.14075971437753482</v>
      </c>
      <c r="D34" s="23">
        <f>IF('Master data'!CV34+'Master data'!EE34&lt;0,"NA",IF(('Master data'!AM34+'Master data'!EF34-'Master data'!AN34)/('Master data'!CV34+'Master data'!EE34)&gt;1,'Master data'!AF34/100,('Master data'!AM34+'Master data'!EF34-'Master data'!AN34)/('Master data'!CV34+'Master data'!EE34)))</f>
        <v>0.1311933984848859</v>
      </c>
    </row>
    <row r="35" spans="1:4">
      <c r="A35" s="2" t="str">
        <f>'Master data'!A35</f>
        <v>Financial Svcs. (Non-bank &amp; Insurance)</v>
      </c>
      <c r="B35" s="6">
        <f>'Master data'!B35</f>
        <v>1102</v>
      </c>
      <c r="C35" s="7">
        <f>IF('Master data'!CV35&lt;0,"NA",IF('Master data'!AM35/'Master data'!CV35&gt;1,'Master data'!AF35/100,'Master data'!AM35/'Master data'!CV35))</f>
        <v>0.25274874530024904</v>
      </c>
      <c r="D35" s="23">
        <f>IF('Master data'!CV35+'Master data'!EE35&lt;0,"NA",IF(('Master data'!AM35+'Master data'!EF35-'Master data'!AN35)/('Master data'!CV35+'Master data'!EE35)&gt;1,'Master data'!AF35/100,('Master data'!AM35+'Master data'!EF35-'Master data'!AN35)/('Master data'!CV35+'Master data'!EE35)))</f>
        <v>0.25129765793466491</v>
      </c>
    </row>
    <row r="36" spans="1:4">
      <c r="A36" s="2" t="str">
        <f>'Master data'!A36</f>
        <v>Food Processing</v>
      </c>
      <c r="B36" s="6">
        <f>'Master data'!B36</f>
        <v>1377</v>
      </c>
      <c r="C36" s="7">
        <f>IF('Master data'!CV36&lt;0,"NA",IF('Master data'!AM36/'Master data'!CV36&gt;1,'Master data'!AF36/100,'Master data'!AM36/'Master data'!CV36))</f>
        <v>0.13577258792645006</v>
      </c>
      <c r="D36" s="23">
        <f>IF('Master data'!CV36+'Master data'!EE36&lt;0,"NA",IF(('Master data'!AM36+'Master data'!EF36-'Master data'!AN36)/('Master data'!CV36+'Master data'!EE36)&gt;1,'Master data'!AF36/100,('Master data'!AM36+'Master data'!EF36-'Master data'!AN36)/('Master data'!CV36+'Master data'!EE36)))</f>
        <v>0.1313779568564675</v>
      </c>
    </row>
    <row r="37" spans="1:4">
      <c r="A37" s="2" t="str">
        <f>'Master data'!A37</f>
        <v>Food Wholesalers</v>
      </c>
      <c r="B37" s="6">
        <f>'Master data'!B37</f>
        <v>160</v>
      </c>
      <c r="C37" s="7">
        <f>IF('Master data'!CV37&lt;0,"NA",IF('Master data'!AM37/'Master data'!CV37&gt;1,'Master data'!AF37/100,'Master data'!AM37/'Master data'!CV37))</f>
        <v>6.4923842770230944E-2</v>
      </c>
      <c r="D37" s="23">
        <f>IF('Master data'!CV37+'Master data'!EE37&lt;0,"NA",IF(('Master data'!AM37+'Master data'!EF37-'Master data'!AN37)/('Master data'!CV37+'Master data'!EE37)&gt;1,'Master data'!AF37/100,('Master data'!AM37+'Master data'!EF37-'Master data'!AN37)/('Master data'!CV37+'Master data'!EE37)))</f>
        <v>6.4998811391341907E-2</v>
      </c>
    </row>
    <row r="38" spans="1:4">
      <c r="A38" s="2" t="str">
        <f>'Master data'!A38</f>
        <v>Furn/Home Furnishings</v>
      </c>
      <c r="B38" s="6">
        <f>'Master data'!B38</f>
        <v>359</v>
      </c>
      <c r="C38" s="7">
        <f>IF('Master data'!CV38&lt;0,"NA",IF('Master data'!AM38/'Master data'!CV38&gt;1,'Master data'!AF38/100,'Master data'!AM38/'Master data'!CV38))</f>
        <v>0.20629354221873236</v>
      </c>
      <c r="D38" s="23">
        <f>IF('Master data'!CV38+'Master data'!EE38&lt;0,"NA",IF(('Master data'!AM38+'Master data'!EF38-'Master data'!AN38)/('Master data'!CV38+'Master data'!EE38)&gt;1,'Master data'!AF38/100,('Master data'!AM38+'Master data'!EF38-'Master data'!AN38)/('Master data'!CV38+'Master data'!EE38)))</f>
        <v>0.18215116796127553</v>
      </c>
    </row>
    <row r="39" spans="1:4">
      <c r="A39" s="2" t="str">
        <f>'Master data'!A39</f>
        <v>Green &amp; Renewable Energy</v>
      </c>
      <c r="B39" s="6">
        <f>'Master data'!B39</f>
        <v>239</v>
      </c>
      <c r="C39" s="7">
        <f>IF('Master data'!CV39&lt;0,"NA",IF('Master data'!AM39/'Master data'!CV39&gt;1,'Master data'!AF39/100,'Master data'!AM39/'Master data'!CV39))</f>
        <v>0.10262739570706697</v>
      </c>
      <c r="D39" s="23">
        <f>IF('Master data'!CV39+'Master data'!EE39&lt;0,"NA",IF(('Master data'!AM39+'Master data'!EF39-'Master data'!AN39)/('Master data'!CV39+'Master data'!EE39)&gt;1,'Master data'!AF39/100,('Master data'!AM39+'Master data'!EF39-'Master data'!AN39)/('Master data'!CV39+'Master data'!EE39)))</f>
        <v>0.10250783317930993</v>
      </c>
    </row>
    <row r="40" spans="1:4">
      <c r="A40" s="2" t="str">
        <f>'Master data'!A40</f>
        <v>Healthcare Products</v>
      </c>
      <c r="B40" s="6">
        <f>'Master data'!B40</f>
        <v>852</v>
      </c>
      <c r="C40" s="7">
        <f>IF('Master data'!CV40&lt;0,"NA",IF('Master data'!AM40/'Master data'!CV40&gt;1,'Master data'!AF40/100,'Master data'!AM40/'Master data'!CV40))</f>
        <v>0.16348558040316163</v>
      </c>
      <c r="D40" s="23">
        <f>IF('Master data'!CV40+'Master data'!EE40&lt;0,"NA",IF(('Master data'!AM40+'Master data'!EF40-'Master data'!AN40)/('Master data'!CV40+'Master data'!EE40)&gt;1,'Master data'!AF40/100,('Master data'!AM40+'Master data'!EF40-'Master data'!AN40)/('Master data'!CV40+'Master data'!EE40)))</f>
        <v>0.13707402957512782</v>
      </c>
    </row>
    <row r="41" spans="1:4">
      <c r="A41" s="2" t="str">
        <f>'Master data'!A41</f>
        <v>Healthcare Support Services</v>
      </c>
      <c r="B41" s="6">
        <f>'Master data'!B41</f>
        <v>445</v>
      </c>
      <c r="C41" s="7">
        <f>IF('Master data'!CV41&lt;0,"NA",IF('Master data'!AM41/'Master data'!CV41&gt;1,'Master data'!AF41/100,'Master data'!AM41/'Master data'!CV41))</f>
        <v>0.13342208845949446</v>
      </c>
      <c r="D41" s="23">
        <f>IF('Master data'!CV41+'Master data'!EE41&lt;0,"NA",IF(('Master data'!AM41+'Master data'!EF41-'Master data'!AN41)/('Master data'!CV41+'Master data'!EE41)&gt;1,'Master data'!AF41/100,('Master data'!AM41+'Master data'!EF41-'Master data'!AN41)/('Master data'!CV41+'Master data'!EE41)))</f>
        <v>0.13172598664540075</v>
      </c>
    </row>
    <row r="42" spans="1:4">
      <c r="A42" s="2" t="str">
        <f>'Master data'!A42</f>
        <v>Heathcare Information and Technology</v>
      </c>
      <c r="B42" s="6">
        <f>'Master data'!B42</f>
        <v>455</v>
      </c>
      <c r="C42" s="7">
        <f>IF('Master data'!CV42&lt;0,"NA",IF('Master data'!AM42/'Master data'!CV42&gt;1,'Master data'!AF42/100,'Master data'!AM42/'Master data'!CV42))</f>
        <v>0.17999214051230031</v>
      </c>
      <c r="D42" s="23">
        <f>IF('Master data'!CV42+'Master data'!EE42&lt;0,"NA",IF(('Master data'!AM42+'Master data'!EF42-'Master data'!AN42)/('Master data'!CV42+'Master data'!EE42)&gt;1,'Master data'!AF42/100,('Master data'!AM42+'Master data'!EF42-'Master data'!AN42)/('Master data'!CV42+'Master data'!EE42)))</f>
        <v>0.16079350216144278</v>
      </c>
    </row>
    <row r="43" spans="1:4">
      <c r="A43" s="2" t="str">
        <f>'Master data'!A43</f>
        <v>Homebuilding</v>
      </c>
      <c r="B43" s="6">
        <f>'Master data'!B43</f>
        <v>168</v>
      </c>
      <c r="C43" s="7">
        <f>IF('Master data'!CV43&lt;0,"NA",IF('Master data'!AM43/'Master data'!CV43&gt;1,'Master data'!AF43/100,'Master data'!AM43/'Master data'!CV43))</f>
        <v>0.19815443637580782</v>
      </c>
      <c r="D43" s="23">
        <f>IF('Master data'!CV43+'Master data'!EE43&lt;0,"NA",IF(('Master data'!AM43+'Master data'!EF43-'Master data'!AN43)/('Master data'!CV43+'Master data'!EE43)&gt;1,'Master data'!AF43/100,('Master data'!AM43+'Master data'!EF43-'Master data'!AN43)/('Master data'!CV43+'Master data'!EE43)))</f>
        <v>0.19630159116092602</v>
      </c>
    </row>
    <row r="44" spans="1:4">
      <c r="A44" s="2" t="str">
        <f>'Master data'!A44</f>
        <v>Hospitals/Healthcare Facilities</v>
      </c>
      <c r="B44" s="6">
        <f>'Master data'!B44</f>
        <v>223</v>
      </c>
      <c r="C44" s="7">
        <f>IF('Master data'!CV44&lt;0,"NA",IF('Master data'!AM44/'Master data'!CV44&gt;1,'Master data'!AF44/100,'Master data'!AM44/'Master data'!CV44))</f>
        <v>0.21110755217561589</v>
      </c>
      <c r="D44" s="23">
        <f>IF('Master data'!CV44+'Master data'!EE44&lt;0,"NA",IF(('Master data'!AM44+'Master data'!EF44-'Master data'!AN44)/('Master data'!CV44+'Master data'!EE44)&gt;1,'Master data'!AF44/100,('Master data'!AM44+'Master data'!EF44-'Master data'!AN44)/('Master data'!CV44+'Master data'!EE44)))</f>
        <v>0.21002652039570424</v>
      </c>
    </row>
    <row r="45" spans="1:4">
      <c r="A45" s="2" t="str">
        <f>'Master data'!A45</f>
        <v>Hotel/Gaming</v>
      </c>
      <c r="B45" s="6">
        <f>'Master data'!B45</f>
        <v>654</v>
      </c>
      <c r="C45" s="7">
        <f>IF('Master data'!CV45&lt;0,"NA",IF('Master data'!AM45/'Master data'!CV45&gt;1,'Master data'!AF45/100,'Master data'!AM45/'Master data'!CV45))</f>
        <v>-0.16374474417089072</v>
      </c>
      <c r="D45" s="23">
        <f>IF('Master data'!CV45+'Master data'!EE45&lt;0,"NA",IF(('Master data'!AM45+'Master data'!EF45-'Master data'!AN45)/('Master data'!CV45+'Master data'!EE45)&gt;1,'Master data'!AF45/100,('Master data'!AM45+'Master data'!EF45-'Master data'!AN45)/('Master data'!CV45+'Master data'!EE45)))</f>
        <v>-0.14751978674599214</v>
      </c>
    </row>
    <row r="46" spans="1:4">
      <c r="A46" s="2" t="str">
        <f>'Master data'!A46</f>
        <v>Household Products</v>
      </c>
      <c r="B46" s="6">
        <f>'Master data'!B46</f>
        <v>575</v>
      </c>
      <c r="C46" s="7">
        <f>IF('Master data'!CV46&lt;0,"NA",IF('Master data'!AM46/'Master data'!CV46&gt;1,'Master data'!AF46/100,'Master data'!AM46/'Master data'!CV46))</f>
        <v>0.19055253540112985</v>
      </c>
      <c r="D46" s="23">
        <f>IF('Master data'!CV46+'Master data'!EE46&lt;0,"NA",IF(('Master data'!AM46+'Master data'!EF46-'Master data'!AN46)/('Master data'!CV46+'Master data'!EE46)&gt;1,'Master data'!AF46/100,('Master data'!AM46+'Master data'!EF46-'Master data'!AN46)/('Master data'!CV46+'Master data'!EE46)))</f>
        <v>0.17214058246589575</v>
      </c>
    </row>
    <row r="47" spans="1:4">
      <c r="A47" s="2" t="str">
        <f>'Master data'!A47</f>
        <v>Information Services</v>
      </c>
      <c r="B47" s="6">
        <f>'Master data'!B47</f>
        <v>266</v>
      </c>
      <c r="C47" s="7">
        <f>IF('Master data'!CV47&lt;0,"NA",IF('Master data'!AM47/'Master data'!CV47&gt;1,'Master data'!AF47/100,'Master data'!AM47/'Master data'!CV47))</f>
        <v>0.15923208270441835</v>
      </c>
      <c r="D47" s="23">
        <f>IF('Master data'!CV47+'Master data'!EE47&lt;0,"NA",IF(('Master data'!AM47+'Master data'!EF47-'Master data'!AN47)/('Master data'!CV47+'Master data'!EE47)&gt;1,'Master data'!AF47/100,('Master data'!AM47+'Master data'!EF47-'Master data'!AN47)/('Master data'!CV47+'Master data'!EE47)))</f>
        <v>0.14843125067762053</v>
      </c>
    </row>
    <row r="48" spans="1:4">
      <c r="A48" s="2" t="str">
        <f>'Master data'!A48</f>
        <v>Insurance (General)</v>
      </c>
      <c r="B48" s="6">
        <f>'Master data'!B48</f>
        <v>215</v>
      </c>
      <c r="C48" s="7">
        <f>IF('Master data'!CV48&lt;0,"NA",IF('Master data'!AM48/'Master data'!CV48&gt;1,'Master data'!AF48/100,'Master data'!AM48/'Master data'!CV48))</f>
        <v>0.121914624481884</v>
      </c>
      <c r="D48" s="23">
        <f>IF('Master data'!CV48+'Master data'!EE48&lt;0,"NA",IF(('Master data'!AM48+'Master data'!EF48-'Master data'!AN48)/('Master data'!CV48+'Master data'!EE48)&gt;1,'Master data'!AF48/100,('Master data'!AM48+'Master data'!EF48-'Master data'!AN48)/('Master data'!CV48+'Master data'!EE48)))</f>
        <v>0.12184409096702678</v>
      </c>
    </row>
    <row r="49" spans="1:4">
      <c r="A49" s="2" t="str">
        <f>'Master data'!A49</f>
        <v>Insurance (Life)</v>
      </c>
      <c r="B49" s="6">
        <f>'Master data'!B49</f>
        <v>142</v>
      </c>
      <c r="C49" s="7">
        <f>IF('Master data'!CV49&lt;0,"NA",IF('Master data'!AM49/'Master data'!CV49&gt;1,'Master data'!AF49/100,'Master data'!AM49/'Master data'!CV49))</f>
        <v>0.10046975837541092</v>
      </c>
      <c r="D49" s="23">
        <f>IF('Master data'!CV49+'Master data'!EE49&lt;0,"NA",IF(('Master data'!AM49+'Master data'!EF49-'Master data'!AN49)/('Master data'!CV49+'Master data'!EE49)&gt;1,'Master data'!AF49/100,('Master data'!AM49+'Master data'!EF49-'Master data'!AN49)/('Master data'!CV49+'Master data'!EE49)))</f>
        <v>0.10046975837541092</v>
      </c>
    </row>
    <row r="50" spans="1:4">
      <c r="A50" s="2" t="str">
        <f>'Master data'!A50</f>
        <v>Insurance (Prop/Cas.)</v>
      </c>
      <c r="B50" s="6">
        <f>'Master data'!B50</f>
        <v>231</v>
      </c>
      <c r="C50" s="7">
        <f>IF('Master data'!CV50&lt;0,"NA",IF('Master data'!AM50/'Master data'!CV50&gt;1,'Master data'!AF50/100,'Master data'!AM50/'Master data'!CV50))</f>
        <v>0.12910710761410696</v>
      </c>
      <c r="D50" s="23">
        <f>IF('Master data'!CV50+'Master data'!EE50&lt;0,"NA",IF(('Master data'!AM50+'Master data'!EF50-'Master data'!AN50)/('Master data'!CV50+'Master data'!EE50)&gt;1,'Master data'!AF50/100,('Master data'!AM50+'Master data'!EF50-'Master data'!AN50)/('Master data'!CV50+'Master data'!EE50)))</f>
        <v>0.12910710761410693</v>
      </c>
    </row>
    <row r="51" spans="1:4">
      <c r="A51" s="2" t="str">
        <f>'Master data'!A51</f>
        <v>Investments &amp; Asset Management</v>
      </c>
      <c r="B51" s="6">
        <f>'Master data'!B51</f>
        <v>1706</v>
      </c>
      <c r="C51" s="7">
        <f>IF('Master data'!CV51&lt;0,"NA",IF('Master data'!AM51/'Master data'!CV51&gt;1,'Master data'!AF51/100,'Master data'!AM51/'Master data'!CV51))</f>
        <v>0.19669362681068706</v>
      </c>
      <c r="D51" s="23">
        <f>IF('Master data'!CV51+'Master data'!EE51&lt;0,"NA",IF(('Master data'!AM51+'Master data'!EF51-'Master data'!AN51)/('Master data'!CV51+'Master data'!EE51)&gt;1,'Master data'!AF51/100,('Master data'!AM51+'Master data'!EF51-'Master data'!AN51)/('Master data'!CV51+'Master data'!EE51)))</f>
        <v>0.195790600227086</v>
      </c>
    </row>
    <row r="52" spans="1:4">
      <c r="A52" s="2" t="str">
        <f>'Master data'!A52</f>
        <v>Machinery</v>
      </c>
      <c r="B52" s="6">
        <f>'Master data'!B52</f>
        <v>1421</v>
      </c>
      <c r="C52" s="7">
        <f>IF('Master data'!CV52&lt;0,"NA",IF('Master data'!AM52/'Master data'!CV52&gt;1,'Master data'!AF52/100,'Master data'!AM52/'Master data'!CV52))</f>
        <v>0.12508112494594351</v>
      </c>
      <c r="D52" s="23">
        <f>IF('Master data'!CV52+'Master data'!EE52&lt;0,"NA",IF(('Master data'!AM52+'Master data'!EF52-'Master data'!AN52)/('Master data'!CV52+'Master data'!EE52)&gt;1,'Master data'!AF52/100,('Master data'!AM52+'Master data'!EF52-'Master data'!AN52)/('Master data'!CV52+'Master data'!EE52)))</f>
        <v>0.1127431470179889</v>
      </c>
    </row>
    <row r="53" spans="1:4">
      <c r="A53" s="2" t="str">
        <f>'Master data'!A53</f>
        <v>Metals &amp; Mining</v>
      </c>
      <c r="B53" s="6">
        <f>'Master data'!B53</f>
        <v>1706</v>
      </c>
      <c r="C53" s="7">
        <f>IF('Master data'!CV53&lt;0,"NA",IF('Master data'!AM53/'Master data'!CV53&gt;1,'Master data'!AF53/100,'Master data'!AM53/'Master data'!CV53))</f>
        <v>0.18898914435652781</v>
      </c>
      <c r="D53" s="23">
        <f>IF('Master data'!CV53+'Master data'!EE53&lt;0,"NA",IF(('Master data'!AM53+'Master data'!EF53-'Master data'!AN53)/('Master data'!CV53+'Master data'!EE53)&gt;1,'Master data'!AF53/100,('Master data'!AM53+'Master data'!EF53-'Master data'!AN53)/('Master data'!CV53+'Master data'!EE53)))</f>
        <v>0.18531835631594745</v>
      </c>
    </row>
    <row r="54" spans="1:4">
      <c r="A54" s="2" t="str">
        <f>'Master data'!A54</f>
        <v>Office Equipment &amp; Services</v>
      </c>
      <c r="B54" s="6">
        <f>'Master data'!B54</f>
        <v>145</v>
      </c>
      <c r="C54" s="7">
        <f>IF('Master data'!CV54&lt;0,"NA",IF('Master data'!AM54/'Master data'!CV54&gt;1,'Master data'!AF54/100,'Master data'!AM54/'Master data'!CV54))</f>
        <v>8.2903470480953631E-2</v>
      </c>
      <c r="D54" s="23">
        <f>IF('Master data'!CV54+'Master data'!EE54&lt;0,"NA",IF(('Master data'!AM54+'Master data'!EF54-'Master data'!AN54)/('Master data'!CV54+'Master data'!EE54)&gt;1,'Master data'!AF54/100,('Master data'!AM54+'Master data'!EF54-'Master data'!AN54)/('Master data'!CV54+'Master data'!EE54)))</f>
        <v>7.717906325884849E-2</v>
      </c>
    </row>
    <row r="55" spans="1:4">
      <c r="A55" s="2" t="str">
        <f>'Master data'!A55</f>
        <v>Oil/Gas (Integrated)</v>
      </c>
      <c r="B55" s="6">
        <f>'Master data'!B55</f>
        <v>46</v>
      </c>
      <c r="C55" s="7">
        <f>IF('Master data'!CV55&lt;0,"NA",IF('Master data'!AM55/'Master data'!CV55&gt;1,'Master data'!AF55/100,'Master data'!AM55/'Master data'!CV55))</f>
        <v>0.11643379661884692</v>
      </c>
      <c r="D55" s="23">
        <f>IF('Master data'!CV55+'Master data'!EE55&lt;0,"NA",IF(('Master data'!AM55+'Master data'!EF55-'Master data'!AN55)/('Master data'!CV55+'Master data'!EE55)&gt;1,'Master data'!AF55/100,('Master data'!AM55+'Master data'!EF55-'Master data'!AN55)/('Master data'!CV55+'Master data'!EE55)))</f>
        <v>0.1147340649735076</v>
      </c>
    </row>
    <row r="56" spans="1:4">
      <c r="A56" s="2" t="str">
        <f>'Master data'!A56</f>
        <v>Oil/Gas (Production and Exploration)</v>
      </c>
      <c r="B56" s="6">
        <f>'Master data'!B56</f>
        <v>642</v>
      </c>
      <c r="C56" s="7">
        <f>IF('Master data'!CV56&lt;0,"NA",IF('Master data'!AM56/'Master data'!CV56&gt;1,'Master data'!AF56/100,'Master data'!AM56/'Master data'!CV56))</f>
        <v>6.110660102629234E-2</v>
      </c>
      <c r="D56" s="23">
        <f>IF('Master data'!CV56+'Master data'!EE56&lt;0,"NA",IF(('Master data'!AM56+'Master data'!EF56-'Master data'!AN56)/('Master data'!CV56+'Master data'!EE56)&gt;1,'Master data'!AF56/100,('Master data'!AM56+'Master data'!EF56-'Master data'!AN56)/('Master data'!CV56+'Master data'!EE56)))</f>
        <v>6.1238305799546332E-2</v>
      </c>
    </row>
    <row r="57" spans="1:4">
      <c r="A57" s="2" t="str">
        <f>'Master data'!A57</f>
        <v>Oil/Gas Distribution</v>
      </c>
      <c r="B57" s="6">
        <f>'Master data'!B57</f>
        <v>165</v>
      </c>
      <c r="C57" s="7">
        <f>IF('Master data'!CV57&lt;0,"NA",IF('Master data'!AM57/'Master data'!CV57&gt;1,'Master data'!AF57/100,'Master data'!AM57/'Master data'!CV57))</f>
        <v>6.9106612594938582E-2</v>
      </c>
      <c r="D57" s="23">
        <f>IF('Master data'!CV57+'Master data'!EE57&lt;0,"NA",IF(('Master data'!AM57+'Master data'!EF57-'Master data'!AN57)/('Master data'!CV57+'Master data'!EE57)&gt;1,'Master data'!AF57/100,('Master data'!AM57+'Master data'!EF57-'Master data'!AN57)/('Master data'!CV57+'Master data'!EE57)))</f>
        <v>6.9095296716907312E-2</v>
      </c>
    </row>
    <row r="58" spans="1:4">
      <c r="A58" s="2" t="str">
        <f>'Master data'!A58</f>
        <v>Oilfield Svcs/Equip.</v>
      </c>
      <c r="B58" s="6">
        <f>'Master data'!B58</f>
        <v>457</v>
      </c>
      <c r="C58" s="7">
        <f>IF('Master data'!CV58&lt;0,"NA",IF('Master data'!AM58/'Master data'!CV58&gt;1,'Master data'!AF58/100,'Master data'!AM58/'Master data'!CV58))</f>
        <v>8.8136677099855093E-2</v>
      </c>
      <c r="D58" s="23">
        <f>IF('Master data'!CV58+'Master data'!EE58&lt;0,"NA",IF(('Master data'!AM58+'Master data'!EF58-'Master data'!AN58)/('Master data'!CV58+'Master data'!EE58)&gt;1,'Master data'!AF58/100,('Master data'!AM58+'Master data'!EF58-'Master data'!AN58)/('Master data'!CV58+'Master data'!EE58)))</f>
        <v>8.5716554279585591E-2</v>
      </c>
    </row>
    <row r="59" spans="1:4">
      <c r="A59" s="2" t="str">
        <f>'Master data'!A59</f>
        <v>Packaging &amp; Container</v>
      </c>
      <c r="B59" s="6">
        <f>'Master data'!B59</f>
        <v>414</v>
      </c>
      <c r="C59" s="7">
        <f>IF('Master data'!CV59&lt;0,"NA",IF('Master data'!AM59/'Master data'!CV59&gt;1,'Master data'!AF59/100,'Master data'!AM59/'Master data'!CV59))</f>
        <v>0.1442633020178167</v>
      </c>
      <c r="D59" s="23">
        <f>IF('Master data'!CV59+'Master data'!EE59&lt;0,"NA",IF(('Master data'!AM59+'Master data'!EF59-'Master data'!AN59)/('Master data'!CV59+'Master data'!EE59)&gt;1,'Master data'!AF59/100,('Master data'!AM59+'Master data'!EF59-'Master data'!AN59)/('Master data'!CV59+'Master data'!EE59)))</f>
        <v>0.1395011598871129</v>
      </c>
    </row>
    <row r="60" spans="1:4">
      <c r="A60" s="2" t="str">
        <f>'Master data'!A60</f>
        <v>Paper/Forest Products</v>
      </c>
      <c r="B60" s="6">
        <f>'Master data'!B60</f>
        <v>272</v>
      </c>
      <c r="C60" s="7">
        <f>IF('Master data'!CV60&lt;0,"NA",IF('Master data'!AM60/'Master data'!CV60&gt;1,'Master data'!AF60/100,'Master data'!AM60/'Master data'!CV60))</f>
        <v>0.16841966723729962</v>
      </c>
      <c r="D60" s="23">
        <f>IF('Master data'!CV60+'Master data'!EE60&lt;0,"NA",IF(('Master data'!AM60+'Master data'!EF60-'Master data'!AN60)/('Master data'!CV60+'Master data'!EE60)&gt;1,'Master data'!AF60/100,('Master data'!AM60+'Master data'!EF60-'Master data'!AN60)/('Master data'!CV60+'Master data'!EE60)))</f>
        <v>0.16478191391229763</v>
      </c>
    </row>
    <row r="61" spans="1:4">
      <c r="A61" s="2" t="str">
        <f>'Master data'!A61</f>
        <v>Power</v>
      </c>
      <c r="B61" s="6">
        <f>'Master data'!B61</f>
        <v>541</v>
      </c>
      <c r="C61" s="7">
        <f>IF('Master data'!CV61&lt;0,"NA",IF('Master data'!AM61/'Master data'!CV61&gt;1,'Master data'!AF61/100,'Master data'!AM61/'Master data'!CV61))</f>
        <v>7.8603598106160993E-2</v>
      </c>
      <c r="D61" s="23">
        <f>IF('Master data'!CV61+'Master data'!EE61&lt;0,"NA",IF(('Master data'!AM61+'Master data'!EF61-'Master data'!AN61)/('Master data'!CV61+'Master data'!EE61)&gt;1,'Master data'!AF61/100,('Master data'!AM61+'Master data'!EF61-'Master data'!AN61)/('Master data'!CV61+'Master data'!EE61)))</f>
        <v>7.7993208202270584E-2</v>
      </c>
    </row>
    <row r="62" spans="1:4">
      <c r="A62" s="2" t="str">
        <f>'Master data'!A62</f>
        <v>Precious Metals</v>
      </c>
      <c r="B62" s="6">
        <f>'Master data'!B62</f>
        <v>947</v>
      </c>
      <c r="C62" s="7">
        <f>IF('Master data'!CV62&lt;0,"NA",IF('Master data'!AM62/'Master data'!CV62&gt;1,'Master data'!AF62/100,'Master data'!AM62/'Master data'!CV62))</f>
        <v>0.17037403464684808</v>
      </c>
      <c r="D62" s="23">
        <f>IF('Master data'!CV62+'Master data'!EE62&lt;0,"NA",IF(('Master data'!AM62+'Master data'!EF62-'Master data'!AN62)/('Master data'!CV62+'Master data'!EE62)&gt;1,'Master data'!AF62/100,('Master data'!AM62+'Master data'!EF62-'Master data'!AN62)/('Master data'!CV62+'Master data'!EE62)))</f>
        <v>0.16921816264731707</v>
      </c>
    </row>
    <row r="63" spans="1:4">
      <c r="A63" s="2" t="str">
        <f>'Master data'!A63</f>
        <v>Publishing &amp; Newspapers</v>
      </c>
      <c r="B63" s="6">
        <f>'Master data'!B63</f>
        <v>337</v>
      </c>
      <c r="C63" s="7">
        <f>IF('Master data'!CV63&lt;0,"NA",IF('Master data'!AM63/'Master data'!CV63&gt;1,'Master data'!AF63/100,'Master data'!AM63/'Master data'!CV63))</f>
        <v>0.16256326716511255</v>
      </c>
      <c r="D63" s="23">
        <f>IF('Master data'!CV63+'Master data'!EE63&lt;0,"NA",IF(('Master data'!AM63+'Master data'!EF63-'Master data'!AN63)/('Master data'!CV63+'Master data'!EE63)&gt;1,'Master data'!AF63/100,('Master data'!AM63+'Master data'!EF63-'Master data'!AN63)/('Master data'!CV63+'Master data'!EE63)))</f>
        <v>0.15567494317364333</v>
      </c>
    </row>
    <row r="64" spans="1:4">
      <c r="A64" s="2" t="str">
        <f>'Master data'!A64</f>
        <v>R.E.I.T.</v>
      </c>
      <c r="B64" s="6">
        <f>'Master data'!B64</f>
        <v>812</v>
      </c>
      <c r="C64" s="7">
        <f>IF('Master data'!CV64&lt;0,"NA",IF('Master data'!AM64/'Master data'!CV64&gt;1,'Master data'!AF64/100,'Master data'!AM64/'Master data'!CV64))</f>
        <v>6.8193071154629525E-2</v>
      </c>
      <c r="D64" s="23">
        <f>IF('Master data'!CV64+'Master data'!EE64&lt;0,"NA",IF(('Master data'!AM64+'Master data'!EF64-'Master data'!AN64)/('Master data'!CV64+'Master data'!EE64)&gt;1,'Master data'!AF64/100,('Master data'!AM64+'Master data'!EF64-'Master data'!AN64)/('Master data'!CV64+'Master data'!EE64)))</f>
        <v>6.8200316236167041E-2</v>
      </c>
    </row>
    <row r="65" spans="1:4">
      <c r="A65" s="2" t="str">
        <f>'Master data'!A65</f>
        <v>Real Estate (Development)</v>
      </c>
      <c r="B65" s="6">
        <f>'Master data'!B65</f>
        <v>893</v>
      </c>
      <c r="C65" s="7">
        <f>IF('Master data'!CV65&lt;0,"NA",IF('Master data'!AM65/'Master data'!CV65&gt;1,'Master data'!AF65/100,'Master data'!AM65/'Master data'!CV65))</f>
        <v>0.11851272667617617</v>
      </c>
      <c r="D65" s="23">
        <f>IF('Master data'!CV65+'Master data'!EE65&lt;0,"NA",IF(('Master data'!AM65+'Master data'!EF65-'Master data'!AN65)/('Master data'!CV65+'Master data'!EE65)&gt;1,'Master data'!AF65/100,('Master data'!AM65+'Master data'!EF65-'Master data'!AN65)/('Master data'!CV65+'Master data'!EE65)))</f>
        <v>0.11845367555685081</v>
      </c>
    </row>
    <row r="66" spans="1:4">
      <c r="A66" s="2" t="str">
        <f>'Master data'!A66</f>
        <v>Real Estate (General/Diversified)</v>
      </c>
      <c r="B66" s="6">
        <f>'Master data'!B66</f>
        <v>344</v>
      </c>
      <c r="C66" s="7">
        <f>IF('Master data'!CV66&lt;0,"NA",IF('Master data'!AM66/'Master data'!CV66&gt;1,'Master data'!AF66/100,'Master data'!AM66/'Master data'!CV66))</f>
        <v>3.829819330350042E-2</v>
      </c>
      <c r="D66" s="23">
        <f>IF('Master data'!CV66+'Master data'!EE66&lt;0,"NA",IF(('Master data'!AM66+'Master data'!EF66-'Master data'!AN66)/('Master data'!CV66+'Master data'!EE66)&gt;1,'Master data'!AF66/100,('Master data'!AM66+'Master data'!EF66-'Master data'!AN66)/('Master data'!CV66+'Master data'!EE66)))</f>
        <v>3.8033033060927007E-2</v>
      </c>
    </row>
    <row r="67" spans="1:4">
      <c r="A67" s="2" t="str">
        <f>'Master data'!A67</f>
        <v>Real Estate (Operations &amp; Services)</v>
      </c>
      <c r="B67" s="6">
        <f>'Master data'!B67</f>
        <v>739</v>
      </c>
      <c r="C67" s="7">
        <f>IF('Master data'!CV67&lt;0,"NA",IF('Master data'!AM67/'Master data'!CV67&gt;1,'Master data'!AF67/100,'Master data'!AM67/'Master data'!CV67))</f>
        <v>7.3275206837733878E-2</v>
      </c>
      <c r="D67" s="23">
        <f>IF('Master data'!CV67+'Master data'!EE67&lt;0,"NA",IF(('Master data'!AM67+'Master data'!EF67-'Master data'!AN67)/('Master data'!CV67+'Master data'!EE67)&gt;1,'Master data'!AF67/100,('Master data'!AM67+'Master data'!EF67-'Master data'!AN67)/('Master data'!CV67+'Master data'!EE67)))</f>
        <v>7.346505115495576E-2</v>
      </c>
    </row>
    <row r="68" spans="1:4">
      <c r="A68" s="2" t="str">
        <f>'Master data'!A68</f>
        <v>Recreation</v>
      </c>
      <c r="B68" s="6">
        <f>'Master data'!B68</f>
        <v>324</v>
      </c>
      <c r="C68" s="7">
        <f>IF('Master data'!CV68&lt;0,"NA",IF('Master data'!AM68/'Master data'!CV68&gt;1,'Master data'!AF68/100,'Master data'!AM68/'Master data'!CV68))</f>
        <v>9.6111659540272759E-2</v>
      </c>
      <c r="D68" s="23">
        <f>IF('Master data'!CV68+'Master data'!EE68&lt;0,"NA",IF(('Master data'!AM68+'Master data'!EF68-'Master data'!AN68)/('Master data'!CV68+'Master data'!EE68)&gt;1,'Master data'!AF68/100,('Master data'!AM68+'Master data'!EF68-'Master data'!AN68)/('Master data'!CV68+'Master data'!EE68)))</f>
        <v>8.7429244363410361E-2</v>
      </c>
    </row>
    <row r="69" spans="1:4">
      <c r="A69" s="2" t="str">
        <f>'Master data'!A69</f>
        <v>Reinsurance</v>
      </c>
      <c r="B69" s="6">
        <f>'Master data'!B69</f>
        <v>38</v>
      </c>
      <c r="C69" s="7">
        <f>IF('Master data'!CV69&lt;0,"NA",IF('Master data'!AM69/'Master data'!CV69&gt;1,'Master data'!AF69/100,'Master data'!AM69/'Master data'!CV69))</f>
        <v>7.3200548690673856E-2</v>
      </c>
      <c r="D69" s="23">
        <f>IF('Master data'!CV69+'Master data'!EE69&lt;0,"NA",IF(('Master data'!AM69+'Master data'!EF69-'Master data'!AN69)/('Master data'!CV69+'Master data'!EE69)&gt;1,'Master data'!AF69/100,('Master data'!AM69+'Master data'!EF69-'Master data'!AN69)/('Master data'!CV69+'Master data'!EE69)))</f>
        <v>7.3200548690673856E-2</v>
      </c>
    </row>
    <row r="70" spans="1:4">
      <c r="A70" s="2" t="str">
        <f>'Master data'!A70</f>
        <v>Restaurant/Dining</v>
      </c>
      <c r="B70" s="6">
        <f>'Master data'!B70</f>
        <v>385</v>
      </c>
      <c r="C70" s="7">
        <f>IF('Master data'!CV70&lt;0,"NA",IF('Master data'!AM70/'Master data'!CV70&gt;1,'Master data'!AF70/100,'Master data'!AM70/'Master data'!CV70))</f>
        <v>0.45895223265992258</v>
      </c>
      <c r="D70" s="23">
        <f>IF('Master data'!CV70+'Master data'!EE70&lt;0,"NA",IF(('Master data'!AM70+'Master data'!EF70-'Master data'!AN70)/('Master data'!CV70+'Master data'!EE70)&gt;1,'Master data'!AF70/100,('Master data'!AM70+'Master data'!EF70-'Master data'!AN70)/('Master data'!CV70+'Master data'!EE70)))</f>
        <v>0.45734692582929237</v>
      </c>
    </row>
    <row r="71" spans="1:4">
      <c r="A71" s="2" t="str">
        <f>'Master data'!A71</f>
        <v>Retail (Automotive)</v>
      </c>
      <c r="B71" s="6">
        <f>'Master data'!B71</f>
        <v>196</v>
      </c>
      <c r="C71" s="7">
        <f>IF('Master data'!CV71&lt;0,"NA",IF('Master data'!AM71/'Master data'!CV71&gt;1,'Master data'!AF71/100,'Master data'!AM71/'Master data'!CV71))</f>
        <v>0.24494728006344124</v>
      </c>
      <c r="D71" s="23">
        <f>IF('Master data'!CV71+'Master data'!EE71&lt;0,"NA",IF(('Master data'!AM71+'Master data'!EF71-'Master data'!AN71)/('Master data'!CV71+'Master data'!EE71)&gt;1,'Master data'!AF71/100,('Master data'!AM71+'Master data'!EF71-'Master data'!AN71)/('Master data'!CV71+'Master data'!EE71)))</f>
        <v>0.24481801347178211</v>
      </c>
    </row>
    <row r="72" spans="1:4">
      <c r="A72" s="2" t="str">
        <f>'Master data'!A72</f>
        <v>Retail (Building Supply)</v>
      </c>
      <c r="B72" s="6">
        <f>'Master data'!B72</f>
        <v>98</v>
      </c>
      <c r="C72" s="7">
        <f>IF('Master data'!CV72&lt;0,"NA",IF('Master data'!AM72/'Master data'!CV72&gt;1,'Master data'!AF72/100,'Master data'!AM72/'Master data'!CV72))</f>
        <v>0.64974135808072853</v>
      </c>
      <c r="D72" s="23">
        <f>IF('Master data'!CV72+'Master data'!EE72&lt;0,"NA",IF(('Master data'!AM72+'Master data'!EF72-'Master data'!AN72)/('Master data'!CV72+'Master data'!EE72)&gt;1,'Master data'!AF72/100,('Master data'!AM72+'Master data'!EF72-'Master data'!AN72)/('Master data'!CV72+'Master data'!EE72)))</f>
        <v>0.64709402066777555</v>
      </c>
    </row>
    <row r="73" spans="1:4">
      <c r="A73" s="2" t="str">
        <f>'Master data'!A73</f>
        <v>Retail (Distributors)</v>
      </c>
      <c r="B73" s="6">
        <f>'Master data'!B73</f>
        <v>1002</v>
      </c>
      <c r="C73" s="7">
        <f>IF('Master data'!CV73&lt;0,"NA",IF('Master data'!AM73/'Master data'!CV73&gt;1,'Master data'!AF73/100,'Master data'!AM73/'Master data'!CV73))</f>
        <v>0.12644830240753238</v>
      </c>
      <c r="D73" s="23">
        <f>IF('Master data'!CV73+'Master data'!EE73&lt;0,"NA",IF(('Master data'!AM73+'Master data'!EF73-'Master data'!AN73)/('Master data'!CV73+'Master data'!EE73)&gt;1,'Master data'!AF73/100,('Master data'!AM73+'Master data'!EF73-'Master data'!AN73)/('Master data'!CV73+'Master data'!EE73)))</f>
        <v>0.12595138284714275</v>
      </c>
    </row>
    <row r="74" spans="1:4">
      <c r="A74" s="2" t="str">
        <f>'Master data'!A74</f>
        <v>Retail (General)</v>
      </c>
      <c r="B74" s="6">
        <f>'Master data'!B74</f>
        <v>204</v>
      </c>
      <c r="C74" s="7">
        <f>IF('Master data'!CV74&lt;0,"NA",IF('Master data'!AM74/'Master data'!CV74&gt;1,'Master data'!AF74/100,'Master data'!AM74/'Master data'!CV74))</f>
        <v>0.12899801857561807</v>
      </c>
      <c r="D74" s="23">
        <f>IF('Master data'!CV74+'Master data'!EE74&lt;0,"NA",IF(('Master data'!AM74+'Master data'!EF74-'Master data'!AN74)/('Master data'!CV74+'Master data'!EE74)&gt;1,'Master data'!AF74/100,('Master data'!AM74+'Master data'!EF74-'Master data'!AN74)/('Master data'!CV74+'Master data'!EE74)))</f>
        <v>0.12896022484499309</v>
      </c>
    </row>
    <row r="75" spans="1:4">
      <c r="A75" s="2" t="str">
        <f>'Master data'!A75</f>
        <v>Retail (Grocery and Food)</v>
      </c>
      <c r="B75" s="6">
        <f>'Master data'!B75</f>
        <v>184</v>
      </c>
      <c r="C75" s="7">
        <f>IF('Master data'!CV75&lt;0,"NA",IF('Master data'!AM75/'Master data'!CV75&gt;1,'Master data'!AF75/100,'Master data'!AM75/'Master data'!CV75))</f>
        <v>0.16067738837881854</v>
      </c>
      <c r="D75" s="23">
        <f>IF('Master data'!CV75+'Master data'!EE75&lt;0,"NA",IF(('Master data'!AM75+'Master data'!EF75-'Master data'!AN75)/('Master data'!CV75+'Master data'!EE75)&gt;1,'Master data'!AF75/100,('Master data'!AM75+'Master data'!EF75-'Master data'!AN75)/('Master data'!CV75+'Master data'!EE75)))</f>
        <v>0.16045111599113923</v>
      </c>
    </row>
    <row r="76" spans="1:4">
      <c r="A76" s="2" t="str">
        <f>'Master data'!A76</f>
        <v>Retail (Online)</v>
      </c>
      <c r="B76" s="6">
        <f>'Master data'!B76</f>
        <v>353</v>
      </c>
      <c r="C76" s="7">
        <f>IF('Master data'!CV76&lt;0,"NA",IF('Master data'!AM76/'Master data'!CV76&gt;1,'Master data'!AF76/100,'Master data'!AM76/'Master data'!CV76))</f>
        <v>0.26676580054911231</v>
      </c>
      <c r="D76" s="23">
        <f>IF('Master data'!CV76+'Master data'!EE76&lt;0,"NA",IF(('Master data'!AM76+'Master data'!EF76-'Master data'!AN76)/('Master data'!CV76+'Master data'!EE76)&gt;1,'Master data'!AF76/100,('Master data'!AM76+'Master data'!EF76-'Master data'!AN76)/('Master data'!CV76+'Master data'!EE76)))</f>
        <v>0.18015303052760112</v>
      </c>
    </row>
    <row r="77" spans="1:4">
      <c r="A77" s="2" t="str">
        <f>'Master data'!A77</f>
        <v>Retail (Special Lines)</v>
      </c>
      <c r="B77" s="6">
        <f>'Master data'!B77</f>
        <v>479</v>
      </c>
      <c r="C77" s="7">
        <f>IF('Master data'!CV77&lt;0,"NA",IF('Master data'!AM77/'Master data'!CV77&gt;1,'Master data'!AF77/100,'Master data'!AM77/'Master data'!CV77))</f>
        <v>0.15794563940814463</v>
      </c>
      <c r="D77" s="23">
        <f>IF('Master data'!CV77+'Master data'!EE77&lt;0,"NA",IF(('Master data'!AM77+'Master data'!EF77-'Master data'!AN77)/('Master data'!CV77+'Master data'!EE77)&gt;1,'Master data'!AF77/100,('Master data'!AM77+'Master data'!EF77-'Master data'!AN77)/('Master data'!CV77+'Master data'!EE77)))</f>
        <v>0.15583901259831967</v>
      </c>
    </row>
    <row r="78" spans="1:4">
      <c r="A78" s="2" t="str">
        <f>'Master data'!A78</f>
        <v>Rubber&amp; Tires</v>
      </c>
      <c r="B78" s="6">
        <f>'Master data'!B78</f>
        <v>90</v>
      </c>
      <c r="C78" s="7">
        <f>IF('Master data'!CV78&lt;0,"NA",IF('Master data'!AM78/'Master data'!CV78&gt;1,'Master data'!AF78/100,'Master data'!AM78/'Master data'!CV78))</f>
        <v>0.13245205972686916</v>
      </c>
      <c r="D78" s="23">
        <f>IF('Master data'!CV78+'Master data'!EE78&lt;0,"NA",IF(('Master data'!AM78+'Master data'!EF78-'Master data'!AN78)/('Master data'!CV78+'Master data'!EE78)&gt;1,'Master data'!AF78/100,('Master data'!AM78+'Master data'!EF78-'Master data'!AN78)/('Master data'!CV78+'Master data'!EE78)))</f>
        <v>0.11909727465042165</v>
      </c>
    </row>
    <row r="79" spans="1:4">
      <c r="A79" s="2" t="str">
        <f>'Master data'!A79</f>
        <v>Semiconductor</v>
      </c>
      <c r="B79" s="6">
        <f>'Master data'!B79</f>
        <v>581</v>
      </c>
      <c r="C79" s="7">
        <f>IF('Master data'!CV79&lt;0,"NA",IF('Master data'!AM79/'Master data'!CV79&gt;1,'Master data'!AF79/100,'Master data'!AM79/'Master data'!CV79))</f>
        <v>0.24746319903471461</v>
      </c>
      <c r="D79" s="23">
        <f>IF('Master data'!CV79+'Master data'!EE79&lt;0,"NA",IF(('Master data'!AM79+'Master data'!EF79-'Master data'!AN79)/('Master data'!CV79+'Master data'!EE79)&gt;1,'Master data'!AF79/100,('Master data'!AM79+'Master data'!EF79-'Master data'!AN79)/('Master data'!CV79+'Master data'!EE79)))</f>
        <v>0.18343517525523978</v>
      </c>
    </row>
    <row r="80" spans="1:4">
      <c r="A80" s="2" t="str">
        <f>'Master data'!A80</f>
        <v>Semiconductor Equip</v>
      </c>
      <c r="B80" s="6">
        <f>'Master data'!B80</f>
        <v>324</v>
      </c>
      <c r="C80" s="7">
        <f>IF('Master data'!CV80&lt;0,"NA",IF('Master data'!AM80/'Master data'!CV80&gt;1,'Master data'!AF80/100,'Master data'!AM80/'Master data'!CV80))</f>
        <v>0.30344710979365302</v>
      </c>
      <c r="D80" s="23">
        <f>IF('Master data'!CV80+'Master data'!EE80&lt;0,"NA",IF(('Master data'!AM80+'Master data'!EF80-'Master data'!AN80)/('Master data'!CV80+'Master data'!EE80)&gt;1,'Master data'!AF80/100,('Master data'!AM80+'Master data'!EF80-'Master data'!AN80)/('Master data'!CV80+'Master data'!EE80)))</f>
        <v>0.22985625262016562</v>
      </c>
    </row>
    <row r="81" spans="1:4">
      <c r="A81" s="2" t="str">
        <f>'Master data'!A81</f>
        <v>Shipbuilding &amp; Marine</v>
      </c>
      <c r="B81" s="6">
        <f>'Master data'!B81</f>
        <v>348</v>
      </c>
      <c r="C81" s="7">
        <f>IF('Master data'!CV81&lt;0,"NA",IF('Master data'!AM81/'Master data'!CV81&gt;1,'Master data'!AF81/100,'Master data'!AM81/'Master data'!CV81))</f>
        <v>0.35377869526900318</v>
      </c>
      <c r="D81" s="23">
        <f>IF('Master data'!CV81+'Master data'!EE81&lt;0,"NA",IF(('Master data'!AM81+'Master data'!EF81-'Master data'!AN81)/('Master data'!CV81+'Master data'!EE81)&gt;1,'Master data'!AF81/100,('Master data'!AM81+'Master data'!EF81-'Master data'!AN81)/('Master data'!CV81+'Master data'!EE81)))</f>
        <v>0.35288775720765375</v>
      </c>
    </row>
    <row r="82" spans="1:4">
      <c r="A82" s="2" t="str">
        <f>'Master data'!A82</f>
        <v>Shoe</v>
      </c>
      <c r="B82" s="6">
        <f>'Master data'!B82</f>
        <v>84</v>
      </c>
      <c r="C82" s="7">
        <f>IF('Master data'!CV82&lt;0,"NA",IF('Master data'!AM82/'Master data'!CV82&gt;1,'Master data'!AF82/100,'Master data'!AM82/'Master data'!CV82))</f>
        <v>0.24505029663138542</v>
      </c>
      <c r="D82" s="23">
        <f>IF('Master data'!CV82+'Master data'!EE82&lt;0,"NA",IF(('Master data'!AM82+'Master data'!EF82-'Master data'!AN82)/('Master data'!CV82+'Master data'!EE82)&gt;1,'Master data'!AF82/100,('Master data'!AM82+'Master data'!EF82-'Master data'!AN82)/('Master data'!CV82+'Master data'!EE82)))</f>
        <v>0.22897522213079896</v>
      </c>
    </row>
    <row r="83" spans="1:4">
      <c r="A83" s="2" t="str">
        <f>'Master data'!A83</f>
        <v>Software (Entertainment)</v>
      </c>
      <c r="B83" s="6">
        <f>'Master data'!B83</f>
        <v>317</v>
      </c>
      <c r="C83" s="7">
        <f>IF('Master data'!CV83&lt;0,"NA",IF('Master data'!AM83/'Master data'!CV83&gt;1,'Master data'!AF83/100,'Master data'!AM83/'Master data'!CV83))</f>
        <v>0.31973169493381992</v>
      </c>
      <c r="D83" s="23">
        <f>IF('Master data'!CV83+'Master data'!EE83&lt;0,"NA",IF(('Master data'!AM83+'Master data'!EF83-'Master data'!AN83)/('Master data'!CV83+'Master data'!EE83)&gt;1,'Master data'!AF83/100,('Master data'!AM83+'Master data'!EF83-'Master data'!AN83)/('Master data'!CV83+'Master data'!EE83)))</f>
        <v>0.240948411230967</v>
      </c>
    </row>
    <row r="84" spans="1:4">
      <c r="A84" s="2" t="str">
        <f>'Master data'!A84</f>
        <v>Software (Internet)</v>
      </c>
      <c r="B84" s="6">
        <f>'Master data'!B84</f>
        <v>151</v>
      </c>
      <c r="C84" s="7">
        <f>IF('Master data'!CV84&lt;0,"NA",IF('Master data'!AM84/'Master data'!CV84&gt;1,'Master data'!AF84/100,'Master data'!AM84/'Master data'!CV84))</f>
        <v>4.2542409840140287E-2</v>
      </c>
      <c r="D84" s="23">
        <f>IF('Master data'!CV84+'Master data'!EE84&lt;0,"NA",IF(('Master data'!AM84+'Master data'!EF84-'Master data'!AN84)/('Master data'!CV84+'Master data'!EE84)&gt;1,'Master data'!AF84/100,('Master data'!AM84+'Master data'!EF84-'Master data'!AN84)/('Master data'!CV84+'Master data'!EE84)))</f>
        <v>5.4730488447464587E-2</v>
      </c>
    </row>
    <row r="85" spans="1:4">
      <c r="A85" s="2" t="str">
        <f>'Master data'!A85</f>
        <v>Software (System &amp; Application)</v>
      </c>
      <c r="B85" s="6">
        <f>'Master data'!B85</f>
        <v>1603</v>
      </c>
      <c r="C85" s="7">
        <f>IF('Master data'!CV85&lt;0,"NA",IF('Master data'!AM85/'Master data'!CV85&gt;1,'Master data'!AF85/100,'Master data'!AM85/'Master data'!CV85))</f>
        <v>0.20467745730681164</v>
      </c>
      <c r="D85" s="23">
        <f>IF('Master data'!CV85+'Master data'!EE85&lt;0,"NA",IF(('Master data'!AM85+'Master data'!EF85-'Master data'!AN85)/('Master data'!CV85+'Master data'!EE85)&gt;1,'Master data'!AF85/100,('Master data'!AM85+'Master data'!EF85-'Master data'!AN85)/('Master data'!CV85+'Master data'!EE85)))</f>
        <v>0.14206427457307064</v>
      </c>
    </row>
    <row r="86" spans="1:4">
      <c r="A86" s="2" t="str">
        <f>'Master data'!A86</f>
        <v>Steel</v>
      </c>
      <c r="B86" s="6">
        <f>'Master data'!B86</f>
        <v>709</v>
      </c>
      <c r="C86" s="7">
        <f>IF('Master data'!CV86&lt;0,"NA",IF('Master data'!AM86/'Master data'!CV86&gt;1,'Master data'!AF86/100,'Master data'!AM86/'Master data'!CV86))</f>
        <v>0.25574593205064644</v>
      </c>
      <c r="D86" s="23">
        <f>IF('Master data'!CV86+'Master data'!EE86&lt;0,"NA",IF(('Master data'!AM86+'Master data'!EF86-'Master data'!AN86)/('Master data'!CV86+'Master data'!EE86)&gt;1,'Master data'!AF86/100,('Master data'!AM86+'Master data'!EF86-'Master data'!AN86)/('Master data'!CV86+'Master data'!EE86)))</f>
        <v>0.24388948295320154</v>
      </c>
    </row>
    <row r="87" spans="1:4">
      <c r="A87" s="2" t="str">
        <f>'Master data'!A87</f>
        <v>Telecom (Wireless)</v>
      </c>
      <c r="B87" s="6">
        <f>'Master data'!B87</f>
        <v>101</v>
      </c>
      <c r="C87" s="7">
        <f>IF('Master data'!CV87&lt;0,"NA",IF('Master data'!AM87/'Master data'!CV87&gt;1,'Master data'!AF87/100,'Master data'!AM87/'Master data'!CV87))</f>
        <v>0.13991216312529939</v>
      </c>
      <c r="D87" s="23">
        <f>IF('Master data'!CV87+'Master data'!EE87&lt;0,"NA",IF(('Master data'!AM87+'Master data'!EF87-'Master data'!AN87)/('Master data'!CV87+'Master data'!EE87)&gt;1,'Master data'!AF87/100,('Master data'!AM87+'Master data'!EF87-'Master data'!AN87)/('Master data'!CV87+'Master data'!EE87)))</f>
        <v>0.14170695431090696</v>
      </c>
    </row>
    <row r="88" spans="1:4">
      <c r="A88" s="2" t="str">
        <f>'Master data'!A88</f>
        <v>Telecom. Equipment</v>
      </c>
      <c r="B88" s="6">
        <f>'Master data'!B88</f>
        <v>465</v>
      </c>
      <c r="C88" s="7">
        <f>IF('Master data'!CV88&lt;0,"NA",IF('Master data'!AM88/'Master data'!CV88&gt;1,'Master data'!AF88/100,'Master data'!AM88/'Master data'!CV88))</f>
        <v>0.1137364459095792</v>
      </c>
      <c r="D88" s="23">
        <f>IF('Master data'!CV88+'Master data'!EE88&lt;0,"NA",IF(('Master data'!AM88+'Master data'!EF88-'Master data'!AN88)/('Master data'!CV88+'Master data'!EE88)&gt;1,'Master data'!AF88/100,('Master data'!AM88+'Master data'!EF88-'Master data'!AN88)/('Master data'!CV88+'Master data'!EE88)))</f>
        <v>7.8301663666783636E-2</v>
      </c>
    </row>
    <row r="89" spans="1:4">
      <c r="A89" s="2" t="str">
        <f>'Master data'!A89</f>
        <v>Telecom. Services</v>
      </c>
      <c r="B89" s="6">
        <f>'Master data'!B89</f>
        <v>296</v>
      </c>
      <c r="C89" s="7">
        <f>IF('Master data'!CV89&lt;0,"NA",IF('Master data'!AM89/'Master data'!CV89&gt;1,'Master data'!AF89/100,'Master data'!AM89/'Master data'!CV89))</f>
        <v>0.12857456387641686</v>
      </c>
      <c r="D89" s="23">
        <f>IF('Master data'!CV89+'Master data'!EE89&lt;0,"NA",IF(('Master data'!AM89+'Master data'!EF89-'Master data'!AN89)/('Master data'!CV89+'Master data'!EE89)&gt;1,'Master data'!AF89/100,('Master data'!AM89+'Master data'!EF89-'Master data'!AN89)/('Master data'!CV89+'Master data'!EE89)))</f>
        <v>0.1252087406927134</v>
      </c>
    </row>
    <row r="90" spans="1:4">
      <c r="A90" s="2" t="str">
        <f>'Master data'!A90</f>
        <v>Tobacco</v>
      </c>
      <c r="B90" s="6">
        <f>'Master data'!B90</f>
        <v>55</v>
      </c>
      <c r="C90" s="7">
        <f>IF('Master data'!CV90&lt;0,"NA",IF('Master data'!AM90/'Master data'!CV90&gt;1,'Master data'!AF90/100,'Master data'!AM90/'Master data'!CV90))</f>
        <v>0.26171041088121882</v>
      </c>
      <c r="D90" s="23">
        <f>IF('Master data'!CV90+'Master data'!EE90&lt;0,"NA",IF(('Master data'!AM90+'Master data'!EF90-'Master data'!AN90)/('Master data'!CV90+'Master data'!EE90)&gt;1,'Master data'!AF90/100,('Master data'!AM90+'Master data'!EF90-'Master data'!AN90)/('Master data'!CV90+'Master data'!EE90)))</f>
        <v>0.25119173134351652</v>
      </c>
    </row>
    <row r="91" spans="1:4">
      <c r="A91" s="2" t="str">
        <f>'Master data'!A91</f>
        <v>Transportation</v>
      </c>
      <c r="B91" s="6">
        <f>'Master data'!B91</f>
        <v>295</v>
      </c>
      <c r="C91" s="7">
        <f>IF('Master data'!CV91&lt;0,"NA",IF('Master data'!AM91/'Master data'!CV91&gt;1,'Master data'!AF91/100,'Master data'!AM91/'Master data'!CV91))</f>
        <v>0.17899732437239302</v>
      </c>
      <c r="D91" s="23">
        <f>IF('Master data'!CV91+'Master data'!EE91&lt;0,"NA",IF(('Master data'!AM91+'Master data'!EF91-'Master data'!AN91)/('Master data'!CV91+'Master data'!EE91)&gt;1,'Master data'!AF91/100,('Master data'!AM91+'Master data'!EF91-'Master data'!AN91)/('Master data'!CV91+'Master data'!EE91)))</f>
        <v>0.17734111764227137</v>
      </c>
    </row>
    <row r="92" spans="1:4">
      <c r="A92" s="2" t="str">
        <f>'Master data'!A92</f>
        <v>Transportation (Railroads)</v>
      </c>
      <c r="B92" s="6">
        <f>'Master data'!B92</f>
        <v>51</v>
      </c>
      <c r="C92" s="7">
        <f>IF('Master data'!CV92&lt;0,"NA",IF('Master data'!AM92/'Master data'!CV92&gt;1,'Master data'!AF92/100,'Master data'!AM92/'Master data'!CV92))</f>
        <v>6.2059002699599582E-2</v>
      </c>
      <c r="D92" s="23">
        <f>IF('Master data'!CV92+'Master data'!EE92&lt;0,"NA",IF(('Master data'!AM92+'Master data'!EF92-'Master data'!AN92)/('Master data'!CV92+'Master data'!EE92)&gt;1,'Master data'!AF92/100,('Master data'!AM92+'Master data'!EF92-'Master data'!AN92)/('Master data'!CV92+'Master data'!EE92)))</f>
        <v>6.090559936485699E-2</v>
      </c>
    </row>
    <row r="93" spans="1:4">
      <c r="A93" s="2" t="str">
        <f>'Master data'!A93</f>
        <v>Trucking</v>
      </c>
      <c r="B93" s="6">
        <f>'Master data'!B93</f>
        <v>232</v>
      </c>
      <c r="C93" s="7">
        <f>IF('Master data'!CV93&lt;0,"NA",IF('Master data'!AM93/'Master data'!CV93&gt;1,'Master data'!AF93/100,'Master data'!AM93/'Master data'!CV93))</f>
        <v>8.2152365739250041E-2</v>
      </c>
      <c r="D93" s="23">
        <f>IF('Master data'!CV93+'Master data'!EE93&lt;0,"NA",IF(('Master data'!AM93+'Master data'!EF93-'Master data'!AN93)/('Master data'!CV93+'Master data'!EE93)&gt;1,'Master data'!AF93/100,('Master data'!AM93+'Master data'!EF93-'Master data'!AN93)/('Master data'!CV93+'Master data'!EE93)))</f>
        <v>7.3850647359559665E-2</v>
      </c>
    </row>
    <row r="94" spans="1:4">
      <c r="A94" s="2" t="str">
        <f>'Master data'!A94</f>
        <v>Utility (General)</v>
      </c>
      <c r="B94" s="6">
        <f>'Master data'!B94</f>
        <v>54</v>
      </c>
      <c r="C94" s="7">
        <f>IF('Master data'!CV94&lt;0,"NA",IF('Master data'!AM94/'Master data'!CV94&gt;1,'Master data'!AF94/100,'Master data'!AM94/'Master data'!CV94))</f>
        <v>9.5275107751281632E-2</v>
      </c>
      <c r="D94" s="23">
        <f>IF('Master data'!CV94+'Master data'!EE94&lt;0,"NA",IF(('Master data'!AM94+'Master data'!EF94-'Master data'!AN94)/('Master data'!CV94+'Master data'!EE94)&gt;1,'Master data'!AF94/100,('Master data'!AM94+'Master data'!EF94-'Master data'!AN94)/('Master data'!CV94+'Master data'!EE94)))</f>
        <v>9.492830888593369E-2</v>
      </c>
    </row>
    <row r="95" spans="1:4">
      <c r="A95" s="2" t="str">
        <f>'Master data'!A95</f>
        <v>Utility (Water)</v>
      </c>
      <c r="B95" s="6">
        <f>'Master data'!B95</f>
        <v>104</v>
      </c>
      <c r="C95" s="7">
        <f>IF('Master data'!CV95&lt;0,"NA",IF('Master data'!AM95/'Master data'!CV95&gt;1,'Master data'!AF95/100,'Master data'!AM95/'Master data'!CV95))</f>
        <v>8.326375949391078E-2</v>
      </c>
      <c r="D95" s="23">
        <f>IF('Master data'!CV95+'Master data'!EE95&lt;0,"NA",IF(('Master data'!AM95+'Master data'!EF95-'Master data'!AN95)/('Master data'!CV95+'Master data'!EE95)&gt;1,'Master data'!AF95/100,('Master data'!AM95+'Master data'!EF95-'Master data'!AN95)/('Master data'!CV95+'Master data'!EE95)))</f>
        <v>8.3024795806598412E-2</v>
      </c>
    </row>
    <row r="96" spans="1:4">
      <c r="A96" s="2" t="str">
        <f>'Master data'!A96</f>
        <v>Total Market</v>
      </c>
      <c r="B96" s="6">
        <f>'Master data'!B96</f>
        <v>47606</v>
      </c>
      <c r="C96" s="7">
        <f>IF('Master data'!CV96&lt;0,"NA",IF('Master data'!AM96/'Master data'!CV96&gt;1,'Master data'!AF96/100,'Master data'!AM96/'Master data'!CV96))</f>
        <v>0.13217374847617697</v>
      </c>
      <c r="D96" s="23">
        <f>IF('Master data'!CV96+'Master data'!EE96&lt;0,"NA",IF(('Master data'!AM96+'Master data'!EF96-'Master data'!AN96)/('Master data'!CV96+'Master data'!EE96)&gt;1,'Master data'!AF96/100,('Master data'!AM96+'Master data'!EF96-'Master data'!AN96)/('Master data'!CV96+'Master data'!EE96)))</f>
        <v>0.1242736119529729</v>
      </c>
    </row>
    <row r="97" spans="1:4">
      <c r="A97" s="2" t="str">
        <f>'Master data'!A97</f>
        <v>Total Market (without financials)</v>
      </c>
      <c r="B97" s="6">
        <f>'Master data'!B97</f>
        <v>42185</v>
      </c>
      <c r="C97" s="7">
        <f>IF('Master data'!CV97&lt;0,"NA",IF('Master data'!AM97/'Master data'!CV97&gt;1,'Master data'!AF97/100,'Master data'!AM97/'Master data'!CV97))</f>
        <v>0.1346619489388699</v>
      </c>
      <c r="D97" s="23">
        <f>IF('Master data'!CV97+'Master data'!EE97&lt;0,"NA",IF(('Master data'!AM97+'Master data'!EF97-'Master data'!AN97)/('Master data'!CV97+'Master data'!EE97)&gt;1,'Master data'!AF97/100,('Master data'!AM97+'Master data'!EF97-'Master data'!AN97)/('Master data'!CV97+'Master data'!EE97)))</f>
        <v>0.1235384257101239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97"/>
  <sheetViews>
    <sheetView workbookViewId="0">
      <selection activeCell="F15" sqref="F15"/>
    </sheetView>
  </sheetViews>
  <sheetFormatPr defaultColWidth="11.07421875" defaultRowHeight="13.5"/>
  <cols>
    <col min="1" max="1" width="29.84375" customWidth="1"/>
    <col min="2" max="5" width="14.15234375" style="5" customWidth="1"/>
    <col min="6" max="6" width="15.15234375" style="5" customWidth="1"/>
    <col min="7" max="7" width="16.3046875" style="5" bestFit="1" customWidth="1"/>
    <col min="8" max="8" width="13.4609375" style="5" bestFit="1" customWidth="1"/>
    <col min="9" max="9" width="10.84375" style="5"/>
  </cols>
  <sheetData>
    <row r="1" spans="1:9" s="1" customFormat="1" ht="40.5">
      <c r="A1" s="8" t="str">
        <f>'Master data'!A1</f>
        <v>Industry Name</v>
      </c>
      <c r="B1" s="9" t="s">
        <v>192</v>
      </c>
      <c r="C1" s="30" t="s">
        <v>410</v>
      </c>
      <c r="D1" s="30" t="s">
        <v>411</v>
      </c>
      <c r="E1" s="30" t="s">
        <v>412</v>
      </c>
      <c r="F1" s="30" t="s">
        <v>407</v>
      </c>
      <c r="G1" s="30" t="s">
        <v>408</v>
      </c>
      <c r="H1" s="30" t="s">
        <v>409</v>
      </c>
      <c r="I1" s="30" t="s">
        <v>455</v>
      </c>
    </row>
    <row r="2" spans="1:9">
      <c r="A2" s="2" t="str">
        <f>'Master data'!A2</f>
        <v>Advertising</v>
      </c>
      <c r="B2" s="6">
        <f>'Master data'!B2</f>
        <v>348</v>
      </c>
      <c r="C2" s="23">
        <f>IF('Master data'!BA2&gt;0,'Master data'!DM2/('Master data'!BA2-'Debt details'!C2),"NA")</f>
        <v>0.2864269007149845</v>
      </c>
      <c r="D2" s="23">
        <f>IF('Master data'!BA2&gt;0,'Master data'!AN2/'Master data'!BA2,"NA")</f>
        <v>0.25610200461928256</v>
      </c>
      <c r="E2" s="23">
        <f>IF('Master data'!BA2&gt;0,'Master data'!EF2/('Master data'!BA2+'Master data'!EE2),"NA")</f>
        <v>0.24651183610542624</v>
      </c>
      <c r="F2" s="23">
        <f>IF('Master data'!BA2&gt;0,'Master data'!DM2*(1-'Debt fundamentals'!H2)/('Master data'!BA2-'Debt details'!C2),"NA")</f>
        <v>0.24659220930059109</v>
      </c>
      <c r="G2" s="7">
        <f>IF('Master data'!BA2&gt;0,'Master data'!AN2*(1-'Debt fundamentals'!H2)/'Master data'!BA2,"NA")</f>
        <v>0.22048473438680483</v>
      </c>
      <c r="H2" s="23">
        <f>IF('Master data'!BA2&gt;0,('Master data'!AN2*(1-'Debt fundamentals'!H2)+('Master data'!EF2-'Master data'!AN2))/('Master data'!BA2+'Master data'!EE2),"NA")</f>
        <v>0.21254792947849876</v>
      </c>
      <c r="I2" s="23">
        <f>'Master data'!EN2*2/('Master data'!EO2+'Master data'!BC2)</f>
        <v>0.31376642745929156</v>
      </c>
    </row>
    <row r="3" spans="1:9">
      <c r="A3" s="2" t="str">
        <f>'Master data'!A3</f>
        <v>Aerospace/Defense</v>
      </c>
      <c r="B3" s="6">
        <f>'Master data'!B3</f>
        <v>272</v>
      </c>
      <c r="C3" s="23">
        <f>IF('Master data'!BA3&gt;0,'Master data'!DM3/('Master data'!BA3-'Debt details'!C3),"NA")</f>
        <v>0.20627315582420963</v>
      </c>
      <c r="D3" s="23">
        <f>IF('Master data'!BA3&gt;0,'Master data'!AN3/'Master data'!BA3,"NA")</f>
        <v>0.19691098634439941</v>
      </c>
      <c r="E3" s="23">
        <f>IF('Master data'!BA3&gt;0,'Master data'!EF3/('Master data'!BA3+'Master data'!EE3),"NA")</f>
        <v>0.1401194969657846</v>
      </c>
      <c r="F3" s="23">
        <f>IF('Master data'!BA3&gt;0,'Master data'!DM3*(1-'Debt fundamentals'!H3)/('Master data'!BA3-'Debt details'!C3),"NA")</f>
        <v>0.18681606979794863</v>
      </c>
      <c r="G3" s="7">
        <f>IF('Master data'!BA3&gt;0,'Master data'!AN3*(1-'Debt fundamentals'!H3)/'Master data'!BA3,"NA")</f>
        <v>0.17833700377497572</v>
      </c>
      <c r="H3" s="23">
        <f>IF('Master data'!BA3&gt;0,('Master data'!AN3*(1-'Debt fundamentals'!H3)+('Master data'!EF3-'Master data'!AN3))/('Master data'!BA3+'Master data'!EE3),"NA")</f>
        <v>0.12703004438534796</v>
      </c>
      <c r="I3" s="23">
        <f>'Master data'!EN3*2/('Master data'!EO3+'Master data'!BC3)</f>
        <v>0.26353067626032328</v>
      </c>
    </row>
    <row r="4" spans="1:9">
      <c r="A4" s="2" t="str">
        <f>'Master data'!A4</f>
        <v>Air Transport</v>
      </c>
      <c r="B4" s="6">
        <f>'Master data'!B4</f>
        <v>151</v>
      </c>
      <c r="C4" s="23">
        <f>IF('Master data'!BA4&gt;0,'Master data'!DM4/('Master data'!BA4-'Debt details'!C4),"NA")</f>
        <v>-0.12217879729466254</v>
      </c>
      <c r="D4" s="23">
        <f>IF('Master data'!BA4&gt;0,'Master data'!AN4/'Master data'!BA4,"NA")</f>
        <v>-0.1139774565294521</v>
      </c>
      <c r="E4" s="23">
        <f>IF('Master data'!BA4&gt;0,'Master data'!EF4/('Master data'!BA4+'Master data'!EE4),"NA")</f>
        <v>-0.11342259876108488</v>
      </c>
      <c r="F4" s="23">
        <f>IF('Master data'!BA4&gt;0,'Master data'!DM4*(1-'Debt fundamentals'!H4)/('Master data'!BA4-'Debt details'!C4),"NA")</f>
        <v>-0.11674955945250366</v>
      </c>
      <c r="G4" s="7">
        <f>IF('Master data'!BA4&gt;0,'Master data'!AN4*(1-'Debt fundamentals'!H4)/'Master data'!BA4,"NA")</f>
        <v>-0.10891266023218366</v>
      </c>
      <c r="H4" s="23">
        <f>IF('Master data'!BA4&gt;0,('Master data'!AN4*(1-'Debt fundamentals'!H4)+('Master data'!EF4-'Master data'!AN4))/('Master data'!BA4+'Master data'!EE4),"NA")</f>
        <v>-0.10837641876215605</v>
      </c>
      <c r="I4" s="23">
        <f>'Master data'!EN4*2/('Master data'!EO4+'Master data'!BC4)</f>
        <v>6.5326035015455294E-2</v>
      </c>
    </row>
    <row r="5" spans="1:9">
      <c r="A5" s="2" t="str">
        <f>'Master data'!A5</f>
        <v>Apparel</v>
      </c>
      <c r="B5" s="6">
        <f>'Master data'!B5</f>
        <v>1170</v>
      </c>
      <c r="C5" s="23">
        <f>IF('Master data'!BA5&gt;0,'Master data'!DM5/('Master data'!BA5-'Debt details'!C5),"NA")</f>
        <v>0.2208012125518283</v>
      </c>
      <c r="D5" s="23">
        <f>IF('Master data'!BA5&gt;0,'Master data'!AN5/'Master data'!BA5,"NA")</f>
        <v>0.21288507557220143</v>
      </c>
      <c r="E5" s="23">
        <f>IF('Master data'!BA5&gt;0,'Master data'!EF5/('Master data'!BA5+'Master data'!EE5),"NA")</f>
        <v>0.207685161225937</v>
      </c>
      <c r="F5" s="23">
        <f>IF('Master data'!BA5&gt;0,'Master data'!DM5*(1-'Debt fundamentals'!H5)/('Master data'!BA5-'Debt details'!C5),"NA")</f>
        <v>0.19026254833036421</v>
      </c>
      <c r="G5" s="7">
        <f>IF('Master data'!BA5&gt;0,'Master data'!AN5*(1-'Debt fundamentals'!H5)/'Master data'!BA5,"NA")</f>
        <v>0.18344127965493739</v>
      </c>
      <c r="H5" s="23">
        <f>IF('Master data'!BA5&gt;0,('Master data'!AN5*(1-'Debt fundamentals'!H5)+('Master data'!EF5-'Master data'!AN5))/('Master data'!BA5+'Master data'!EE5),"NA")</f>
        <v>0.17908039725328107</v>
      </c>
      <c r="I5" s="23">
        <f>'Master data'!EN5*2/('Master data'!EO5+'Master data'!BC5)</f>
        <v>0.15408719971081875</v>
      </c>
    </row>
    <row r="6" spans="1:9">
      <c r="A6" s="2" t="str">
        <f>'Master data'!A6</f>
        <v>Auto &amp; Truck</v>
      </c>
      <c r="B6" s="6">
        <f>'Master data'!B6</f>
        <v>152</v>
      </c>
      <c r="C6" s="23">
        <f>IF('Master data'!BA6&gt;0,'Master data'!DM6/('Master data'!BA6-'Debt details'!C6),"NA")</f>
        <v>7.8953259108206317E-2</v>
      </c>
      <c r="D6" s="23">
        <f>IF('Master data'!BA6&gt;0,'Master data'!AN6/'Master data'!BA6,"NA")</f>
        <v>7.8841158730319383E-2</v>
      </c>
      <c r="E6" s="23">
        <f>IF('Master data'!BA6&gt;0,'Master data'!EF6/('Master data'!BA6+'Master data'!EE6),"NA")</f>
        <v>7.0729038399084301E-2</v>
      </c>
      <c r="F6" s="23">
        <f>IF('Master data'!BA6&gt;0,'Master data'!DM6*(1-'Debt fundamentals'!H6)/('Master data'!BA6-'Debt details'!C6),"NA")</f>
        <v>7.0253308901123246E-2</v>
      </c>
      <c r="G6" s="7">
        <f>IF('Master data'!BA6&gt;0,'Master data'!AN6*(1-'Debt fundamentals'!H6)/'Master data'!BA6,"NA")</f>
        <v>7.0153560992492522E-2</v>
      </c>
      <c r="H6" s="23">
        <f>IF('Master data'!BA6&gt;0,('Master data'!AN6*(1-'Debt fundamentals'!H6)+('Master data'!EF6-'Master data'!AN6))/('Master data'!BA6+'Master data'!EE6),"NA")</f>
        <v>6.3151279912088049E-2</v>
      </c>
      <c r="I6" s="23">
        <f>'Master data'!EN6*2/('Master data'!EO6+'Master data'!BC6)</f>
        <v>6.4271785055339758E-2</v>
      </c>
    </row>
    <row r="7" spans="1:9">
      <c r="A7" s="2" t="str">
        <f>'Master data'!A7</f>
        <v>Auto Parts</v>
      </c>
      <c r="B7" s="6">
        <f>'Master data'!B7</f>
        <v>728</v>
      </c>
      <c r="C7" s="23">
        <f>IF('Master data'!BA7&gt;0,'Master data'!DM7/('Master data'!BA7-'Debt details'!C7),"NA")</f>
        <v>0.11883835297942252</v>
      </c>
      <c r="D7" s="23">
        <f>IF('Master data'!BA7&gt;0,'Master data'!AN7/'Master data'!BA7,"NA")</f>
        <v>0.1176249312064309</v>
      </c>
      <c r="E7" s="23">
        <f>IF('Master data'!BA7&gt;0,'Master data'!EF7/('Master data'!BA7+'Master data'!EE7),"NA")</f>
        <v>9.5221230151626937E-2</v>
      </c>
      <c r="F7" s="23">
        <f>IF('Master data'!BA7&gt;0,'Master data'!DM7*(1-'Debt fundamentals'!H7)/('Master data'!BA7-'Debt details'!C7),"NA")</f>
        <v>9.8878634775363128E-2</v>
      </c>
      <c r="G7" s="7">
        <f>IF('Master data'!BA7&gt;0,'Master data'!AN7*(1-'Debt fundamentals'!H7)/'Master data'!BA7,"NA")</f>
        <v>9.786901552945447E-2</v>
      </c>
      <c r="H7" s="23">
        <f>IF('Master data'!BA7&gt;0,('Master data'!AN7*(1-'Debt fundamentals'!H7)+('Master data'!EF7-'Master data'!AN7))/('Master data'!BA7+'Master data'!EE7),"NA")</f>
        <v>7.9482915964166512E-2</v>
      </c>
      <c r="I7" s="23">
        <f>'Master data'!EN7*2/('Master data'!EO7+'Master data'!BC7)</f>
        <v>0.1179590063251405</v>
      </c>
    </row>
    <row r="8" spans="1:9">
      <c r="A8" s="2" t="str">
        <f>'Master data'!A8</f>
        <v>Bank (Money Center)</v>
      </c>
      <c r="B8" s="6">
        <f>'Master data'!B8</f>
        <v>610</v>
      </c>
      <c r="C8" s="23">
        <f>IF('Master data'!BA8&gt;0,'Master data'!DM8/('Master data'!BA8-'Debt details'!C8),"NA")</f>
        <v>2.2630766570238487E-4</v>
      </c>
      <c r="D8" s="23">
        <f>IF('Master data'!BA8&gt;0,'Master data'!AN8/'Master data'!BA8,"NA")</f>
        <v>2.5061947130259634E-4</v>
      </c>
      <c r="E8" s="23">
        <f>IF('Master data'!BA8&gt;0,'Master data'!EF8/('Master data'!BA8+'Master data'!EE8),"NA")</f>
        <v>2.5061947130259634E-4</v>
      </c>
      <c r="F8" s="23">
        <f>IF('Master data'!BA8&gt;0,'Master data'!DM8*(1-'Debt fundamentals'!H8)/('Master data'!BA8-'Debt details'!C8),"NA")</f>
        <v>1.7993688316359746E-4</v>
      </c>
      <c r="G8" s="7">
        <f>IF('Master data'!BA8&gt;0,'Master data'!AN8*(1-'Debt fundamentals'!H8)/'Master data'!BA8,"NA")</f>
        <v>1.9926716307348935E-4</v>
      </c>
      <c r="H8" s="23">
        <f>IF('Master data'!BA8&gt;0,('Master data'!AN8*(1-'Debt fundamentals'!H8)+('Master data'!EF8-'Master data'!AN8))/('Master data'!BA8+'Master data'!EE8),"NA")</f>
        <v>1.9926716307348935E-4</v>
      </c>
      <c r="I8" s="23">
        <f>'Master data'!EN8*2/('Master data'!EO8+'Master data'!BC8)</f>
        <v>1.8877903704920998E-5</v>
      </c>
    </row>
    <row r="9" spans="1:9">
      <c r="A9" s="2" t="str">
        <f>'Master data'!A9</f>
        <v>Banks (Regional)</v>
      </c>
      <c r="B9" s="6">
        <f>'Master data'!B9</f>
        <v>816</v>
      </c>
      <c r="C9" s="23">
        <f>IF('Master data'!BA9&gt;0,'Master data'!DM9/('Master data'!BA9-'Debt details'!C9),"NA")</f>
        <v>2.40264864502882E-5</v>
      </c>
      <c r="D9" s="23">
        <f>IF('Master data'!BA9&gt;0,'Master data'!AN9/'Master data'!BA9,"NA")</f>
        <v>-2.4813404350163324E-4</v>
      </c>
      <c r="E9" s="23">
        <f>IF('Master data'!BA9&gt;0,'Master data'!EF9/('Master data'!BA9+'Master data'!EE9),"NA")</f>
        <v>-2.4813404350163324E-4</v>
      </c>
      <c r="F9" s="23">
        <f>IF('Master data'!BA9&gt;0,'Master data'!DM9*(1-'Debt fundamentals'!H9)/('Master data'!BA9-'Debt details'!C9),"NA")</f>
        <v>1.9248465578322527E-5</v>
      </c>
      <c r="G9" s="7">
        <f>IF('Master data'!BA9&gt;0,'Master data'!AN9*(1-'Debt fundamentals'!H9)/'Master data'!BA9,"NA")</f>
        <v>-1.9878893258210381E-4</v>
      </c>
      <c r="H9" s="23">
        <f>IF('Master data'!BA9&gt;0,('Master data'!AN9*(1-'Debt fundamentals'!H9)+('Master data'!EF9-'Master data'!AN9))/('Master data'!BA9+'Master data'!EE9),"NA")</f>
        <v>-1.9878893258210381E-4</v>
      </c>
      <c r="I9" s="23">
        <f>'Master data'!EN9*2/('Master data'!EO9+'Master data'!BC9)</f>
        <v>-2.0185792427378443E-5</v>
      </c>
    </row>
    <row r="10" spans="1:9">
      <c r="A10" s="2" t="str">
        <f>'Master data'!A10</f>
        <v>Beverage (Alcoholic)</v>
      </c>
      <c r="B10" s="6">
        <f>'Master data'!B10</f>
        <v>219</v>
      </c>
      <c r="C10" s="23">
        <f>IF('Master data'!BA10&gt;0,'Master data'!DM10/('Master data'!BA10-'Debt details'!C10),"NA")</f>
        <v>0.15967528699347519</v>
      </c>
      <c r="D10" s="23">
        <f>IF('Master data'!BA10&gt;0,'Master data'!AN10/'Master data'!BA10,"NA")</f>
        <v>0.15931671545025614</v>
      </c>
      <c r="E10" s="23">
        <f>IF('Master data'!BA10&gt;0,'Master data'!EF10/('Master data'!BA10+'Master data'!EE10),"NA")</f>
        <v>0.15785795802722088</v>
      </c>
      <c r="F10" s="23">
        <f>IF('Master data'!BA10&gt;0,'Master data'!DM10*(1-'Debt fundamentals'!H10)/('Master data'!BA10-'Debt details'!C10),"NA")</f>
        <v>0.13171161802887457</v>
      </c>
      <c r="G10" s="7">
        <f>IF('Master data'!BA10&gt;0,'Master data'!AN10*(1-'Debt fundamentals'!H10)/'Master data'!BA10,"NA")</f>
        <v>0.1314158425270687</v>
      </c>
      <c r="H10" s="23">
        <f>IF('Master data'!BA10&gt;0,('Master data'!AN10*(1-'Debt fundamentals'!H10)+('Master data'!EF10-'Master data'!AN10))/('Master data'!BA10+'Master data'!EE10),"NA")</f>
        <v>0.1302382056431195</v>
      </c>
      <c r="I10" s="23">
        <f>'Master data'!EN10*2/('Master data'!EO10+'Master data'!BC10)</f>
        <v>0.1681858643135512</v>
      </c>
    </row>
    <row r="11" spans="1:9">
      <c r="A11" s="2" t="str">
        <f>'Master data'!A11</f>
        <v>Beverage (Soft)</v>
      </c>
      <c r="B11" s="6">
        <f>'Master data'!B11</f>
        <v>100</v>
      </c>
      <c r="C11" s="23">
        <f>IF('Master data'!BA11&gt;0,'Master data'!DM11/('Master data'!BA11-'Debt details'!C11),"NA")</f>
        <v>0.26343005581727019</v>
      </c>
      <c r="D11" s="23">
        <f>IF('Master data'!BA11&gt;0,'Master data'!AN11/'Master data'!BA11,"NA")</f>
        <v>0.25588225042025314</v>
      </c>
      <c r="E11" s="23">
        <f>IF('Master data'!BA11&gt;0,'Master data'!EF11/('Master data'!BA11+'Master data'!EE11),"NA")</f>
        <v>0.25081520489057779</v>
      </c>
      <c r="F11" s="23">
        <f>IF('Master data'!BA11&gt;0,'Master data'!DM11*(1-'Debt fundamentals'!H11)/('Master data'!BA11-'Debt details'!C11),"NA")</f>
        <v>0.23320724629686912</v>
      </c>
      <c r="G11" s="7">
        <f>IF('Master data'!BA11&gt;0,'Master data'!AN11*(1-'Debt fundamentals'!H11)/'Master data'!BA11,"NA")</f>
        <v>0.22652538569154793</v>
      </c>
      <c r="H11" s="23">
        <f>IF('Master data'!BA11&gt;0,('Master data'!AN11*(1-'Debt fundamentals'!H11)+('Master data'!EF11-'Master data'!AN11))/('Master data'!BA11+'Master data'!EE11),"NA")</f>
        <v>0.22203947756178474</v>
      </c>
      <c r="I11" s="23">
        <f>'Master data'!EN11*2/('Master data'!EO11+'Master data'!BC11)</f>
        <v>0.23653016798934037</v>
      </c>
    </row>
    <row r="12" spans="1:9">
      <c r="A12" s="2" t="str">
        <f>'Master data'!A12</f>
        <v>Broadcasting</v>
      </c>
      <c r="B12" s="6">
        <f>'Master data'!B12</f>
        <v>139</v>
      </c>
      <c r="C12" s="23">
        <f>IF('Master data'!BA12&gt;0,'Master data'!DM12/('Master data'!BA12-'Debt details'!C12),"NA")</f>
        <v>0.18905793191885062</v>
      </c>
      <c r="D12" s="23">
        <f>IF('Master data'!BA12&gt;0,'Master data'!AN12/'Master data'!BA12,"NA")</f>
        <v>0.17926672882634673</v>
      </c>
      <c r="E12" s="23">
        <f>IF('Master data'!BA12&gt;0,'Master data'!EF12/('Master data'!BA12+'Master data'!EE12),"NA")</f>
        <v>0.17845029365142542</v>
      </c>
      <c r="F12" s="23">
        <f>IF('Master data'!BA12&gt;0,'Master data'!DM12*(1-'Debt fundamentals'!H12)/('Master data'!BA12-'Debt details'!C12),"NA")</f>
        <v>0.15726950861008243</v>
      </c>
      <c r="G12" s="7">
        <f>IF('Master data'!BA12&gt;0,'Master data'!AN12*(1-'Debt fundamentals'!H12)/'Master data'!BA12,"NA")</f>
        <v>0.14912460993574086</v>
      </c>
      <c r="H12" s="23">
        <f>IF('Master data'!BA12&gt;0,('Master data'!AN12*(1-'Debt fundamentals'!H12)+('Master data'!EF12-'Master data'!AN12))/('Master data'!BA12+'Master data'!EE12),"NA")</f>
        <v>0.14843946881188957</v>
      </c>
      <c r="I12" s="23">
        <f>'Master data'!EN12*2/('Master data'!EO12+'Master data'!BC12)</f>
        <v>0.15449657809344078</v>
      </c>
    </row>
    <row r="13" spans="1:9">
      <c r="A13" s="2" t="str">
        <f>'Master data'!A13</f>
        <v>Brokerage &amp; Investment Banking</v>
      </c>
      <c r="B13" s="6">
        <f>'Master data'!B13</f>
        <v>599</v>
      </c>
      <c r="C13" s="23">
        <f>IF('Master data'!BA13&gt;0,'Master data'!DM13/('Master data'!BA13-'Debt details'!C13),"NA")</f>
        <v>4.0896029957888753E-3</v>
      </c>
      <c r="D13" s="23">
        <f>IF('Master data'!BA13&gt;0,'Master data'!AN13/'Master data'!BA13,"NA")</f>
        <v>3.8587987529781413E-3</v>
      </c>
      <c r="E13" s="23">
        <f>IF('Master data'!BA13&gt;0,'Master data'!EF13/('Master data'!BA13+'Master data'!EE13),"NA")</f>
        <v>4.24745313331163E-3</v>
      </c>
      <c r="F13" s="23">
        <f>IF('Master data'!BA13&gt;0,'Master data'!DM13*(1-'Debt fundamentals'!H13)/('Master data'!BA13-'Debt details'!C13),"NA")</f>
        <v>3.4656463809227254E-3</v>
      </c>
      <c r="G13" s="7">
        <f>IF('Master data'!BA13&gt;0,'Master data'!AN13*(1-'Debt fundamentals'!H13)/'Master data'!BA13,"NA")</f>
        <v>3.2700562736134621E-3</v>
      </c>
      <c r="H13" s="23">
        <f>IF('Master data'!BA13&gt;0,('Master data'!AN13*(1-'Debt fundamentals'!H13)+('Master data'!EF13-'Master data'!AN13))/('Master data'!BA13+'Master data'!EE13),"NA")</f>
        <v>3.6598308950019842E-3</v>
      </c>
      <c r="I13" s="23">
        <f>'Master data'!EN13*2/('Master data'!EO13+'Master data'!BC13)</f>
        <v>1.3833558042525738E-3</v>
      </c>
    </row>
    <row r="14" spans="1:9">
      <c r="A14" s="2" t="str">
        <f>'Master data'!A14</f>
        <v>Building Materials</v>
      </c>
      <c r="B14" s="6">
        <f>'Master data'!B14</f>
        <v>449</v>
      </c>
      <c r="C14" s="23">
        <f>IF('Master data'!BA14&gt;0,'Master data'!DM14/('Master data'!BA14-'Debt details'!C14),"NA")</f>
        <v>0.24513781050854286</v>
      </c>
      <c r="D14" s="23">
        <f>IF('Master data'!BA14&gt;0,'Master data'!AN14/'Master data'!BA14,"NA")</f>
        <v>0.23974266146223303</v>
      </c>
      <c r="E14" s="23">
        <f>IF('Master data'!BA14&gt;0,'Master data'!EF14/('Master data'!BA14+'Master data'!EE14),"NA")</f>
        <v>0.2203014365502694</v>
      </c>
      <c r="F14" s="23">
        <f>IF('Master data'!BA14&gt;0,'Master data'!DM14*(1-'Debt fundamentals'!H14)/('Master data'!BA14-'Debt details'!C14),"NA")</f>
        <v>0.20235936391812862</v>
      </c>
      <c r="G14" s="7">
        <f>IF('Master data'!BA14&gt;0,'Master data'!AN14*(1-'Debt fundamentals'!H14)/'Master data'!BA14,"NA")</f>
        <v>0.19790571016724504</v>
      </c>
      <c r="H14" s="23">
        <f>IF('Master data'!BA14&gt;0,('Master data'!AN14*(1-'Debt fundamentals'!H14)+('Master data'!EF14-'Master data'!AN14))/('Master data'!BA14+'Master data'!EE14),"NA")</f>
        <v>0.18207973069883476</v>
      </c>
      <c r="I14" s="23">
        <f>'Master data'!EN14*2/('Master data'!EO14+'Master data'!BC14)</f>
        <v>0.13748861088371589</v>
      </c>
    </row>
    <row r="15" spans="1:9">
      <c r="A15" s="2" t="str">
        <f>'Master data'!A15</f>
        <v>Business &amp; Consumer Services</v>
      </c>
      <c r="B15" s="6">
        <f>'Master data'!B15</f>
        <v>948</v>
      </c>
      <c r="C15" s="23">
        <f>IF('Master data'!BA15&gt;0,'Master data'!DM15/('Master data'!BA15-'Debt details'!C15),"NA")</f>
        <v>0.26385358721624158</v>
      </c>
      <c r="D15" s="23">
        <f>IF('Master data'!BA15&gt;0,'Master data'!AN15/'Master data'!BA15,"NA")</f>
        <v>0.24313607477170479</v>
      </c>
      <c r="E15" s="23">
        <f>IF('Master data'!BA15&gt;0,'Master data'!EF15/('Master data'!BA15+'Master data'!EE15),"NA")</f>
        <v>0.23355189721871319</v>
      </c>
      <c r="F15" s="23">
        <f>IF('Master data'!BA15&gt;0,'Master data'!DM15*(1-'Debt fundamentals'!H15)/('Master data'!BA15-'Debt details'!C15),"NA")</f>
        <v>0.21978564018819347</v>
      </c>
      <c r="G15" s="7">
        <f>IF('Master data'!BA15&gt;0,'Master data'!AN15*(1-'Debt fundamentals'!H15)/'Master data'!BA15,"NA")</f>
        <v>0.20252829764542324</v>
      </c>
      <c r="H15" s="23">
        <f>IF('Master data'!BA15&gt;0,('Master data'!AN15*(1-'Debt fundamentals'!H15)+('Master data'!EF15-'Master data'!AN15))/('Master data'!BA15+'Master data'!EE15),"NA")</f>
        <v>0.195131567973233</v>
      </c>
      <c r="I15" s="23">
        <f>'Master data'!EN15*2/('Master data'!EO15+'Master data'!BC15)</f>
        <v>0.22045817061190789</v>
      </c>
    </row>
    <row r="16" spans="1:9">
      <c r="A16" s="2" t="str">
        <f>'Master data'!A16</f>
        <v>Cable TV</v>
      </c>
      <c r="B16" s="6">
        <f>'Master data'!B16</f>
        <v>54</v>
      </c>
      <c r="C16" s="23">
        <f>IF('Master data'!BA16&gt;0,'Master data'!DM16/('Master data'!BA16-'Debt details'!C16),"NA")</f>
        <v>0.15745236178827723</v>
      </c>
      <c r="D16" s="23">
        <f>IF('Master data'!BA16&gt;0,'Master data'!AN16/'Master data'!BA16,"NA")</f>
        <v>0.15368839398725062</v>
      </c>
      <c r="E16" s="23">
        <f>IF('Master data'!BA16&gt;0,'Master data'!EF16/('Master data'!BA16+'Master data'!EE16),"NA")</f>
        <v>0.15311521777275122</v>
      </c>
      <c r="F16" s="23">
        <f>IF('Master data'!BA16&gt;0,'Master data'!DM16*(1-'Debt fundamentals'!H16)/('Master data'!BA16-'Debt details'!C16),"NA")</f>
        <v>0.13375609966866528</v>
      </c>
      <c r="G16" s="7">
        <f>IF('Master data'!BA16&gt;0,'Master data'!AN16*(1-'Debt fundamentals'!H16)/'Master data'!BA16,"NA")</f>
        <v>0.13055860141188619</v>
      </c>
      <c r="H16" s="23">
        <f>IF('Master data'!BA16&gt;0,('Master data'!AN16*(1-'Debt fundamentals'!H16)+('Master data'!EF16-'Master data'!AN16))/('Master data'!BA16+'Master data'!EE16),"NA")</f>
        <v>0.1300867452515298</v>
      </c>
      <c r="I16" s="23">
        <f>'Master data'!EN16*2/('Master data'!EO16+'Master data'!BC16)</f>
        <v>0.13223398541647985</v>
      </c>
    </row>
    <row r="17" spans="1:9">
      <c r="A17" s="2" t="str">
        <f>'Master data'!A17</f>
        <v>Chemical (Basic)</v>
      </c>
      <c r="B17" s="6">
        <f>'Master data'!B17</f>
        <v>854</v>
      </c>
      <c r="C17" s="23">
        <f>IF('Master data'!BA17&gt;0,'Master data'!DM17/('Master data'!BA17-'Debt details'!C17),"NA")</f>
        <v>0.17126715183759583</v>
      </c>
      <c r="D17" s="23">
        <f>IF('Master data'!BA17&gt;0,'Master data'!AN17/'Master data'!BA17,"NA")</f>
        <v>0.16976834977346214</v>
      </c>
      <c r="E17" s="23">
        <f>IF('Master data'!BA17&gt;0,'Master data'!EF17/('Master data'!BA17+'Master data'!EE17),"NA")</f>
        <v>0.1626212149043221</v>
      </c>
      <c r="F17" s="23">
        <f>IF('Master data'!BA17&gt;0,'Master data'!DM17*(1-'Debt fundamentals'!H17)/('Master data'!BA17-'Debt details'!C17),"NA")</f>
        <v>0.14386057259292534</v>
      </c>
      <c r="G17" s="7">
        <f>IF('Master data'!BA17&gt;0,'Master data'!AN17*(1-'Debt fundamentals'!H17)/'Master data'!BA17,"NA")</f>
        <v>0.14260161241967395</v>
      </c>
      <c r="H17" s="23">
        <f>IF('Master data'!BA17&gt;0,('Master data'!AN17*(1-'Debt fundamentals'!H17)+('Master data'!EF17-'Master data'!AN17))/('Master data'!BA17+'Master data'!EE17),"NA")</f>
        <v>0.13693265275656669</v>
      </c>
      <c r="I17" s="23">
        <f>'Master data'!EN17*2/('Master data'!EO17+'Master data'!BC17)</f>
        <v>8.5269481114300105E-2</v>
      </c>
    </row>
    <row r="18" spans="1:9">
      <c r="A18" s="2" t="str">
        <f>'Master data'!A18</f>
        <v>Chemical (Diversified)</v>
      </c>
      <c r="B18" s="6">
        <f>'Master data'!B18</f>
        <v>71</v>
      </c>
      <c r="C18" s="23">
        <f>IF('Master data'!BA18&gt;0,'Master data'!DM18/('Master data'!BA18-'Debt details'!C18),"NA")</f>
        <v>0.15363815966169703</v>
      </c>
      <c r="D18" s="23">
        <f>IF('Master data'!BA18&gt;0,'Master data'!AN18/'Master data'!BA18,"NA")</f>
        <v>0.15296938347495367</v>
      </c>
      <c r="E18" s="23">
        <f>IF('Master data'!BA18&gt;0,'Master data'!EF18/('Master data'!BA18+'Master data'!EE18),"NA")</f>
        <v>0.13714204065560817</v>
      </c>
      <c r="F18" s="23">
        <f>IF('Master data'!BA18&gt;0,'Master data'!DM18*(1-'Debt fundamentals'!H18)/('Master data'!BA18-'Debt details'!C18),"NA")</f>
        <v>0.12326885597777752</v>
      </c>
      <c r="G18" s="7">
        <f>IF('Master data'!BA18&gt;0,'Master data'!AN18*(1-'Debt fundamentals'!H18)/'Master data'!BA18,"NA")</f>
        <v>0.12273227525052487</v>
      </c>
      <c r="H18" s="23">
        <f>IF('Master data'!BA18&gt;0,('Master data'!AN18*(1-'Debt fundamentals'!H18)+('Master data'!EF18-'Master data'!AN18))/('Master data'!BA18+'Master data'!EE18),"NA")</f>
        <v>0.11000865238866055</v>
      </c>
      <c r="I18" s="23">
        <f>'Master data'!EN18*2/('Master data'!EO18+'Master data'!BC18)</f>
        <v>0.10597759813728133</v>
      </c>
    </row>
    <row r="19" spans="1:9">
      <c r="A19" s="2" t="str">
        <f>'Master data'!A19</f>
        <v>Chemical (Specialty)</v>
      </c>
      <c r="B19" s="6">
        <f>'Master data'!B19</f>
        <v>898</v>
      </c>
      <c r="C19" s="23">
        <f>IF('Master data'!BA19&gt;0,'Master data'!DM19/('Master data'!BA19-'Debt details'!C19),"NA")</f>
        <v>0.18765095149100339</v>
      </c>
      <c r="D19" s="23">
        <f>IF('Master data'!BA19&gt;0,'Master data'!AN19/'Master data'!BA19,"NA")</f>
        <v>0.18554508333810482</v>
      </c>
      <c r="E19" s="23">
        <f>IF('Master data'!BA19&gt;0,'Master data'!EF19/('Master data'!BA19+'Master data'!EE19),"NA")</f>
        <v>0.17349391176489129</v>
      </c>
      <c r="F19" s="23">
        <f>IF('Master data'!BA19&gt;0,'Master data'!DM19*(1-'Debt fundamentals'!H19)/('Master data'!BA19-'Debt details'!C19),"NA")</f>
        <v>0.15867561176178058</v>
      </c>
      <c r="G19" s="7">
        <f>IF('Master data'!BA19&gt;0,'Master data'!AN19*(1-'Debt fundamentals'!H19)/'Master data'!BA19,"NA")</f>
        <v>0.15689491246451717</v>
      </c>
      <c r="H19" s="23">
        <f>IF('Master data'!BA19&gt;0,('Master data'!AN19*(1-'Debt fundamentals'!H19)+('Master data'!EF19-'Master data'!AN19))/('Master data'!BA19+'Master data'!EE19),"NA")</f>
        <v>0.14707006878043802</v>
      </c>
      <c r="I19" s="23">
        <f>'Master data'!EN19*2/('Master data'!EO19+'Master data'!BC19)</f>
        <v>0.1267404918404999</v>
      </c>
    </row>
    <row r="20" spans="1:9">
      <c r="A20" s="2" t="str">
        <f>'Master data'!A20</f>
        <v>Coal &amp; Related Energy</v>
      </c>
      <c r="B20" s="6">
        <f>'Master data'!B20</f>
        <v>206</v>
      </c>
      <c r="C20" s="23">
        <f>IF('Master data'!BA20&gt;0,'Master data'!DM20/('Master data'!BA20-'Debt details'!C20),"NA")</f>
        <v>0.19646515860963604</v>
      </c>
      <c r="D20" s="23">
        <f>IF('Master data'!BA20&gt;0,'Master data'!AN20/'Master data'!BA20,"NA")</f>
        <v>0.196259354697016</v>
      </c>
      <c r="E20" s="23">
        <f>IF('Master data'!BA20&gt;0,'Master data'!EF20/('Master data'!BA20+'Master data'!EE20),"NA")</f>
        <v>0.19468272132722497</v>
      </c>
      <c r="F20" s="23">
        <f>IF('Master data'!BA20&gt;0,'Master data'!DM20*(1-'Debt fundamentals'!H20)/('Master data'!BA20-'Debt details'!C20),"NA")</f>
        <v>0.1820068909134927</v>
      </c>
      <c r="G20" s="7">
        <f>IF('Master data'!BA20&gt;0,'Master data'!AN20*(1-'Debt fundamentals'!H20)/'Master data'!BA20,"NA")</f>
        <v>0.18181623252633189</v>
      </c>
      <c r="H20" s="23">
        <f>IF('Master data'!BA20&gt;0,('Master data'!AN20*(1-'Debt fundamentals'!H20)+('Master data'!EF20-'Master data'!AN20))/('Master data'!BA20+'Master data'!EE20),"NA")</f>
        <v>0.18046530915311906</v>
      </c>
      <c r="I20" s="23">
        <f>'Master data'!EN20*2/('Master data'!EO20+'Master data'!BC20)</f>
        <v>0.12807220551004911</v>
      </c>
    </row>
    <row r="21" spans="1:9">
      <c r="A21" s="2" t="str">
        <f>'Master data'!A21</f>
        <v>Computer Services</v>
      </c>
      <c r="B21" s="6">
        <f>'Master data'!B21</f>
        <v>1040</v>
      </c>
      <c r="C21" s="23">
        <f>IF('Master data'!BA21&gt;0,'Master data'!DM21/('Master data'!BA21-'Debt details'!C21),"NA")</f>
        <v>0.31098562183423473</v>
      </c>
      <c r="D21" s="23">
        <f>IF('Master data'!BA21&gt;0,'Master data'!AN21/'Master data'!BA21,"NA")</f>
        <v>0.29526854073322262</v>
      </c>
      <c r="E21" s="23">
        <f>IF('Master data'!BA21&gt;0,'Master data'!EF21/('Master data'!BA21+'Master data'!EE21),"NA")</f>
        <v>0.25452852530802933</v>
      </c>
      <c r="F21" s="23">
        <f>IF('Master data'!BA21&gt;0,'Master data'!DM21*(1-'Debt fundamentals'!H21)/('Master data'!BA21-'Debt details'!C21),"NA")</f>
        <v>0.25881639341848739</v>
      </c>
      <c r="G21" s="7">
        <f>IF('Master data'!BA21&gt;0,'Master data'!AN21*(1-'Debt fundamentals'!H21)/'Master data'!BA21,"NA")</f>
        <v>0.24573592294002231</v>
      </c>
      <c r="H21" s="23">
        <f>IF('Master data'!BA21&gt;0,('Master data'!AN21*(1-'Debt fundamentals'!H21)+('Master data'!EF21-'Master data'!AN21))/('Master data'!BA21+'Master data'!EE21),"NA")</f>
        <v>0.21216102854698943</v>
      </c>
      <c r="I21" s="23">
        <f>'Master data'!EN21*2/('Master data'!EO21+'Master data'!BC21)</f>
        <v>0.26458250571617076</v>
      </c>
    </row>
    <row r="22" spans="1:9">
      <c r="A22" s="2" t="str">
        <f>'Master data'!A22</f>
        <v>Computers/Peripherals</v>
      </c>
      <c r="B22" s="6">
        <f>'Master data'!B22</f>
        <v>336</v>
      </c>
      <c r="C22" s="23">
        <f>IF('Master data'!BA22&gt;0,'Master data'!DM22/('Master data'!BA22-'Debt details'!C22),"NA")</f>
        <v>0.36384827669418068</v>
      </c>
      <c r="D22" s="23">
        <f>IF('Master data'!BA22&gt;0,'Master data'!AN22/'Master data'!BA22,"NA")</f>
        <v>0.35169172232008078</v>
      </c>
      <c r="E22" s="23">
        <f>IF('Master data'!BA22&gt;0,'Master data'!EF22/('Master data'!BA22+'Master data'!EE22),"NA")</f>
        <v>0.25783103484219372</v>
      </c>
      <c r="F22" s="23">
        <f>IF('Master data'!BA22&gt;0,'Master data'!DM22*(1-'Debt fundamentals'!H22)/('Master data'!BA22-'Debt details'!C22),"NA")</f>
        <v>0.3198493288594691</v>
      </c>
      <c r="G22" s="7">
        <f>IF('Master data'!BA22&gt;0,'Master data'!AN22*(1-'Debt fundamentals'!H22)/'Master data'!BA22,"NA")</f>
        <v>0.30916282570181458</v>
      </c>
      <c r="H22" s="23">
        <f>IF('Master data'!BA22&gt;0,('Master data'!AN22*(1-'Debt fundamentals'!H22)+('Master data'!EF22-'Master data'!AN22))/('Master data'!BA22+'Master data'!EE22),"NA")</f>
        <v>0.22731167282354162</v>
      </c>
      <c r="I22" s="23">
        <f>'Master data'!EN22*2/('Master data'!EO22+'Master data'!BC22)</f>
        <v>0.25506793435764236</v>
      </c>
    </row>
    <row r="23" spans="1:9">
      <c r="A23" s="2" t="str">
        <f>'Master data'!A23</f>
        <v>Construction Supplies</v>
      </c>
      <c r="B23" s="6">
        <f>'Master data'!B23</f>
        <v>784</v>
      </c>
      <c r="C23" s="23">
        <f>IF('Master data'!BA23&gt;0,'Master data'!DM23/('Master data'!BA23-'Debt details'!C23),"NA")</f>
        <v>0.12881692719566773</v>
      </c>
      <c r="D23" s="23">
        <f>IF('Master data'!BA23&gt;0,'Master data'!AN23/'Master data'!BA23,"NA")</f>
        <v>0.12796802821917272</v>
      </c>
      <c r="E23" s="23">
        <f>IF('Master data'!BA23&gt;0,'Master data'!EF23/('Master data'!BA23+'Master data'!EE23),"NA")</f>
        <v>0.12110076585818251</v>
      </c>
      <c r="F23" s="23">
        <f>IF('Master data'!BA23&gt;0,'Master data'!DM23*(1-'Debt fundamentals'!H23)/('Master data'!BA23-'Debt details'!C23),"NA")</f>
        <v>0.10923974255654137</v>
      </c>
      <c r="G23" s="7">
        <f>IF('Master data'!BA23&gt;0,'Master data'!AN23*(1-'Debt fundamentals'!H23)/'Master data'!BA23,"NA")</f>
        <v>0.10851985653171818</v>
      </c>
      <c r="H23" s="23">
        <f>IF('Master data'!BA23&gt;0,('Master data'!AN23*(1-'Debt fundamentals'!H23)+('Master data'!EF23-'Master data'!AN23))/('Master data'!BA23+'Master data'!EE23),"NA")</f>
        <v>0.1031080627281033</v>
      </c>
      <c r="I23" s="23">
        <f>'Master data'!EN23*2/('Master data'!EO23+'Master data'!BC23)</f>
        <v>9.5357641076913913E-2</v>
      </c>
    </row>
    <row r="24" spans="1:9">
      <c r="A24" s="2" t="str">
        <f>'Master data'!A24</f>
        <v>Diversified</v>
      </c>
      <c r="B24" s="6">
        <f>'Master data'!B24</f>
        <v>318</v>
      </c>
      <c r="C24" s="23">
        <f>IF('Master data'!BA24&gt;0,'Master data'!DM24/('Master data'!BA24-'Debt details'!C24),"NA")</f>
        <v>0.15259979514503405</v>
      </c>
      <c r="D24" s="23">
        <f>IF('Master data'!BA24&gt;0,'Master data'!AN24/'Master data'!BA24,"NA")</f>
        <v>0.15185081644345264</v>
      </c>
      <c r="E24" s="23">
        <f>IF('Master data'!BA24&gt;0,'Master data'!EF24/('Master data'!BA24+'Master data'!EE24),"NA")</f>
        <v>0.14566502214602486</v>
      </c>
      <c r="F24" s="23">
        <f>IF('Master data'!BA24&gt;0,'Master data'!DM24*(1-'Debt fundamentals'!H24)/('Master data'!BA24-'Debt details'!C24),"NA")</f>
        <v>0.13046865724695178</v>
      </c>
      <c r="G24" s="7">
        <f>IF('Master data'!BA24&gt;0,'Master data'!AN24*(1-'Debt fundamentals'!H24)/'Master data'!BA24,"NA")</f>
        <v>0.1298283009122069</v>
      </c>
      <c r="H24" s="23">
        <f>IF('Master data'!BA24&gt;0,('Master data'!AN24*(1-'Debt fundamentals'!H24)+('Master data'!EF24-'Master data'!AN24))/('Master data'!BA24+'Master data'!EE24),"NA")</f>
        <v>0.12454034333861526</v>
      </c>
      <c r="I24" s="23">
        <f>'Master data'!EN24*2/('Master data'!EO24+'Master data'!BC24)</f>
        <v>8.542632559882983E-2</v>
      </c>
    </row>
    <row r="25" spans="1:9">
      <c r="A25" s="2" t="str">
        <f>'Master data'!A25</f>
        <v>Drugs (Biotechnology)</v>
      </c>
      <c r="B25" s="6">
        <f>'Master data'!B25</f>
        <v>1223</v>
      </c>
      <c r="C25" s="23">
        <f>IF('Master data'!BA25&gt;0,'Master data'!DM25/('Master data'!BA25-'Debt details'!C25),"NA")</f>
        <v>0.11272610317154939</v>
      </c>
      <c r="D25" s="23">
        <f>IF('Master data'!BA25&gt;0,'Master data'!AN25/'Master data'!BA25,"NA")</f>
        <v>0.10566298204978865</v>
      </c>
      <c r="E25" s="23">
        <f>IF('Master data'!BA25&gt;0,'Master data'!EF25/('Master data'!BA25+'Master data'!EE25),"NA")</f>
        <v>7.1599460973914369E-2</v>
      </c>
      <c r="F25" s="23">
        <f>IF('Master data'!BA25&gt;0,'Master data'!DM25*(1-'Debt fundamentals'!H25)/('Master data'!BA25-'Debt details'!C25),"NA")</f>
        <v>0.11038198108016191</v>
      </c>
      <c r="G25" s="7">
        <f>IF('Master data'!BA25&gt;0,'Master data'!AN25*(1-'Debt fundamentals'!H25)/'Master data'!BA25,"NA")</f>
        <v>0.10346573648291357</v>
      </c>
      <c r="H25" s="23">
        <f>IF('Master data'!BA25&gt;0,('Master data'!AN25*(1-'Debt fundamentals'!H25)+('Master data'!EF25-'Master data'!AN25))/('Master data'!BA25+'Master data'!EE25),"NA")</f>
        <v>7.0506081837415288E-2</v>
      </c>
      <c r="I25" s="23">
        <f>'Master data'!EN25*2/('Master data'!EO25+'Master data'!BC25)</f>
        <v>0.16739155209798021</v>
      </c>
    </row>
    <row r="26" spans="1:9">
      <c r="A26" s="2" t="str">
        <f>'Master data'!A26</f>
        <v>Drugs (Pharmaceutical)</v>
      </c>
      <c r="B26" s="6">
        <f>'Master data'!B26</f>
        <v>1371</v>
      </c>
      <c r="C26" s="23">
        <f>IF('Master data'!BA26&gt;0,'Master data'!DM26/('Master data'!BA26-'Debt details'!C26),"NA")</f>
        <v>0.2375631188975941</v>
      </c>
      <c r="D26" s="23">
        <f>IF('Master data'!BA26&gt;0,'Master data'!AN26/'Master data'!BA26,"NA")</f>
        <v>0.23538356387954301</v>
      </c>
      <c r="E26" s="23">
        <f>IF('Master data'!BA26&gt;0,'Master data'!EF26/('Master data'!BA26+'Master data'!EE26),"NA")</f>
        <v>0.16970501224559173</v>
      </c>
      <c r="F26" s="23">
        <f>IF('Master data'!BA26&gt;0,'Master data'!DM26*(1-'Debt fundamentals'!H26)/('Master data'!BA26-'Debt details'!C26),"NA")</f>
        <v>0.21557196715380669</v>
      </c>
      <c r="G26" s="7">
        <f>IF('Master data'!BA26&gt;0,'Master data'!AN26*(1-'Debt fundamentals'!H26)/'Master data'!BA26,"NA")</f>
        <v>0.21359417293666746</v>
      </c>
      <c r="H26" s="23">
        <f>IF('Master data'!BA26&gt;0,('Master data'!AN26*(1-'Debt fundamentals'!H26)+('Master data'!EF26-'Master data'!AN26))/('Master data'!BA26+'Master data'!EE26),"NA")</f>
        <v>0.15533891167406097</v>
      </c>
      <c r="I26" s="23">
        <f>'Master data'!EN26*2/('Master data'!EO26+'Master data'!BC26)</f>
        <v>0.18888310086807375</v>
      </c>
    </row>
    <row r="27" spans="1:9">
      <c r="A27" s="2" t="str">
        <f>'Master data'!A27</f>
        <v>Education</v>
      </c>
      <c r="B27" s="6">
        <f>'Master data'!B27</f>
        <v>244</v>
      </c>
      <c r="C27" s="23">
        <f>IF('Master data'!BA27&gt;0,'Master data'!DM27/('Master data'!BA27-'Debt details'!C27),"NA")</f>
        <v>0.11048701389875262</v>
      </c>
      <c r="D27" s="23">
        <f>IF('Master data'!BA27&gt;0,'Master data'!AN27/'Master data'!BA27,"NA")</f>
        <v>9.7814692562763678E-2</v>
      </c>
      <c r="E27" s="23">
        <f>IF('Master data'!BA27&gt;0,'Master data'!EF27/('Master data'!BA27+'Master data'!EE27),"NA")</f>
        <v>9.652702553748442E-2</v>
      </c>
      <c r="F27" s="23">
        <f>IF('Master data'!BA27&gt;0,'Master data'!DM27*(1-'Debt fundamentals'!H27)/('Master data'!BA27-'Debt details'!C27),"NA")</f>
        <v>9.5758736808495989E-2</v>
      </c>
      <c r="G27" s="7">
        <f>IF('Master data'!BA27&gt;0,'Master data'!AN27*(1-'Debt fundamentals'!H27)/'Master data'!BA27,"NA")</f>
        <v>8.4775676983224038E-2</v>
      </c>
      <c r="H27" s="23">
        <f>IF('Master data'!BA27&gt;0,('Master data'!AN27*(1-'Debt fundamentals'!H27)+('Master data'!EF27-'Master data'!AN27))/('Master data'!BA27+'Master data'!EE27),"NA")</f>
        <v>8.4427654333280935E-2</v>
      </c>
      <c r="I27" s="23">
        <f>'Master data'!EN27*2/('Master data'!EO27+'Master data'!BC27)</f>
        <v>8.3088391822895236E-2</v>
      </c>
    </row>
    <row r="28" spans="1:9">
      <c r="A28" s="2" t="str">
        <f>'Master data'!A28</f>
        <v>Electrical Equipment</v>
      </c>
      <c r="B28" s="6">
        <f>'Master data'!B28</f>
        <v>999</v>
      </c>
      <c r="C28" s="23">
        <f>IF('Master data'!BA28&gt;0,'Master data'!DM28/('Master data'!BA28-'Debt details'!C28),"NA")</f>
        <v>0.14736875446396402</v>
      </c>
      <c r="D28" s="23">
        <f>IF('Master data'!BA28&gt;0,'Master data'!AN28/'Master data'!BA28,"NA")</f>
        <v>0.14637371192201981</v>
      </c>
      <c r="E28" s="23">
        <f>IF('Master data'!BA28&gt;0,'Master data'!EF28/('Master data'!BA28+'Master data'!EE28),"NA")</f>
        <v>0.12747697442125594</v>
      </c>
      <c r="F28" s="23">
        <f>IF('Master data'!BA28&gt;0,'Master data'!DM28*(1-'Debt fundamentals'!H28)/('Master data'!BA28-'Debt details'!C28),"NA")</f>
        <v>0.12903872855339896</v>
      </c>
      <c r="G28" s="7">
        <f>IF('Master data'!BA28&gt;0,'Master data'!AN28*(1-'Debt fundamentals'!H28)/'Master data'!BA28,"NA")</f>
        <v>0.12816745142999475</v>
      </c>
      <c r="H28" s="23">
        <f>IF('Master data'!BA28&gt;0,('Master data'!AN28*(1-'Debt fundamentals'!H28)+('Master data'!EF28-'Master data'!AN28))/('Master data'!BA28+'Master data'!EE28),"NA")</f>
        <v>0.11232819931545503</v>
      </c>
      <c r="I28" s="23">
        <f>'Master data'!EN28*2/('Master data'!EO28+'Master data'!BC28)</f>
        <v>0.1146860252382117</v>
      </c>
    </row>
    <row r="29" spans="1:9">
      <c r="A29" s="2" t="str">
        <f>'Master data'!A29</f>
        <v>Electronics (Consumer &amp; Office)</v>
      </c>
      <c r="B29" s="6">
        <f>'Master data'!B29</f>
        <v>138</v>
      </c>
      <c r="C29" s="23">
        <f>IF('Master data'!BA29&gt;0,'Master data'!DM29/('Master data'!BA29-'Debt details'!C29),"NA")</f>
        <v>0.15215639015506779</v>
      </c>
      <c r="D29" s="23">
        <f>IF('Master data'!BA29&gt;0,'Master data'!AN29/'Master data'!BA29,"NA")</f>
        <v>0.14951585626287964</v>
      </c>
      <c r="E29" s="23">
        <f>IF('Master data'!BA29&gt;0,'Master data'!EF29/('Master data'!BA29+'Master data'!EE29),"NA")</f>
        <v>0.12936971946846845</v>
      </c>
      <c r="F29" s="23">
        <f>IF('Master data'!BA29&gt;0,'Master data'!DM29*(1-'Debt fundamentals'!H29)/('Master data'!BA29-'Debt details'!C29),"NA")</f>
        <v>0.13420940704358983</v>
      </c>
      <c r="G29" s="7">
        <f>IF('Master data'!BA29&gt;0,'Master data'!AN29*(1-'Debt fundamentals'!H29)/'Master data'!BA29,"NA")</f>
        <v>0.13188032649963169</v>
      </c>
      <c r="H29" s="23">
        <f>IF('Master data'!BA29&gt;0,('Master data'!AN29*(1-'Debt fundamentals'!H29)+('Master data'!EF29-'Master data'!AN29))/('Master data'!BA29+'Master data'!EE29),"NA")</f>
        <v>0.11667340453145202</v>
      </c>
      <c r="I29" s="23">
        <f>'Master data'!EN29*2/('Master data'!EO29+'Master data'!BC29)</f>
        <v>6.4011642658326123E-2</v>
      </c>
    </row>
    <row r="30" spans="1:9">
      <c r="A30" s="2" t="str">
        <f>'Master data'!A30</f>
        <v>Electronics (General)</v>
      </c>
      <c r="B30" s="6">
        <f>'Master data'!B30</f>
        <v>1425</v>
      </c>
      <c r="C30" s="23">
        <f>IF('Master data'!BA30&gt;0,'Master data'!DM30/('Master data'!BA30-'Debt details'!C30),"NA")</f>
        <v>0.17320610421546254</v>
      </c>
      <c r="D30" s="23">
        <f>IF('Master data'!BA30&gt;0,'Master data'!AN30/'Master data'!BA30,"NA")</f>
        <v>0.17136900050717174</v>
      </c>
      <c r="E30" s="23">
        <f>IF('Master data'!BA30&gt;0,'Master data'!EF30/('Master data'!BA30+'Master data'!EE30),"NA")</f>
        <v>0.159585990144718</v>
      </c>
      <c r="F30" s="23">
        <f>IF('Master data'!BA30&gt;0,'Master data'!DM30*(1-'Debt fundamentals'!H30)/('Master data'!BA30-'Debt details'!C30),"NA")</f>
        <v>0.15191595002984171</v>
      </c>
      <c r="G30" s="7">
        <f>IF('Master data'!BA30&gt;0,'Master data'!AN30*(1-'Debt fundamentals'!H30)/'Master data'!BA30,"NA")</f>
        <v>0.15030465950164434</v>
      </c>
      <c r="H30" s="23">
        <f>IF('Master data'!BA30&gt;0,('Master data'!AN30*(1-'Debt fundamentals'!H30)+('Master data'!EF30-'Master data'!AN30))/('Master data'!BA30+'Master data'!EE30),"NA")</f>
        <v>0.14336708006673324</v>
      </c>
      <c r="I30" s="23">
        <f>'Master data'!EN30*2/('Master data'!EO30+'Master data'!BC30)</f>
        <v>8.9236982748512342E-2</v>
      </c>
    </row>
    <row r="31" spans="1:9">
      <c r="A31" s="2" t="str">
        <f>'Master data'!A31</f>
        <v>Engineering/Construction</v>
      </c>
      <c r="B31" s="6">
        <f>'Master data'!B31</f>
        <v>1267</v>
      </c>
      <c r="C31" s="23">
        <f>IF('Master data'!BA31&gt;0,'Master data'!DM31/('Master data'!BA31-'Debt details'!C31),"NA")</f>
        <v>0.11125925743625702</v>
      </c>
      <c r="D31" s="23">
        <f>IF('Master data'!BA31&gt;0,'Master data'!AN31/'Master data'!BA31,"NA")</f>
        <v>0.11130493132971192</v>
      </c>
      <c r="E31" s="23">
        <f>IF('Master data'!BA31&gt;0,'Master data'!EF31/('Master data'!BA31+'Master data'!EE31),"NA")</f>
        <v>0.10664186121345583</v>
      </c>
      <c r="F31" s="23">
        <f>IF('Master data'!BA31&gt;0,'Master data'!DM31*(1-'Debt fundamentals'!H31)/('Master data'!BA31-'Debt details'!C31),"NA")</f>
        <v>9.3681624455876605E-2</v>
      </c>
      <c r="G31" s="7">
        <f>IF('Master data'!BA31&gt;0,'Master data'!AN31*(1-'Debt fundamentals'!H31)/'Master data'!BA31,"NA")</f>
        <v>9.3720082420028772E-2</v>
      </c>
      <c r="H31" s="23">
        <f>IF('Master data'!BA31&gt;0,('Master data'!AN31*(1-'Debt fundamentals'!H31)+('Master data'!EF31-'Master data'!AN31))/('Master data'!BA31+'Master data'!EE31),"NA")</f>
        <v>9.0537065784327186E-2</v>
      </c>
      <c r="I31" s="23">
        <f>'Master data'!EN31*2/('Master data'!EO31+'Master data'!BC31)</f>
        <v>7.8806341461469517E-2</v>
      </c>
    </row>
    <row r="32" spans="1:9">
      <c r="A32" s="2" t="str">
        <f>'Master data'!A32</f>
        <v>Entertainment</v>
      </c>
      <c r="B32" s="6">
        <f>'Master data'!B32</f>
        <v>734</v>
      </c>
      <c r="C32" s="23">
        <f>IF('Master data'!BA32&gt;0,'Master data'!DM32/('Master data'!BA32-'Debt details'!C32),"NA")</f>
        <v>0.15263565262541817</v>
      </c>
      <c r="D32" s="23">
        <f>IF('Master data'!BA32&gt;0,'Master data'!AN32/'Master data'!BA32,"NA")</f>
        <v>0.1356601871540187</v>
      </c>
      <c r="E32" s="23">
        <f>IF('Master data'!BA32&gt;0,'Master data'!EF32/('Master data'!BA32+'Master data'!EE32),"NA")</f>
        <v>0.12089327800371436</v>
      </c>
      <c r="F32" s="23">
        <f>IF('Master data'!BA32&gt;0,'Master data'!DM32*(1-'Debt fundamentals'!H32)/('Master data'!BA32-'Debt details'!C32),"NA")</f>
        <v>0.1407258982981188</v>
      </c>
      <c r="G32" s="7">
        <f>IF('Master data'!BA32&gt;0,'Master data'!AN32*(1-'Debt fundamentals'!H32)/'Master data'!BA32,"NA")</f>
        <v>0.12507498328317182</v>
      </c>
      <c r="H32" s="23">
        <f>IF('Master data'!BA32&gt;0,('Master data'!AN32*(1-'Debt fundamentals'!H32)+('Master data'!EF32-'Master data'!AN32))/('Master data'!BA32+'Master data'!EE32),"NA")</f>
        <v>0.11209610458782195</v>
      </c>
      <c r="I32" s="23">
        <f>'Master data'!EN32*2/('Master data'!EO32+'Master data'!BC32)</f>
        <v>0.13499846357528522</v>
      </c>
    </row>
    <row r="33" spans="1:9">
      <c r="A33" s="2" t="str">
        <f>'Master data'!A33</f>
        <v>Environmental &amp; Waste Services</v>
      </c>
      <c r="B33" s="6">
        <f>'Master data'!B33</f>
        <v>353</v>
      </c>
      <c r="C33" s="23">
        <f>IF('Master data'!BA33&gt;0,'Master data'!DM33/('Master data'!BA33-'Debt details'!C33),"NA")</f>
        <v>0.14908396501672203</v>
      </c>
      <c r="D33" s="23">
        <f>IF('Master data'!BA33&gt;0,'Master data'!AN33/'Master data'!BA33,"NA")</f>
        <v>0.14575660573540122</v>
      </c>
      <c r="E33" s="23">
        <f>IF('Master data'!BA33&gt;0,'Master data'!EF33/('Master data'!BA33+'Master data'!EE33),"NA")</f>
        <v>0.1441404118253021</v>
      </c>
      <c r="F33" s="23">
        <f>IF('Master data'!BA33&gt;0,'Master data'!DM33*(1-'Debt fundamentals'!H33)/('Master data'!BA33-'Debt details'!C33),"NA")</f>
        <v>0.1297053102615989</v>
      </c>
      <c r="G33" s="7">
        <f>IF('Master data'!BA33&gt;0,'Master data'!AN33*(1-'Debt fundamentals'!H33)/'Master data'!BA33,"NA")</f>
        <v>0.12681045723104584</v>
      </c>
      <c r="H33" s="23">
        <f>IF('Master data'!BA33&gt;0,('Master data'!AN33*(1-'Debt fundamentals'!H33)+('Master data'!EF33-'Master data'!AN33))/('Master data'!BA33+'Master data'!EE33),"NA")</f>
        <v>0.12555572207624333</v>
      </c>
      <c r="I33" s="23">
        <f>'Master data'!EN33*2/('Master data'!EO33+'Master data'!BC33)</f>
        <v>0.11118070692663351</v>
      </c>
    </row>
    <row r="34" spans="1:9">
      <c r="A34" s="2" t="str">
        <f>'Master data'!A34</f>
        <v>Farming/Agriculture</v>
      </c>
      <c r="B34" s="6">
        <f>'Master data'!B34</f>
        <v>417</v>
      </c>
      <c r="C34" s="23">
        <f>IF('Master data'!BA34&gt;0,'Master data'!DM34/('Master data'!BA34-'Debt details'!C34),"NA")</f>
        <v>0.11889091234688456</v>
      </c>
      <c r="D34" s="23">
        <f>IF('Master data'!BA34&gt;0,'Master data'!AN34/'Master data'!BA34,"NA")</f>
        <v>0.11831386330280701</v>
      </c>
      <c r="E34" s="23">
        <f>IF('Master data'!BA34&gt;0,'Master data'!EF34/('Master data'!BA34+'Master data'!EE34),"NA")</f>
        <v>0.11407551886121307</v>
      </c>
      <c r="F34" s="23">
        <f>IF('Master data'!BA34&gt;0,'Master data'!DM34*(1-'Debt fundamentals'!H34)/('Master data'!BA34-'Debt details'!C34),"NA")</f>
        <v>0.10378846339150799</v>
      </c>
      <c r="G34" s="7">
        <f>IF('Master data'!BA34&gt;0,'Master data'!AN34*(1-'Debt fundamentals'!H34)/'Master data'!BA34,"NA")</f>
        <v>0.10328471560789601</v>
      </c>
      <c r="H34" s="23">
        <f>IF('Master data'!BA34&gt;0,('Master data'!AN34*(1-'Debt fundamentals'!H34)+('Master data'!EF34-'Master data'!AN34))/('Master data'!BA34+'Master data'!EE34),"NA")</f>
        <v>9.987820828033038E-2</v>
      </c>
      <c r="I34" s="23">
        <f>'Master data'!EN34*2/('Master data'!EO34+'Master data'!BC34)</f>
        <v>7.7508053060704782E-2</v>
      </c>
    </row>
    <row r="35" spans="1:9">
      <c r="A35" s="2" t="str">
        <f>'Master data'!A35</f>
        <v>Financial Svcs. (Non-bank &amp; Insurance)</v>
      </c>
      <c r="B35" s="6">
        <f>'Master data'!B35</f>
        <v>1102</v>
      </c>
      <c r="C35" s="23">
        <f>IF('Master data'!BA35&gt;0,'Master data'!DM35/('Master data'!BA35-'Debt details'!C35),"NA")</f>
        <v>7.6206942928396283E-3</v>
      </c>
      <c r="D35" s="23">
        <f>IF('Master data'!BA35&gt;0,'Master data'!AN35/'Master data'!BA35,"NA")</f>
        <v>7.5568240301541519E-3</v>
      </c>
      <c r="E35" s="23">
        <f>IF('Master data'!BA35&gt;0,'Master data'!EF35/('Master data'!BA35+'Master data'!EE35),"NA")</f>
        <v>7.6487324596717582E-3</v>
      </c>
      <c r="F35" s="23">
        <f>IF('Master data'!BA35&gt;0,'Master data'!DM35*(1-'Debt fundamentals'!H35)/('Master data'!BA35-'Debt details'!C35),"NA")</f>
        <v>6.4555111706713977E-3</v>
      </c>
      <c r="G35" s="7">
        <f>IF('Master data'!BA35&gt;0,'Master data'!AN35*(1-'Debt fundamentals'!H35)/'Master data'!BA35,"NA")</f>
        <v>6.401406494851083E-3</v>
      </c>
      <c r="H35" s="23">
        <f>IF('Master data'!BA35&gt;0,('Master data'!AN35*(1-'Debt fundamentals'!H35)+('Master data'!EF35-'Master data'!AN35))/('Master data'!BA35+'Master data'!EE35),"NA")</f>
        <v>6.494341693990849E-3</v>
      </c>
      <c r="I35" s="23">
        <f>'Master data'!EN35*2/('Master data'!EO35+'Master data'!BC35)</f>
        <v>3.1599189124360879E-3</v>
      </c>
    </row>
    <row r="36" spans="1:9">
      <c r="A36" s="2" t="str">
        <f>'Master data'!A36</f>
        <v>Food Processing</v>
      </c>
      <c r="B36" s="6">
        <f>'Master data'!B36</f>
        <v>1377</v>
      </c>
      <c r="C36" s="23">
        <f>IF('Master data'!BA36&gt;0,'Master data'!DM36/('Master data'!BA36-'Debt details'!C36),"NA")</f>
        <v>0.17038051806706042</v>
      </c>
      <c r="D36" s="23">
        <f>IF('Master data'!BA36&gt;0,'Master data'!AN36/'Master data'!BA36,"NA")</f>
        <v>0.16785979033105575</v>
      </c>
      <c r="E36" s="23">
        <f>IF('Master data'!BA36&gt;0,'Master data'!EF36/('Master data'!BA36+'Master data'!EE36),"NA")</f>
        <v>0.16325415779929883</v>
      </c>
      <c r="F36" s="23">
        <f>IF('Master data'!BA36&gt;0,'Master data'!DM36*(1-'Debt fundamentals'!H36)/('Master data'!BA36-'Debt details'!C36),"NA")</f>
        <v>0.14447768623551943</v>
      </c>
      <c r="G36" s="7">
        <f>IF('Master data'!BA36&gt;0,'Master data'!AN36*(1-'Debt fundamentals'!H36)/'Master data'!BA36,"NA")</f>
        <v>0.14234018298656048</v>
      </c>
      <c r="H36" s="23">
        <f>IF('Master data'!BA36&gt;0,('Master data'!AN36*(1-'Debt fundamentals'!H36)+('Master data'!EF36-'Master data'!AN36))/('Master data'!BA36+'Master data'!EE36),"NA")</f>
        <v>0.13848942323998401</v>
      </c>
      <c r="I36" s="23">
        <f>'Master data'!EN36*2/('Master data'!EO36+'Master data'!BC36)</f>
        <v>0.12888728704424579</v>
      </c>
    </row>
    <row r="37" spans="1:9">
      <c r="A37" s="2" t="str">
        <f>'Master data'!A37</f>
        <v>Food Wholesalers</v>
      </c>
      <c r="B37" s="6">
        <f>'Master data'!B37</f>
        <v>160</v>
      </c>
      <c r="C37" s="23">
        <f>IF('Master data'!BA37&gt;0,'Master data'!DM37/('Master data'!BA37-'Debt details'!C37),"NA")</f>
        <v>0.12122697608671459</v>
      </c>
      <c r="D37" s="23">
        <f>IF('Master data'!BA37&gt;0,'Master data'!AN37/'Master data'!BA37,"NA")</f>
        <v>0.1114721545034241</v>
      </c>
      <c r="E37" s="23">
        <f>IF('Master data'!BA37&gt;0,'Master data'!EF37/('Master data'!BA37+'Master data'!EE37),"NA")</f>
        <v>0.11136812767838035</v>
      </c>
      <c r="F37" s="23">
        <f>IF('Master data'!BA37&gt;0,'Master data'!DM37*(1-'Debt fundamentals'!H37)/('Master data'!BA37-'Debt details'!C37),"NA")</f>
        <v>0.10356743776696187</v>
      </c>
      <c r="G37" s="7">
        <f>IF('Master data'!BA37&gt;0,'Master data'!AN37*(1-'Debt fundamentals'!H37)/'Master data'!BA37,"NA")</f>
        <v>9.5233633609935031E-2</v>
      </c>
      <c r="H37" s="23">
        <f>IF('Master data'!BA37&gt;0,('Master data'!AN37*(1-'Debt fundamentals'!H37)+('Master data'!EF37-'Master data'!AN37))/('Master data'!BA37+'Master data'!EE37),"NA")</f>
        <v>9.5179563461661634E-2</v>
      </c>
      <c r="I37" s="23">
        <f>'Master data'!EN37*2/('Master data'!EO37+'Master data'!BC37)</f>
        <v>9.6325778912061497E-2</v>
      </c>
    </row>
    <row r="38" spans="1:9">
      <c r="A38" s="2" t="str">
        <f>'Master data'!A38</f>
        <v>Furn/Home Furnishings</v>
      </c>
      <c r="B38" s="6">
        <f>'Master data'!B38</f>
        <v>359</v>
      </c>
      <c r="C38" s="23">
        <f>IF('Master data'!BA38&gt;0,'Master data'!DM38/('Master data'!BA38-'Debt details'!C38),"NA")</f>
        <v>0.31923267662961841</v>
      </c>
      <c r="D38" s="23">
        <f>IF('Master data'!BA38&gt;0,'Master data'!AN38/'Master data'!BA38,"NA")</f>
        <v>0.30123606030608047</v>
      </c>
      <c r="E38" s="23">
        <f>IF('Master data'!BA38&gt;0,'Master data'!EF38/('Master data'!BA38+'Master data'!EE38),"NA")</f>
        <v>0.25697279866830064</v>
      </c>
      <c r="F38" s="23">
        <f>IF('Master data'!BA38&gt;0,'Master data'!DM38*(1-'Debt fundamentals'!H38)/('Master data'!BA38-'Debt details'!C38),"NA")</f>
        <v>0.26817311039369435</v>
      </c>
      <c r="G38" s="7">
        <f>IF('Master data'!BA38&gt;0,'Master data'!AN38*(1-'Debt fundamentals'!H38)/'Master data'!BA38,"NA")</f>
        <v>0.25305495699223479</v>
      </c>
      <c r="H38" s="23">
        <f>IF('Master data'!BA38&gt;0,('Master data'!AN38*(1-'Debt fundamentals'!H38)+('Master data'!EF38-'Master data'!AN38))/('Master data'!BA38+'Master data'!EE38),"NA")</f>
        <v>0.21756356586507522</v>
      </c>
      <c r="I38" s="23">
        <f>'Master data'!EN38*2/('Master data'!EO38+'Master data'!BC38)</f>
        <v>0.18484224449497846</v>
      </c>
    </row>
    <row r="39" spans="1:9">
      <c r="A39" s="2" t="str">
        <f>'Master data'!A39</f>
        <v>Green &amp; Renewable Energy</v>
      </c>
      <c r="B39" s="6">
        <f>'Master data'!B39</f>
        <v>239</v>
      </c>
      <c r="C39" s="23">
        <f>IF('Master data'!BA39&gt;0,'Master data'!DM39/('Master data'!BA39-'Debt details'!C39),"NA")</f>
        <v>8.9496480360043401E-2</v>
      </c>
      <c r="D39" s="23">
        <f>IF('Master data'!BA39&gt;0,'Master data'!AN39/'Master data'!BA39,"NA")</f>
        <v>8.9033609721682588E-2</v>
      </c>
      <c r="E39" s="23">
        <f>IF('Master data'!BA39&gt;0,'Master data'!EF39/('Master data'!BA39+'Master data'!EE39),"NA")</f>
        <v>8.9005590067680662E-2</v>
      </c>
      <c r="F39" s="23">
        <f>IF('Master data'!BA39&gt;0,'Master data'!DM39*(1-'Debt fundamentals'!H39)/('Master data'!BA39-'Debt details'!C39),"NA")</f>
        <v>8.0754461218410539E-2</v>
      </c>
      <c r="G39" s="7">
        <f>IF('Master data'!BA39&gt;0,'Master data'!AN39*(1-'Debt fundamentals'!H39)/'Master data'!BA39,"NA")</f>
        <v>8.033680379921064E-2</v>
      </c>
      <c r="H39" s="23">
        <f>IF('Master data'!BA39&gt;0,('Master data'!AN39*(1-'Debt fundamentals'!H39)+('Master data'!EF39-'Master data'!AN39))/('Master data'!BA39+'Master data'!EE39),"NA")</f>
        <v>8.0323422894788152E-2</v>
      </c>
      <c r="I39" s="23">
        <f>'Master data'!EN39*2/('Master data'!EO39+'Master data'!BC39)</f>
        <v>4.7318615502433367E-2</v>
      </c>
    </row>
    <row r="40" spans="1:9">
      <c r="A40" s="2" t="str">
        <f>'Master data'!A40</f>
        <v>Healthcare Products</v>
      </c>
      <c r="B40" s="6">
        <f>'Master data'!B40</f>
        <v>852</v>
      </c>
      <c r="C40" s="23">
        <f>IF('Master data'!BA40&gt;0,'Master data'!DM40/('Master data'!BA40-'Debt details'!C40),"NA")</f>
        <v>0.2659694615874893</v>
      </c>
      <c r="D40" s="23">
        <f>IF('Master data'!BA40&gt;0,'Master data'!AN40/'Master data'!BA40,"NA")</f>
        <v>0.26024335447520519</v>
      </c>
      <c r="E40" s="23">
        <f>IF('Master data'!BA40&gt;0,'Master data'!EF40/('Master data'!BA40+'Master data'!EE40),"NA")</f>
        <v>0.20730837461757687</v>
      </c>
      <c r="F40" s="23">
        <f>IF('Master data'!BA40&gt;0,'Master data'!DM40*(1-'Debt fundamentals'!H40)/('Master data'!BA40-'Debt details'!C40),"NA")</f>
        <v>0.2457566811538508</v>
      </c>
      <c r="G40" s="7">
        <f>IF('Master data'!BA40&gt;0,'Master data'!AN40*(1-'Debt fundamentals'!H40)/'Master data'!BA40,"NA")</f>
        <v>0.24046573883495792</v>
      </c>
      <c r="H40" s="23">
        <f>IF('Master data'!BA40&gt;0,('Master data'!AN40*(1-'Debt fundamentals'!H40)+('Master data'!EF40-'Master data'!AN40))/('Master data'!BA40+'Master data'!EE40),"NA")</f>
        <v>0.19210001653794134</v>
      </c>
      <c r="I40" s="23">
        <f>'Master data'!EN40*2/('Master data'!EO40+'Master data'!BC40)</f>
        <v>0.15156915859873876</v>
      </c>
    </row>
    <row r="41" spans="1:9">
      <c r="A41" s="2" t="str">
        <f>'Master data'!A41</f>
        <v>Healthcare Support Services</v>
      </c>
      <c r="B41" s="6">
        <f>'Master data'!B41</f>
        <v>445</v>
      </c>
      <c r="C41" s="23">
        <f>IF('Master data'!BA41&gt;0,'Master data'!DM41/('Master data'!BA41-'Debt details'!C41),"NA")</f>
        <v>0.34783049429015866</v>
      </c>
      <c r="D41" s="23">
        <f>IF('Master data'!BA41&gt;0,'Master data'!AN41/'Master data'!BA41,"NA")</f>
        <v>0.29635341721827763</v>
      </c>
      <c r="E41" s="23">
        <f>IF('Master data'!BA41&gt;0,'Master data'!EF41/('Master data'!BA41+'Master data'!EE41),"NA")</f>
        <v>0.29035265171169983</v>
      </c>
      <c r="F41" s="23">
        <f>IF('Master data'!BA41&gt;0,'Master data'!DM41*(1-'Debt fundamentals'!H41)/('Master data'!BA41-'Debt details'!C41),"NA")</f>
        <v>0.29834122806914781</v>
      </c>
      <c r="G41" s="7">
        <f>IF('Master data'!BA41&gt;0,'Master data'!AN41*(1-'Debt fundamentals'!H41)/'Master data'!BA41,"NA")</f>
        <v>0.2541883011603765</v>
      </c>
      <c r="H41" s="23">
        <f>IF('Master data'!BA41&gt;0,('Master data'!AN41*(1-'Debt fundamentals'!H41)+('Master data'!EF41-'Master data'!AN41))/('Master data'!BA41+'Master data'!EE41),"NA")</f>
        <v>0.24919345921300695</v>
      </c>
      <c r="I41" s="23">
        <f>'Master data'!EN41*2/('Master data'!EO41+'Master data'!BC41)</f>
        <v>0.26562486769513599</v>
      </c>
    </row>
    <row r="42" spans="1:9">
      <c r="A42" s="2" t="str">
        <f>'Master data'!A42</f>
        <v>Heathcare Information and Technology</v>
      </c>
      <c r="B42" s="6">
        <f>'Master data'!B42</f>
        <v>455</v>
      </c>
      <c r="C42" s="23">
        <f>IF('Master data'!BA42&gt;0,'Master data'!DM42/('Master data'!BA42-'Debt details'!C42),"NA")</f>
        <v>0.2792630533613733</v>
      </c>
      <c r="D42" s="23">
        <f>IF('Master data'!BA42&gt;0,'Master data'!AN42/'Master data'!BA42,"NA")</f>
        <v>0.26592486076104282</v>
      </c>
      <c r="E42" s="23">
        <f>IF('Master data'!BA42&gt;0,'Master data'!EF42/('Master data'!BA42+'Master data'!EE42),"NA")</f>
        <v>0.22424388726043559</v>
      </c>
      <c r="F42" s="23">
        <f>IF('Master data'!BA42&gt;0,'Master data'!DM42*(1-'Debt fundamentals'!H42)/('Master data'!BA42-'Debt details'!C42),"NA")</f>
        <v>0.26012466135364593</v>
      </c>
      <c r="G42" s="7">
        <f>IF('Master data'!BA42&gt;0,'Master data'!AN42*(1-'Debt fundamentals'!H42)/'Master data'!BA42,"NA")</f>
        <v>0.24770055873259156</v>
      </c>
      <c r="H42" s="23">
        <f>IF('Master data'!BA42&gt;0,('Master data'!AN42*(1-'Debt fundamentals'!H42)+('Master data'!EF42-'Master data'!AN42))/('Master data'!BA42+'Master data'!EE42),"NA")</f>
        <v>0.20984981226427121</v>
      </c>
      <c r="I42" s="23">
        <f>'Master data'!EN42*2/('Master data'!EO42+'Master data'!BC42)</f>
        <v>0.1348024649288605</v>
      </c>
    </row>
    <row r="43" spans="1:9">
      <c r="A43" s="2" t="str">
        <f>'Master data'!A43</f>
        <v>Homebuilding</v>
      </c>
      <c r="B43" s="6">
        <f>'Master data'!B43</f>
        <v>168</v>
      </c>
      <c r="C43" s="23">
        <f>IF('Master data'!BA43&gt;0,'Master data'!DM43/('Master data'!BA43-'Debt details'!C43),"NA")</f>
        <v>0.2258378963615878</v>
      </c>
      <c r="D43" s="23">
        <f>IF('Master data'!BA43&gt;0,'Master data'!AN43/'Master data'!BA43,"NA")</f>
        <v>0.18899265194431003</v>
      </c>
      <c r="E43" s="23">
        <f>IF('Master data'!BA43&gt;0,'Master data'!EF43/('Master data'!BA43+'Master data'!EE43),"NA")</f>
        <v>0.18763375500541923</v>
      </c>
      <c r="F43" s="23">
        <f>IF('Master data'!BA43&gt;0,'Master data'!DM43*(1-'Debt fundamentals'!H43)/('Master data'!BA43-'Debt details'!C43),"NA")</f>
        <v>0.17939091525583425</v>
      </c>
      <c r="G43" s="7">
        <f>IF('Master data'!BA43&gt;0,'Master data'!AN43*(1-'Debt fundamentals'!H43)/'Master data'!BA43,"NA")</f>
        <v>0.15012345295066995</v>
      </c>
      <c r="H43" s="23">
        <f>IF('Master data'!BA43&gt;0,('Master data'!AN43*(1-'Debt fundamentals'!H43)+('Master data'!EF43-'Master data'!AN43))/('Master data'!BA43+'Master data'!EE43),"NA")</f>
        <v>0.14905985280337444</v>
      </c>
      <c r="I43" s="23">
        <f>'Master data'!EN43*2/('Master data'!EO43+'Master data'!BC43)</f>
        <v>0.10704363251815233</v>
      </c>
    </row>
    <row r="44" spans="1:9">
      <c r="A44" s="2" t="str">
        <f>'Master data'!A44</f>
        <v>Hospitals/Healthcare Facilities</v>
      </c>
      <c r="B44" s="6">
        <f>'Master data'!B44</f>
        <v>223</v>
      </c>
      <c r="C44" s="23">
        <f>IF('Master data'!BA44&gt;0,'Master data'!DM44/('Master data'!BA44-'Debt details'!C44),"NA")</f>
        <v>0.16489225348397804</v>
      </c>
      <c r="D44" s="23">
        <f>IF('Master data'!BA44&gt;0,'Master data'!AN44/'Master data'!BA44,"NA")</f>
        <v>0.14475427925256579</v>
      </c>
      <c r="E44" s="23">
        <f>IF('Master data'!BA44&gt;0,'Master data'!EF44/('Master data'!BA44+'Master data'!EE44),"NA")</f>
        <v>0.14478771321957626</v>
      </c>
      <c r="F44" s="23">
        <f>IF('Master data'!BA44&gt;0,'Master data'!DM44*(1-'Debt fundamentals'!H44)/('Master data'!BA44-'Debt details'!C44),"NA")</f>
        <v>0.13854757362711867</v>
      </c>
      <c r="G44" s="7">
        <f>IF('Master data'!BA44&gt;0,'Master data'!AN44*(1-'Debt fundamentals'!H44)/'Master data'!BA44,"NA")</f>
        <v>0.12162702454990741</v>
      </c>
      <c r="H44" s="23">
        <f>IF('Master data'!BA44&gt;0,('Master data'!AN44*(1-'Debt fundamentals'!H44)+('Master data'!EF44-'Master data'!AN44))/('Master data'!BA44+'Master data'!EE44),"NA")</f>
        <v>0.12182006499456502</v>
      </c>
      <c r="I44" s="23">
        <f>'Master data'!EN44*2/('Master data'!EO44+'Master data'!BC44)</f>
        <v>0.1205079754168767</v>
      </c>
    </row>
    <row r="45" spans="1:9">
      <c r="A45" s="2" t="str">
        <f>'Master data'!A45</f>
        <v>Hotel/Gaming</v>
      </c>
      <c r="B45" s="6">
        <f>'Master data'!B45</f>
        <v>654</v>
      </c>
      <c r="C45" s="23">
        <f>IF('Master data'!BA45&gt;0,'Master data'!DM45/('Master data'!BA45-'Debt details'!C45),"NA")</f>
        <v>-3.4986408369098249E-2</v>
      </c>
      <c r="D45" s="23">
        <f>IF('Master data'!BA45&gt;0,'Master data'!AN45/'Master data'!BA45,"NA")</f>
        <v>-4.1607751752750874E-2</v>
      </c>
      <c r="E45" s="23">
        <f>IF('Master data'!BA45&gt;0,'Master data'!EF45/('Master data'!BA45+'Master data'!EE45),"NA")</f>
        <v>-3.7332888671439815E-2</v>
      </c>
      <c r="F45" s="23">
        <f>IF('Master data'!BA45&gt;0,'Master data'!DM45*(1-'Debt fundamentals'!H45)/('Master data'!BA45-'Debt details'!C45),"NA")</f>
        <v>-3.2990035351930971E-2</v>
      </c>
      <c r="G45" s="7">
        <f>IF('Master data'!BA45&gt;0,'Master data'!AN45*(1-'Debt fundamentals'!H45)/'Master data'!BA45,"NA")</f>
        <v>-3.9233555692730224E-2</v>
      </c>
      <c r="H45" s="23">
        <f>IF('Master data'!BA45&gt;0,('Master data'!AN45*(1-'Debt fundamentals'!H45)+('Master data'!EF45-'Master data'!AN45))/('Master data'!BA45+'Master data'!EE45),"NA")</f>
        <v>-3.5040177148339138E-2</v>
      </c>
      <c r="I45" s="23">
        <f>'Master data'!EN45*2/('Master data'!EO45+'Master data'!BC45)</f>
        <v>8.1884438685172672E-2</v>
      </c>
    </row>
    <row r="46" spans="1:9">
      <c r="A46" s="2" t="str">
        <f>'Master data'!A46</f>
        <v>Household Products</v>
      </c>
      <c r="B46" s="6">
        <f>'Master data'!B46</f>
        <v>575</v>
      </c>
      <c r="C46" s="23">
        <f>IF('Master data'!BA46&gt;0,'Master data'!DM46/('Master data'!BA46-'Debt details'!C46),"NA")</f>
        <v>0.32723618638172453</v>
      </c>
      <c r="D46" s="23">
        <f>IF('Master data'!BA46&gt;0,'Master data'!AN46/'Master data'!BA46,"NA")</f>
        <v>0.31605080367959509</v>
      </c>
      <c r="E46" s="23">
        <f>IF('Master data'!BA46&gt;0,'Master data'!EF46/('Master data'!BA46+'Master data'!EE46),"NA")</f>
        <v>0.28509071006914555</v>
      </c>
      <c r="F46" s="23">
        <f>IF('Master data'!BA46&gt;0,'Master data'!DM46*(1-'Debt fundamentals'!H46)/('Master data'!BA46-'Debt details'!C46),"NA")</f>
        <v>0.2878504804812031</v>
      </c>
      <c r="G46" s="7">
        <f>IF('Master data'!BA46&gt;0,'Master data'!AN46*(1-'Debt fundamentals'!H46)/'Master data'!BA46,"NA")</f>
        <v>0.27801135535028532</v>
      </c>
      <c r="H46" s="23">
        <f>IF('Master data'!BA46&gt;0,('Master data'!AN46*(1-'Debt fundamentals'!H46)+('Master data'!EF46-'Master data'!AN46))/('Master data'!BA46+'Master data'!EE46),"NA")</f>
        <v>0.2508846226966272</v>
      </c>
      <c r="I46" s="23">
        <f>'Master data'!EN46*2/('Master data'!EO46+'Master data'!BC46)</f>
        <v>0.300144502092626</v>
      </c>
    </row>
    <row r="47" spans="1:9">
      <c r="A47" s="2" t="str">
        <f>'Master data'!A47</f>
        <v>Information Services</v>
      </c>
      <c r="B47" s="6">
        <f>'Master data'!B47</f>
        <v>266</v>
      </c>
      <c r="C47" s="23">
        <f>IF('Master data'!BA47&gt;0,'Master data'!DM47/('Master data'!BA47-'Debt details'!C47),"NA")</f>
        <v>0.35880271698799704</v>
      </c>
      <c r="D47" s="23">
        <f>IF('Master data'!BA47&gt;0,'Master data'!AN47/'Master data'!BA47,"NA")</f>
        <v>0.34004199312454664</v>
      </c>
      <c r="E47" s="23">
        <f>IF('Master data'!BA47&gt;0,'Master data'!EF47/('Master data'!BA47+'Master data'!EE47),"NA")</f>
        <v>0.30329468101778151</v>
      </c>
      <c r="F47" s="23">
        <f>IF('Master data'!BA47&gt;0,'Master data'!DM47*(1-'Debt fundamentals'!H47)/('Master data'!BA47-'Debt details'!C47),"NA")</f>
        <v>0.30742869705386588</v>
      </c>
      <c r="G47" s="7">
        <f>IF('Master data'!BA47&gt;0,'Master data'!AN47*(1-'Debt fundamentals'!H47)/'Master data'!BA47,"NA")</f>
        <v>0.29135416745848142</v>
      </c>
      <c r="H47" s="23">
        <f>IF('Master data'!BA47&gt;0,('Master data'!AN47*(1-'Debt fundamentals'!H47)+('Master data'!EF47-'Master data'!AN47))/('Master data'!BA47+'Master data'!EE47),"NA")</f>
        <v>0.26041659331316175</v>
      </c>
      <c r="I47" s="23">
        <f>'Master data'!EN47*2/('Master data'!EO47+'Master data'!BC47)</f>
        <v>0.32806512270336396</v>
      </c>
    </row>
    <row r="48" spans="1:9">
      <c r="A48" s="2" t="str">
        <f>'Master data'!A48</f>
        <v>Insurance (General)</v>
      </c>
      <c r="B48" s="6">
        <f>'Master data'!B48</f>
        <v>215</v>
      </c>
      <c r="C48" s="23">
        <f>IF('Master data'!BA48&gt;0,'Master data'!DM48/('Master data'!BA48-'Debt details'!C48),"NA")</f>
        <v>0.16801395803675079</v>
      </c>
      <c r="D48" s="23">
        <f>IF('Master data'!BA48&gt;0,'Master data'!AN48/'Master data'!BA48,"NA")</f>
        <v>0.16617387659171015</v>
      </c>
      <c r="E48" s="23">
        <f>IF('Master data'!BA48&gt;0,'Master data'!EF48/('Master data'!BA48+'Master data'!EE48),"NA")</f>
        <v>0.16609380255065631</v>
      </c>
      <c r="F48" s="23">
        <f>IF('Master data'!BA48&gt;0,'Master data'!DM48*(1-'Debt fundamentals'!H48)/('Master data'!BA48-'Debt details'!C48),"NA")</f>
        <v>0.14359254637356875</v>
      </c>
      <c r="G48" s="7">
        <f>IF('Master data'!BA48&gt;0,'Master data'!AN48*(1-'Debt fundamentals'!H48)/'Master data'!BA48,"NA")</f>
        <v>0.14201992715004952</v>
      </c>
      <c r="H48" s="23">
        <f>IF('Master data'!BA48&gt;0,('Master data'!AN48*(1-'Debt fundamentals'!H48)+('Master data'!EF48-'Master data'!AN48))/('Master data'!BA48+'Master data'!EE48),"NA")</f>
        <v>0.14195024341640516</v>
      </c>
      <c r="I48" s="23">
        <f>'Master data'!EN48*2/('Master data'!EO48+'Master data'!BC48)</f>
        <v>0.11405171270750714</v>
      </c>
    </row>
    <row r="49" spans="1:9">
      <c r="A49" s="2" t="str">
        <f>'Master data'!A49</f>
        <v>Insurance (Life)</v>
      </c>
      <c r="B49" s="6">
        <f>'Master data'!B49</f>
        <v>142</v>
      </c>
      <c r="C49" s="23">
        <f>IF('Master data'!BA49&gt;0,'Master data'!DM49/('Master data'!BA49-'Debt details'!C49),"NA")</f>
        <v>0.13174457904519124</v>
      </c>
      <c r="D49" s="23">
        <f>IF('Master data'!BA49&gt;0,'Master data'!AN49/'Master data'!BA49,"NA")</f>
        <v>0.1314373181196852</v>
      </c>
      <c r="E49" s="23">
        <f>IF('Master data'!BA49&gt;0,'Master data'!EF49/('Master data'!BA49+'Master data'!EE49),"NA")</f>
        <v>0.1314373181196852</v>
      </c>
      <c r="F49" s="23">
        <f>IF('Master data'!BA49&gt;0,'Master data'!DM49*(1-'Debt fundamentals'!H49)/('Master data'!BA49-'Debt details'!C49),"NA")</f>
        <v>0.10968208404573902</v>
      </c>
      <c r="G49" s="7">
        <f>IF('Master data'!BA49&gt;0,'Master data'!AN49*(1-'Debt fundamentals'!H49)/'Master data'!BA49,"NA")</f>
        <v>0.10942627831240584</v>
      </c>
      <c r="H49" s="23">
        <f>IF('Master data'!BA49&gt;0,('Master data'!AN49*(1-'Debt fundamentals'!H49)+('Master data'!EF49-'Master data'!AN49))/('Master data'!BA49+'Master data'!EE49),"NA")</f>
        <v>0.10942627831240584</v>
      </c>
      <c r="I49" s="23">
        <f>'Master data'!EN49*2/('Master data'!EO49+'Master data'!BC49)</f>
        <v>9.5377029596610777E-2</v>
      </c>
    </row>
    <row r="50" spans="1:9">
      <c r="A50" s="2" t="str">
        <f>'Master data'!A50</f>
        <v>Insurance (Prop/Cas.)</v>
      </c>
      <c r="B50" s="6">
        <f>'Master data'!B50</f>
        <v>231</v>
      </c>
      <c r="C50" s="23">
        <f>IF('Master data'!BA50&gt;0,'Master data'!DM50/('Master data'!BA50-'Debt details'!C50),"NA")</f>
        <v>0.15947738687642066</v>
      </c>
      <c r="D50" s="23">
        <f>IF('Master data'!BA50&gt;0,'Master data'!AN50/'Master data'!BA50,"NA")</f>
        <v>0.15738963597329836</v>
      </c>
      <c r="E50" s="23">
        <f>IF('Master data'!BA50&gt;0,'Master data'!EF50/('Master data'!BA50+'Master data'!EE50),"NA")</f>
        <v>0.15738963597329836</v>
      </c>
      <c r="F50" s="23">
        <f>IF('Master data'!BA50&gt;0,'Master data'!DM50*(1-'Debt fundamentals'!H50)/('Master data'!BA50-'Debt details'!C50),"NA")</f>
        <v>0.13472295944962898</v>
      </c>
      <c r="G50" s="7">
        <f>IF('Master data'!BA50&gt;0,'Master data'!AN50*(1-'Debt fundamentals'!H50)/'Master data'!BA50,"NA")</f>
        <v>0.13295927379004246</v>
      </c>
      <c r="H50" s="23">
        <f>IF('Master data'!BA50&gt;0,('Master data'!AN50*(1-'Debt fundamentals'!H50)+('Master data'!EF50-'Master data'!AN50))/('Master data'!BA50+'Master data'!EE50),"NA")</f>
        <v>0.13295927379004246</v>
      </c>
      <c r="I50" s="23">
        <f>'Master data'!EN50*2/('Master data'!EO50+'Master data'!BC50)</f>
        <v>0.10884332351988747</v>
      </c>
    </row>
    <row r="51" spans="1:9">
      <c r="A51" s="2" t="str">
        <f>'Master data'!A51</f>
        <v>Investments &amp; Asset Management</v>
      </c>
      <c r="B51" s="6">
        <f>'Master data'!B51</f>
        <v>1706</v>
      </c>
      <c r="C51" s="23">
        <f>IF('Master data'!BA51&gt;0,'Master data'!DM51/('Master data'!BA51-'Debt details'!C51),"NA")</f>
        <v>0.10754583170603819</v>
      </c>
      <c r="D51" s="23">
        <f>IF('Master data'!BA51&gt;0,'Master data'!AN51/'Master data'!BA51,"NA")</f>
        <v>0.10602514986695502</v>
      </c>
      <c r="E51" s="23">
        <f>IF('Master data'!BA51&gt;0,'Master data'!EF51/('Master data'!BA51+'Master data'!EE51),"NA")</f>
        <v>0.10582835050392174</v>
      </c>
      <c r="F51" s="23">
        <f>IF('Master data'!BA51&gt;0,'Master data'!DM51*(1-'Debt fundamentals'!H51)/('Master data'!BA51-'Debt details'!C51),"NA")</f>
        <v>0.10248811758032737</v>
      </c>
      <c r="G51" s="7">
        <f>IF('Master data'!BA51&gt;0,'Master data'!AN51*(1-'Debt fundamentals'!H51)/'Master data'!BA51,"NA")</f>
        <v>0.1010389510561219</v>
      </c>
      <c r="H51" s="23">
        <f>IF('Master data'!BA51&gt;0,('Master data'!AN51*(1-'Debt fundamentals'!H51)+('Master data'!EF51-'Master data'!AN51))/('Master data'!BA51+'Master data'!EE51),"NA")</f>
        <v>0.10085941476456123</v>
      </c>
      <c r="I51" s="23">
        <f>'Master data'!EN51*2/('Master data'!EO51+'Master data'!BC51)</f>
        <v>5.7723416225525855E-2</v>
      </c>
    </row>
    <row r="52" spans="1:9">
      <c r="A52" s="2" t="str">
        <f>'Master data'!A52</f>
        <v>Machinery</v>
      </c>
      <c r="B52" s="6">
        <f>'Master data'!B52</f>
        <v>1421</v>
      </c>
      <c r="C52" s="23">
        <f>IF('Master data'!BA52&gt;0,'Master data'!DM52/('Master data'!BA52-'Debt details'!C52),"NA")</f>
        <v>0.17519229841834677</v>
      </c>
      <c r="D52" s="23">
        <f>IF('Master data'!BA52&gt;0,'Master data'!AN52/'Master data'!BA52,"NA")</f>
        <v>0.17360986162819572</v>
      </c>
      <c r="E52" s="23">
        <f>IF('Master data'!BA52&gt;0,'Master data'!EF52/('Master data'!BA52+'Master data'!EE52),"NA")</f>
        <v>0.15543760976252483</v>
      </c>
      <c r="F52" s="23">
        <f>IF('Master data'!BA52&gt;0,'Master data'!DM52*(1-'Debt fundamentals'!H52)/('Master data'!BA52-'Debt details'!C52),"NA")</f>
        <v>0.14758150508169646</v>
      </c>
      <c r="G52" s="7">
        <f>IF('Master data'!BA52&gt;0,'Master data'!AN52*(1-'Debt fundamentals'!H52)/'Master data'!BA52,"NA")</f>
        <v>0.14624846472949179</v>
      </c>
      <c r="H52" s="23">
        <f>IF('Master data'!BA52&gt;0,('Master data'!AN52*(1-'Debt fundamentals'!H52)+('Master data'!EF52-'Master data'!AN52))/('Master data'!BA52+'Master data'!EE52),"NA")</f>
        <v>0.13139988870645922</v>
      </c>
      <c r="I52" s="23">
        <f>'Master data'!EN52*2/('Master data'!EO52+'Master data'!BC52)</f>
        <v>0.14125830684494461</v>
      </c>
    </row>
    <row r="53" spans="1:9">
      <c r="A53" s="2" t="str">
        <f>'Master data'!A53</f>
        <v>Metals &amp; Mining</v>
      </c>
      <c r="B53" s="6">
        <f>'Master data'!B53</f>
        <v>1706</v>
      </c>
      <c r="C53" s="23">
        <f>IF('Master data'!BA53&gt;0,'Master data'!DM53/('Master data'!BA53-'Debt details'!C53),"NA")</f>
        <v>0.22988144420259704</v>
      </c>
      <c r="D53" s="23">
        <f>IF('Master data'!BA53&gt;0,'Master data'!AN53/'Master data'!BA53,"NA")</f>
        <v>0.22930653227363409</v>
      </c>
      <c r="E53" s="23">
        <f>IF('Master data'!BA53&gt;0,'Master data'!EF53/('Master data'!BA53+'Master data'!EE53),"NA")</f>
        <v>0.22594293408534535</v>
      </c>
      <c r="F53" s="23">
        <f>IF('Master data'!BA53&gt;0,'Master data'!DM53*(1-'Debt fundamentals'!H53)/('Master data'!BA53-'Debt details'!C53),"NA")</f>
        <v>0.21975567636651672</v>
      </c>
      <c r="G53" s="7">
        <f>IF('Master data'!BA53&gt;0,'Master data'!AN53*(1-'Debt fundamentals'!H53)/'Master data'!BA53,"NA")</f>
        <v>0.21920608803311006</v>
      </c>
      <c r="H53" s="23">
        <f>IF('Master data'!BA53&gt;0,('Master data'!AN53*(1-'Debt fundamentals'!H53)+('Master data'!EF53-'Master data'!AN53))/('Master data'!BA53+'Master data'!EE53),"NA")</f>
        <v>0.21605383185364144</v>
      </c>
      <c r="I53" s="23">
        <f>'Master data'!EN53*2/('Master data'!EO53+'Master data'!BC53)</f>
        <v>0.11097630171469922</v>
      </c>
    </row>
    <row r="54" spans="1:9">
      <c r="A54" s="2" t="str">
        <f>'Master data'!A54</f>
        <v>Office Equipment &amp; Services</v>
      </c>
      <c r="B54" s="6">
        <f>'Master data'!B54</f>
        <v>145</v>
      </c>
      <c r="C54" s="23">
        <f>IF('Master data'!BA54&gt;0,'Master data'!DM54/('Master data'!BA54-'Debt details'!C54),"NA")</f>
        <v>0.16117485294297199</v>
      </c>
      <c r="D54" s="23">
        <f>IF('Master data'!BA54&gt;0,'Master data'!AN54/'Master data'!BA54,"NA")</f>
        <v>0.15368531838978694</v>
      </c>
      <c r="E54" s="23">
        <f>IF('Master data'!BA54&gt;0,'Master data'!EF54/('Master data'!BA54+'Master data'!EE54),"NA")</f>
        <v>0.14190509189350287</v>
      </c>
      <c r="F54" s="23">
        <f>IF('Master data'!BA54&gt;0,'Master data'!DM54*(1-'Debt fundamentals'!H54)/('Master data'!BA54-'Debt details'!C54),"NA")</f>
        <v>0.13974357598669862</v>
      </c>
      <c r="G54" s="7">
        <f>IF('Master data'!BA54&gt;0,'Master data'!AN54*(1-'Debt fundamentals'!H54)/'Master data'!BA54,"NA")</f>
        <v>0.1332499181869404</v>
      </c>
      <c r="H54" s="23">
        <f>IF('Master data'!BA54&gt;0,('Master data'!AN54*(1-'Debt fundamentals'!H54)+('Master data'!EF54-'Master data'!AN54))/('Master data'!BA54+'Master data'!EE54),"NA")</f>
        <v>0.12321939325371746</v>
      </c>
      <c r="I54" s="23">
        <f>'Master data'!EN54*2/('Master data'!EO54+'Master data'!BC54)</f>
        <v>0.15957721457233381</v>
      </c>
    </row>
    <row r="55" spans="1:9">
      <c r="A55" s="2" t="str">
        <f>'Master data'!A55</f>
        <v>Oil/Gas (Integrated)</v>
      </c>
      <c r="B55" s="6">
        <f>'Master data'!B55</f>
        <v>46</v>
      </c>
      <c r="C55" s="23">
        <f>IF('Master data'!BA55&gt;0,'Master data'!DM55/('Master data'!BA55-'Debt details'!C55),"NA")</f>
        <v>0.13757314267801035</v>
      </c>
      <c r="D55" s="23">
        <f>IF('Master data'!BA55&gt;0,'Master data'!AN55/'Master data'!BA55,"NA")</f>
        <v>0.13741653616523705</v>
      </c>
      <c r="E55" s="23">
        <f>IF('Master data'!BA55&gt;0,'Master data'!EF55/('Master data'!BA55+'Master data'!EE55),"NA")</f>
        <v>0.13594213807142649</v>
      </c>
      <c r="F55" s="23">
        <f>IF('Master data'!BA55&gt;0,'Master data'!DM55*(1-'Debt fundamentals'!H55)/('Master data'!BA55-'Debt details'!C55),"NA")</f>
        <v>0.10597675056473942</v>
      </c>
      <c r="G55" s="7">
        <f>IF('Master data'!BA55&gt;0,'Master data'!AN55*(1-'Debt fundamentals'!H55)/'Master data'!BA55,"NA")</f>
        <v>0.10585611183382204</v>
      </c>
      <c r="H55" s="23">
        <f>IF('Master data'!BA55&gt;0,('Master data'!AN55*(1-'Debt fundamentals'!H55)+('Master data'!EF55-'Master data'!AN55))/('Master data'!BA55+'Master data'!EE55),"NA")</f>
        <v>0.10474467434441784</v>
      </c>
      <c r="I55" s="23">
        <f>'Master data'!EN55*2/('Master data'!EO55+'Master data'!BC55)</f>
        <v>9.6515860900060868E-2</v>
      </c>
    </row>
    <row r="56" spans="1:9">
      <c r="A56" s="2" t="str">
        <f>'Master data'!A56</f>
        <v>Oil/Gas (Production and Exploration)</v>
      </c>
      <c r="B56" s="6">
        <f>'Master data'!B56</f>
        <v>642</v>
      </c>
      <c r="C56" s="23">
        <f>IF('Master data'!BA56&gt;0,'Master data'!DM56/('Master data'!BA56-'Debt details'!C56),"NA")</f>
        <v>6.760904757018163E-2</v>
      </c>
      <c r="D56" s="23">
        <f>IF('Master data'!BA56&gt;0,'Master data'!AN56/'Master data'!BA56,"NA")</f>
        <v>6.7050239051465885E-2</v>
      </c>
      <c r="E56" s="23">
        <f>IF('Master data'!BA56&gt;0,'Master data'!EF56/('Master data'!BA56+'Master data'!EE56),"NA")</f>
        <v>6.7105363380970506E-2</v>
      </c>
      <c r="F56" s="23">
        <f>IF('Master data'!BA56&gt;0,'Master data'!DM56*(1-'Debt fundamentals'!H56)/('Master data'!BA56-'Debt details'!C56),"NA")</f>
        <v>6.4046769567192879E-2</v>
      </c>
      <c r="G56" s="7">
        <f>IF('Master data'!BA56&gt;0,'Master data'!AN56*(1-'Debt fundamentals'!H56)/'Master data'!BA56,"NA")</f>
        <v>6.3517404316288842E-2</v>
      </c>
      <c r="H56" s="23">
        <f>IF('Master data'!BA56&gt;0,('Master data'!AN56*(1-'Debt fundamentals'!H56)+('Master data'!EF56-'Master data'!AN56))/('Master data'!BA56+'Master data'!EE56),"NA")</f>
        <v>6.3587879764470098E-2</v>
      </c>
      <c r="I56" s="23">
        <f>'Master data'!EN56*2/('Master data'!EO56+'Master data'!BC56)</f>
        <v>7.1385226095910789E-2</v>
      </c>
    </row>
    <row r="57" spans="1:9">
      <c r="A57" s="2" t="str">
        <f>'Master data'!A57</f>
        <v>Oil/Gas Distribution</v>
      </c>
      <c r="B57" s="6">
        <f>'Master data'!B57</f>
        <v>165</v>
      </c>
      <c r="C57" s="23">
        <f>IF('Master data'!BA57&gt;0,'Master data'!DM57/('Master data'!BA57-'Debt details'!C57),"NA")</f>
        <v>7.1740385593163508E-2</v>
      </c>
      <c r="D57" s="23">
        <f>IF('Master data'!BA57&gt;0,'Master data'!AN57/'Master data'!BA57,"NA")</f>
        <v>7.1380264288031986E-2</v>
      </c>
      <c r="E57" s="23">
        <f>IF('Master data'!BA57&gt;0,'Master data'!EF57/('Master data'!BA57+'Master data'!EE57),"NA")</f>
        <v>7.1373443059742608E-2</v>
      </c>
      <c r="F57" s="23">
        <f>IF('Master data'!BA57&gt;0,'Master data'!DM57*(1-'Debt fundamentals'!H57)/('Master data'!BA57-'Debt details'!C57),"NA")</f>
        <v>6.2747192429240164E-2</v>
      </c>
      <c r="G57" s="7">
        <f>IF('Master data'!BA57&gt;0,'Master data'!AN57*(1-'Debt fundamentals'!H57)/'Master data'!BA57,"NA")</f>
        <v>6.2432215019457331E-2</v>
      </c>
      <c r="H57" s="23">
        <f>IF('Master data'!BA57&gt;0,('Master data'!AN57*(1-'Debt fundamentals'!H57)+('Master data'!EF57-'Master data'!AN57))/('Master data'!BA57+'Master data'!EE57),"NA")</f>
        <v>6.2431651828758407E-2</v>
      </c>
      <c r="I57" s="23">
        <f>'Master data'!EN57*2/('Master data'!EO57+'Master data'!BC57)</f>
        <v>6.6996975524589455E-2</v>
      </c>
    </row>
    <row r="58" spans="1:9">
      <c r="A58" s="2" t="str">
        <f>'Master data'!A58</f>
        <v>Oilfield Svcs/Equip.</v>
      </c>
      <c r="B58" s="6">
        <f>'Master data'!B58</f>
        <v>457</v>
      </c>
      <c r="C58" s="23">
        <f>IF('Master data'!BA58&gt;0,'Master data'!DM58/('Master data'!BA58-'Debt details'!C58),"NA")</f>
        <v>8.4012931927308521E-2</v>
      </c>
      <c r="D58" s="23">
        <f>IF('Master data'!BA58&gt;0,'Master data'!AN58/'Master data'!BA58,"NA")</f>
        <v>8.3660364393109005E-2</v>
      </c>
      <c r="E58" s="23">
        <f>IF('Master data'!BA58&gt;0,'Master data'!EF58/('Master data'!BA58+'Master data'!EE58),"NA")</f>
        <v>8.2198361897321146E-2</v>
      </c>
      <c r="F58" s="23">
        <f>IF('Master data'!BA58&gt;0,'Master data'!DM58*(1-'Debt fundamentals'!H58)/('Master data'!BA58-'Debt details'!C58),"NA")</f>
        <v>7.5142401074986029E-2</v>
      </c>
      <c r="G58" s="7">
        <f>IF('Master data'!BA58&gt;0,'Master data'!AN58*(1-'Debt fundamentals'!H58)/'Master data'!BA58,"NA")</f>
        <v>7.4827059490624209E-2</v>
      </c>
      <c r="H58" s="23">
        <f>IF('Master data'!BA58&gt;0,('Master data'!AN58*(1-'Debt fundamentals'!H58)+('Master data'!EF58-'Master data'!AN58))/('Master data'!BA58+'Master data'!EE58),"NA")</f>
        <v>7.3516780774635582E-2</v>
      </c>
      <c r="I58" s="23">
        <f>'Master data'!EN58*2/('Master data'!EO58+'Master data'!BC58)</f>
        <v>7.1140195235559617E-2</v>
      </c>
    </row>
    <row r="59" spans="1:9">
      <c r="A59" s="2" t="str">
        <f>'Master data'!A59</f>
        <v>Packaging &amp; Container</v>
      </c>
      <c r="B59" s="6">
        <f>'Master data'!B59</f>
        <v>414</v>
      </c>
      <c r="C59" s="23">
        <f>IF('Master data'!BA59&gt;0,'Master data'!DM59/('Master data'!BA59-'Debt details'!C59),"NA")</f>
        <v>0.153321162576491</v>
      </c>
      <c r="D59" s="23">
        <f>IF('Master data'!BA59&gt;0,'Master data'!AN59/'Master data'!BA59,"NA")</f>
        <v>0.15077430658398816</v>
      </c>
      <c r="E59" s="23">
        <f>IF('Master data'!BA59&gt;0,'Master data'!EF59/('Master data'!BA59+'Master data'!EE59),"NA")</f>
        <v>0.14742548329743277</v>
      </c>
      <c r="F59" s="23">
        <f>IF('Master data'!BA59&gt;0,'Master data'!DM59*(1-'Debt fundamentals'!H59)/('Master data'!BA59-'Debt details'!C59),"NA")</f>
        <v>0.126223892177247</v>
      </c>
      <c r="G59" s="7">
        <f>IF('Master data'!BA59&gt;0,'Master data'!AN59*(1-'Debt fundamentals'!H59)/'Master data'!BA59,"NA")</f>
        <v>0.12412715568773421</v>
      </c>
      <c r="H59" s="23">
        <f>IF('Master data'!BA59&gt;0,('Master data'!AN59*(1-'Debt fundamentals'!H59)+('Master data'!EF59-'Master data'!AN59))/('Master data'!BA59+'Master data'!EE59),"NA")</f>
        <v>0.12151188323646014</v>
      </c>
      <c r="I59" s="23">
        <f>'Master data'!EN59*2/('Master data'!EO59+'Master data'!BC59)</f>
        <v>0.12399863168921557</v>
      </c>
    </row>
    <row r="60" spans="1:9">
      <c r="A60" s="2" t="str">
        <f>'Master data'!A60</f>
        <v>Paper/Forest Products</v>
      </c>
      <c r="B60" s="6">
        <f>'Master data'!B60</f>
        <v>272</v>
      </c>
      <c r="C60" s="23">
        <f>IF('Master data'!BA60&gt;0,'Master data'!DM60/('Master data'!BA60-'Debt details'!C60),"NA")</f>
        <v>0.14706078978254186</v>
      </c>
      <c r="D60" s="23">
        <f>IF('Master data'!BA60&gt;0,'Master data'!AN60/'Master data'!BA60,"NA")</f>
        <v>0.14679888849207059</v>
      </c>
      <c r="E60" s="23">
        <f>IF('Master data'!BA60&gt;0,'Master data'!EF60/('Master data'!BA60+'Master data'!EE60),"NA")</f>
        <v>0.14492574901587191</v>
      </c>
      <c r="F60" s="23">
        <f>IF('Master data'!BA60&gt;0,'Master data'!DM60*(1-'Debt fundamentals'!H60)/('Master data'!BA60-'Debt details'!C60),"NA")</f>
        <v>0.12631799219991921</v>
      </c>
      <c r="G60" s="7">
        <f>IF('Master data'!BA60&gt;0,'Master data'!AN60*(1-'Debt fundamentals'!H60)/'Master data'!BA60,"NA")</f>
        <v>0.12609303186062132</v>
      </c>
      <c r="H60" s="23">
        <f>IF('Master data'!BA60&gt;0,('Master data'!AN60*(1-'Debt fundamentals'!H60)+('Master data'!EF60-'Master data'!AN60))/('Master data'!BA60+'Master data'!EE60),"NA")</f>
        <v>0.12463485927880023</v>
      </c>
      <c r="I60" s="23">
        <f>'Master data'!EN60*2/('Master data'!EO60+'Master data'!BC60)</f>
        <v>6.2365676419851045E-2</v>
      </c>
    </row>
    <row r="61" spans="1:9">
      <c r="A61" s="2" t="str">
        <f>'Master data'!A61</f>
        <v>Power</v>
      </c>
      <c r="B61" s="6">
        <f>'Master data'!B61</f>
        <v>541</v>
      </c>
      <c r="C61" s="23">
        <f>IF('Master data'!BA61&gt;0,'Master data'!DM61/('Master data'!BA61-'Debt details'!C61),"NA")</f>
        <v>6.9443819209798544E-2</v>
      </c>
      <c r="D61" s="23">
        <f>IF('Master data'!BA61&gt;0,'Master data'!AN61/'Master data'!BA61,"NA")</f>
        <v>6.898310805836641E-2</v>
      </c>
      <c r="E61" s="23">
        <f>IF('Master data'!BA61&gt;0,'Master data'!EF61/('Master data'!BA61+'Master data'!EE61),"NA")</f>
        <v>6.8747852197804035E-2</v>
      </c>
      <c r="F61" s="23">
        <f>IF('Master data'!BA61&gt;0,'Master data'!DM61*(1-'Debt fundamentals'!H61)/('Master data'!BA61-'Debt details'!C61),"NA")</f>
        <v>5.8129822300239574E-2</v>
      </c>
      <c r="G61" s="7">
        <f>IF('Master data'!BA61&gt;0,'Master data'!AN61*(1-'Debt fundamentals'!H61)/'Master data'!BA61,"NA")</f>
        <v>5.7744171602031581E-2</v>
      </c>
      <c r="H61" s="23">
        <f>IF('Master data'!BA61&gt;0,('Master data'!AN61*(1-'Debt fundamentals'!H61)+('Master data'!EF61-'Master data'!AN61))/('Master data'!BA61+'Master data'!EE61),"NA")</f>
        <v>5.7560900536381437E-2</v>
      </c>
      <c r="I61" s="23">
        <f>'Master data'!EN61*2/('Master data'!EO61+'Master data'!BC61)</f>
        <v>6.4276982423575033E-2</v>
      </c>
    </row>
    <row r="62" spans="1:9">
      <c r="A62" s="2" t="str">
        <f>'Master data'!A62</f>
        <v>Precious Metals</v>
      </c>
      <c r="B62" s="6">
        <f>'Master data'!B62</f>
        <v>947</v>
      </c>
      <c r="C62" s="23">
        <f>IF('Master data'!BA62&gt;0,'Master data'!DM62/('Master data'!BA62-'Debt details'!C62),"NA")</f>
        <v>0.24047455340458451</v>
      </c>
      <c r="D62" s="23">
        <f>IF('Master data'!BA62&gt;0,'Master data'!AN62/'Master data'!BA62,"NA")</f>
        <v>0.23998016779137507</v>
      </c>
      <c r="E62" s="23">
        <f>IF('Master data'!BA62&gt;0,'Master data'!EF62/('Master data'!BA62+'Master data'!EE62),"NA")</f>
        <v>0.23837535637057375</v>
      </c>
      <c r="F62" s="23">
        <f>IF('Master data'!BA62&gt;0,'Master data'!DM62*(1-'Debt fundamentals'!H62)/('Master data'!BA62-'Debt details'!C62),"NA")</f>
        <v>0.23035104148950553</v>
      </c>
      <c r="G62" s="7">
        <f>IF('Master data'!BA62&gt;0,'Master data'!AN62*(1-'Debt fundamentals'!H62)/'Master data'!BA62,"NA")</f>
        <v>0.22987746855096416</v>
      </c>
      <c r="H62" s="23">
        <f>IF('Master data'!BA62&gt;0,('Master data'!AN62*(1-'Debt fundamentals'!H62)+('Master data'!EF62-'Master data'!AN62))/('Master data'!BA62+'Master data'!EE62),"NA")</f>
        <v>0.22835718773495844</v>
      </c>
      <c r="I62" s="23">
        <f>'Master data'!EN62*2/('Master data'!EO62+'Master data'!BC62)</f>
        <v>8.5386723914974622E-2</v>
      </c>
    </row>
    <row r="63" spans="1:9">
      <c r="A63" s="2" t="str">
        <f>'Master data'!A63</f>
        <v>Publishing &amp; Newspapers</v>
      </c>
      <c r="B63" s="6">
        <f>'Master data'!B63</f>
        <v>337</v>
      </c>
      <c r="C63" s="23">
        <f>IF('Master data'!BA63&gt;0,'Master data'!DM63/('Master data'!BA63-'Debt details'!C63),"NA")</f>
        <v>0.10414941540456382</v>
      </c>
      <c r="D63" s="23">
        <f>IF('Master data'!BA63&gt;0,'Master data'!AN63/'Master data'!BA63,"NA")</f>
        <v>0.1006111774959359</v>
      </c>
      <c r="E63" s="23">
        <f>IF('Master data'!BA63&gt;0,'Master data'!EF63/('Master data'!BA63+'Master data'!EE63),"NA")</f>
        <v>9.634382659996471E-2</v>
      </c>
      <c r="F63" s="23">
        <f>IF('Master data'!BA63&gt;0,'Master data'!DM63*(1-'Debt fundamentals'!H63)/('Master data'!BA63-'Debt details'!C63),"NA")</f>
        <v>9.0143900743748923E-2</v>
      </c>
      <c r="G63" s="7">
        <f>IF('Master data'!BA63&gt;0,'Master data'!AN63*(1-'Debt fundamentals'!H63)/'Master data'!BA63,"NA")</f>
        <v>8.7081468126108438E-2</v>
      </c>
      <c r="H63" s="23">
        <f>IF('Master data'!BA63&gt;0,('Master data'!AN63*(1-'Debt fundamentals'!H63)+('Master data'!EF63-'Master data'!AN63))/('Master data'!BA63+'Master data'!EE63),"NA")</f>
        <v>8.3477775726052417E-2</v>
      </c>
      <c r="I63" s="23">
        <f>'Master data'!EN63*2/('Master data'!EO63+'Master data'!BC63)</f>
        <v>8.1070779576466981E-2</v>
      </c>
    </row>
    <row r="64" spans="1:9">
      <c r="A64" s="2" t="str">
        <f>'Master data'!A64</f>
        <v>R.E.I.T.</v>
      </c>
      <c r="B64" s="6">
        <f>'Master data'!B64</f>
        <v>812</v>
      </c>
      <c r="C64" s="23">
        <f>IF('Master data'!BA64&gt;0,'Master data'!DM64/('Master data'!BA64-'Debt details'!C64),"NA")</f>
        <v>3.8946043652693649E-2</v>
      </c>
      <c r="D64" s="23">
        <f>IF('Master data'!BA64&gt;0,'Master data'!AN64/'Master data'!BA64,"NA")</f>
        <v>3.5204779389639701E-2</v>
      </c>
      <c r="E64" s="23">
        <f>IF('Master data'!BA64&gt;0,'Master data'!EF64/('Master data'!BA64+'Master data'!EE64),"NA")</f>
        <v>3.5209280268686013E-2</v>
      </c>
      <c r="F64" s="23">
        <f>IF('Master data'!BA64&gt;0,'Master data'!DM64*(1-'Debt fundamentals'!H64)/('Master data'!BA64-'Debt details'!C64),"NA")</f>
        <v>3.7896528316748952E-2</v>
      </c>
      <c r="G64" s="7">
        <f>IF('Master data'!BA64&gt;0,'Master data'!AN64*(1-'Debt fundamentals'!H64)/'Master data'!BA64,"NA")</f>
        <v>3.425608338864241E-2</v>
      </c>
      <c r="H64" s="23">
        <f>IF('Master data'!BA64&gt;0,('Master data'!AN64*(1-'Debt fundamentals'!H64)+('Master data'!EF64-'Master data'!AN64))/('Master data'!BA64+'Master data'!EE64),"NA")</f>
        <v>3.4260616410805349E-2</v>
      </c>
      <c r="I64" s="23">
        <f>'Master data'!EN64*2/('Master data'!EO64+'Master data'!BC64)</f>
        <v>3.4036372042870293E-2</v>
      </c>
    </row>
    <row r="65" spans="1:9">
      <c r="A65" s="2" t="str">
        <f>'Master data'!A65</f>
        <v>Real Estate (Development)</v>
      </c>
      <c r="B65" s="6">
        <f>'Master data'!B65</f>
        <v>893</v>
      </c>
      <c r="C65" s="23">
        <f>IF('Master data'!BA65&gt;0,'Master data'!DM65/('Master data'!BA65-'Debt details'!C65),"NA")</f>
        <v>9.3940580353695055E-2</v>
      </c>
      <c r="D65" s="23">
        <f>IF('Master data'!BA65&gt;0,'Master data'!AN65/'Master data'!BA65,"NA")</f>
        <v>9.3769505641965997E-2</v>
      </c>
      <c r="E65" s="23">
        <f>IF('Master data'!BA65&gt;0,'Master data'!EF65/('Master data'!BA65+'Master data'!EE65),"NA")</f>
        <v>9.37987492727093E-2</v>
      </c>
      <c r="F65" s="23">
        <f>IF('Master data'!BA65&gt;0,'Master data'!DM65*(1-'Debt fundamentals'!H65)/('Master data'!BA65-'Debt details'!C65),"NA")</f>
        <v>7.786201957340301E-2</v>
      </c>
      <c r="G65" s="7">
        <f>IF('Master data'!BA65&gt;0,'Master data'!AN65*(1-'Debt fundamentals'!H65)/'Master data'!BA65,"NA")</f>
        <v>7.772022544670068E-2</v>
      </c>
      <c r="H65" s="23">
        <f>IF('Master data'!BA65&gt;0,('Master data'!AN65*(1-'Debt fundamentals'!H65)+('Master data'!EF65-'Master data'!AN65))/('Master data'!BA65+'Master data'!EE65),"NA")</f>
        <v>7.7787095652650518E-2</v>
      </c>
      <c r="I65" s="23">
        <f>'Master data'!EN65*2/('Master data'!EO65+'Master data'!BC65)</f>
        <v>6.5180441143905157E-2</v>
      </c>
    </row>
    <row r="66" spans="1:9">
      <c r="A66" s="2" t="str">
        <f>'Master data'!A66</f>
        <v>Real Estate (General/Diversified)</v>
      </c>
      <c r="B66" s="6">
        <f>'Master data'!B66</f>
        <v>344</v>
      </c>
      <c r="C66" s="23">
        <f>IF('Master data'!BA66&gt;0,'Master data'!DM66/('Master data'!BA66-'Debt details'!C66),"NA")</f>
        <v>4.6429951763179628E-2</v>
      </c>
      <c r="D66" s="23">
        <f>IF('Master data'!BA66&gt;0,'Master data'!AN66/'Master data'!BA66,"NA")</f>
        <v>4.4017767519903432E-2</v>
      </c>
      <c r="E66" s="23">
        <f>IF('Master data'!BA66&gt;0,'Master data'!EF66/('Master data'!BA66+'Master data'!EE66),"NA")</f>
        <v>4.3861853490965261E-2</v>
      </c>
      <c r="F66" s="23">
        <f>IF('Master data'!BA66&gt;0,'Master data'!DM66*(1-'Debt fundamentals'!H66)/('Master data'!BA66-'Debt details'!C66),"NA")</f>
        <v>3.9974587804278865E-2</v>
      </c>
      <c r="G66" s="7">
        <f>IF('Master data'!BA66&gt;0,'Master data'!AN66*(1-'Debt fundamentals'!H66)/'Master data'!BA66,"NA")</f>
        <v>3.7897780330414313E-2</v>
      </c>
      <c r="H66" s="23">
        <f>IF('Master data'!BA66&gt;0,('Master data'!AN66*(1-'Debt fundamentals'!H66)+('Master data'!EF66-'Master data'!AN66))/('Master data'!BA66+'Master data'!EE66),"NA")</f>
        <v>3.7749188201657506E-2</v>
      </c>
      <c r="I66" s="23">
        <f>'Master data'!EN66*2/('Master data'!EO66+'Master data'!BC66)</f>
        <v>4.6674419668172859E-2</v>
      </c>
    </row>
    <row r="67" spans="1:9">
      <c r="A67" s="2" t="str">
        <f>'Master data'!A67</f>
        <v>Real Estate (Operations &amp; Services)</v>
      </c>
      <c r="B67" s="6">
        <f>'Master data'!B67</f>
        <v>739</v>
      </c>
      <c r="C67" s="23">
        <f>IF('Master data'!BA67&gt;0,'Master data'!DM67/('Master data'!BA67-'Debt details'!C67),"NA")</f>
        <v>4.5218582795350508E-2</v>
      </c>
      <c r="D67" s="23">
        <f>IF('Master data'!BA67&gt;0,'Master data'!AN67/'Master data'!BA67,"NA")</f>
        <v>4.2377349133029721E-2</v>
      </c>
      <c r="E67" s="23">
        <f>IF('Master data'!BA67&gt;0,'Master data'!EF67/('Master data'!BA67+'Master data'!EE67),"NA")</f>
        <v>4.2594281683661424E-2</v>
      </c>
      <c r="F67" s="23">
        <f>IF('Master data'!BA67&gt;0,'Master data'!DM67*(1-'Debt fundamentals'!H67)/('Master data'!BA67-'Debt details'!C67),"NA")</f>
        <v>3.88905273335452E-2</v>
      </c>
      <c r="G67" s="7">
        <f>IF('Master data'!BA67&gt;0,'Master data'!AN67*(1-'Debt fundamentals'!H67)/'Master data'!BA67,"NA")</f>
        <v>3.6446906402178091E-2</v>
      </c>
      <c r="H67" s="23">
        <f>IF('Master data'!BA67&gt;0,('Master data'!AN67*(1-'Debt fundamentals'!H67)+('Master data'!EF67-'Master data'!AN67))/('Master data'!BA67+'Master data'!EE67),"NA")</f>
        <v>3.6684425527639959E-2</v>
      </c>
      <c r="I67" s="23">
        <f>'Master data'!EN67*2/('Master data'!EO67+'Master data'!BC67)</f>
        <v>3.9549447882340868E-2</v>
      </c>
    </row>
    <row r="68" spans="1:9">
      <c r="A68" s="2" t="str">
        <f>'Master data'!A68</f>
        <v>Recreation</v>
      </c>
      <c r="B68" s="6">
        <f>'Master data'!B68</f>
        <v>324</v>
      </c>
      <c r="C68" s="23">
        <f>IF('Master data'!BA68&gt;0,'Master data'!DM68/('Master data'!BA68-'Debt details'!C68),"NA")</f>
        <v>0.13818717830029059</v>
      </c>
      <c r="D68" s="23">
        <f>IF('Master data'!BA68&gt;0,'Master data'!AN68/'Master data'!BA68,"NA")</f>
        <v>0.1224793795811001</v>
      </c>
      <c r="E68" s="23">
        <f>IF('Master data'!BA68&gt;0,'Master data'!EF68/('Master data'!BA68+'Master data'!EE68),"NA")</f>
        <v>0.1137861413399988</v>
      </c>
      <c r="F68" s="23">
        <f>IF('Master data'!BA68&gt;0,'Master data'!DM68*(1-'Debt fundamentals'!H68)/('Master data'!BA68-'Debt details'!C68),"NA")</f>
        <v>0.12242512262801303</v>
      </c>
      <c r="G68" s="7">
        <f>IF('Master data'!BA68&gt;0,'Master data'!AN68*(1-'Debt fundamentals'!H68)/'Master data'!BA68,"NA")</f>
        <v>0.10850900386745652</v>
      </c>
      <c r="H68" s="23">
        <f>IF('Master data'!BA68&gt;0,('Master data'!AN68*(1-'Debt fundamentals'!H68)+('Master data'!EF68-'Master data'!AN68))/('Master data'!BA68+'Master data'!EE68),"NA")</f>
        <v>0.10101601549174961</v>
      </c>
      <c r="I68" s="23">
        <f>'Master data'!EN68*2/('Master data'!EO68+'Master data'!BC68)</f>
        <v>0.10435712113833764</v>
      </c>
    </row>
    <row r="69" spans="1:9">
      <c r="A69" s="2" t="str">
        <f>'Master data'!A69</f>
        <v>Reinsurance</v>
      </c>
      <c r="B69" s="6">
        <f>'Master data'!B69</f>
        <v>38</v>
      </c>
      <c r="C69" s="23">
        <f>IF('Master data'!BA69&gt;0,'Master data'!DM69/('Master data'!BA69-'Debt details'!C69),"NA")</f>
        <v>0.10128271024237169</v>
      </c>
      <c r="D69" s="23">
        <f>IF('Master data'!BA69&gt;0,'Master data'!AN69/'Master data'!BA69,"NA")</f>
        <v>0.10025996780075419</v>
      </c>
      <c r="E69" s="23">
        <f>IF('Master data'!BA69&gt;0,'Master data'!EF69/('Master data'!BA69+'Master data'!EE69),"NA")</f>
        <v>0.10025996780075419</v>
      </c>
      <c r="F69" s="23">
        <f>IF('Master data'!BA69&gt;0,'Master data'!DM69*(1-'Debt fundamentals'!H69)/('Master data'!BA69-'Debt details'!C69),"NA")</f>
        <v>8.983365943407795E-2</v>
      </c>
      <c r="G69" s="7">
        <f>IF('Master data'!BA69&gt;0,'Master data'!AN69*(1-'Debt fundamentals'!H69)/'Master data'!BA69,"NA")</f>
        <v>8.8926528335698168E-2</v>
      </c>
      <c r="H69" s="23">
        <f>IF('Master data'!BA69&gt;0,('Master data'!AN69*(1-'Debt fundamentals'!H69)+('Master data'!EF69-'Master data'!AN69))/('Master data'!BA69+'Master data'!EE69),"NA")</f>
        <v>8.8926528335698168E-2</v>
      </c>
      <c r="I69" s="23">
        <f>'Master data'!EN69*2/('Master data'!EO69+'Master data'!BC69)</f>
        <v>0.10719550432535037</v>
      </c>
    </row>
    <row r="70" spans="1:9">
      <c r="A70" s="2" t="str">
        <f>'Master data'!A70</f>
        <v>Restaurant/Dining</v>
      </c>
      <c r="B70" s="6">
        <f>'Master data'!B70</f>
        <v>385</v>
      </c>
      <c r="C70" s="23">
        <f>IF('Master data'!BA70&gt;0,'Master data'!DM70/('Master data'!BA70-'Debt details'!C70),"NA")</f>
        <v>0.19879319317202393</v>
      </c>
      <c r="D70" s="23">
        <f>IF('Master data'!BA70&gt;0,'Master data'!AN70/'Master data'!BA70,"NA")</f>
        <v>0.10989074158164822</v>
      </c>
      <c r="E70" s="23">
        <f>IF('Master data'!BA70&gt;0,'Master data'!EF70/('Master data'!BA70+'Master data'!EE70),"NA")</f>
        <v>0.1098273729129635</v>
      </c>
      <c r="F70" s="23">
        <f>IF('Master data'!BA70&gt;0,'Master data'!DM70*(1-'Debt fundamentals'!H70)/('Master data'!BA70-'Debt details'!C70),"NA")</f>
        <v>0.17766161796066107</v>
      </c>
      <c r="G70" s="7">
        <f>IF('Master data'!BA70&gt;0,'Master data'!AN70*(1-'Debt fundamentals'!H70)/'Master data'!BA70,"NA")</f>
        <v>9.8209433817978586E-2</v>
      </c>
      <c r="H70" s="23">
        <f>IF('Master data'!BA70&gt;0,('Master data'!AN70*(1-'Debt fundamentals'!H70)+('Master data'!EF70-'Master data'!AN70))/('Master data'!BA70+'Master data'!EE70),"NA")</f>
        <v>9.8154599437172918E-2</v>
      </c>
      <c r="I70" s="23">
        <f>'Master data'!EN70*2/('Master data'!EO70+'Master data'!BC70)</f>
        <v>0.16991783181524583</v>
      </c>
    </row>
    <row r="71" spans="1:9">
      <c r="A71" s="2" t="str">
        <f>'Master data'!A71</f>
        <v>Retail (Automotive)</v>
      </c>
      <c r="B71" s="6">
        <f>'Master data'!B71</f>
        <v>196</v>
      </c>
      <c r="C71" s="23">
        <f>IF('Master data'!BA71&gt;0,'Master data'!DM71/('Master data'!BA71-'Debt details'!C71),"NA")</f>
        <v>0.19137578939266112</v>
      </c>
      <c r="D71" s="23">
        <f>IF('Master data'!BA71&gt;0,'Master data'!AN71/'Master data'!BA71,"NA")</f>
        <v>0.15548665172283763</v>
      </c>
      <c r="E71" s="23">
        <f>IF('Master data'!BA71&gt;0,'Master data'!EF71/('Master data'!BA71+'Master data'!EE71),"NA")</f>
        <v>0.1554818118244097</v>
      </c>
      <c r="F71" s="23">
        <f>IF('Master data'!BA71&gt;0,'Master data'!DM71*(1-'Debt fundamentals'!H71)/('Master data'!BA71-'Debt details'!C71),"NA")</f>
        <v>0.154471087297614</v>
      </c>
      <c r="G71" s="7">
        <f>IF('Master data'!BA71&gt;0,'Master data'!AN71*(1-'Debt fundamentals'!H71)/'Master data'!BA71,"NA")</f>
        <v>0.12550277246727429</v>
      </c>
      <c r="H71" s="23">
        <f>IF('Master data'!BA71&gt;0,('Master data'!AN71*(1-'Debt fundamentals'!H71)+('Master data'!EF71-'Master data'!AN71))/('Master data'!BA71+'Master data'!EE71),"NA")</f>
        <v>0.12551530683819154</v>
      </c>
      <c r="I71" s="23">
        <f>'Master data'!EN71*2/('Master data'!EO71+'Master data'!BC71)</f>
        <v>0.12236208192429181</v>
      </c>
    </row>
    <row r="72" spans="1:9">
      <c r="A72" s="2" t="str">
        <f>'Master data'!A72</f>
        <v>Retail (Building Supply)</v>
      </c>
      <c r="B72" s="6">
        <f>'Master data'!B72</f>
        <v>98</v>
      </c>
      <c r="C72" s="23">
        <f>IF('Master data'!BA72&gt;0,'Master data'!DM72/('Master data'!BA72-'Debt details'!C72),"NA")</f>
        <v>0.53999598280451622</v>
      </c>
      <c r="D72" s="23">
        <f>IF('Master data'!BA72&gt;0,'Master data'!AN72/'Master data'!BA72,"NA")</f>
        <v>0.42501219587210243</v>
      </c>
      <c r="E72" s="23">
        <f>IF('Master data'!BA72&gt;0,'Master data'!EF72/('Master data'!BA72+'Master data'!EE72),"NA")</f>
        <v>0.42429605811101012</v>
      </c>
      <c r="F72" s="23">
        <f>IF('Master data'!BA72&gt;0,'Master data'!DM72*(1-'Debt fundamentals'!H72)/('Master data'!BA72-'Debt details'!C72),"NA")</f>
        <v>0.43227766547927027</v>
      </c>
      <c r="G72" s="7">
        <f>IF('Master data'!BA72&gt;0,'Master data'!AN72*(1-'Debt fundamentals'!H72)/'Master data'!BA72,"NA")</f>
        <v>0.34023082704731966</v>
      </c>
      <c r="H72" s="23">
        <f>IF('Master data'!BA72&gt;0,('Master data'!AN72*(1-'Debt fundamentals'!H72)+('Master data'!EF72-'Master data'!AN72))/('Master data'!BA72+'Master data'!EE72),"NA")</f>
        <v>0.33969075732122461</v>
      </c>
      <c r="I72" s="23">
        <f>'Master data'!EN72*2/('Master data'!EO72+'Master data'!BC72)</f>
        <v>0.24406213387666642</v>
      </c>
    </row>
    <row r="73" spans="1:9">
      <c r="A73" s="2" t="str">
        <f>'Master data'!A73</f>
        <v>Retail (Distributors)</v>
      </c>
      <c r="B73" s="6">
        <f>'Master data'!B73</f>
        <v>1002</v>
      </c>
      <c r="C73" s="23">
        <f>IF('Master data'!BA73&gt;0,'Master data'!DM73/('Master data'!BA73-'Debt details'!C73),"NA")</f>
        <v>8.8569576880992471E-2</v>
      </c>
      <c r="D73" s="23">
        <f>IF('Master data'!BA73&gt;0,'Master data'!AN73/'Master data'!BA73,"NA")</f>
        <v>8.8007172820878901E-2</v>
      </c>
      <c r="E73" s="23">
        <f>IF('Master data'!BA73&gt;0,'Master data'!EF73/('Master data'!BA73+'Master data'!EE73),"NA")</f>
        <v>8.7861114044190156E-2</v>
      </c>
      <c r="F73" s="23">
        <f>IF('Master data'!BA73&gt;0,'Master data'!DM73*(1-'Debt fundamentals'!H73)/('Master data'!BA73-'Debt details'!C73),"NA")</f>
        <v>7.4067883175362573E-2</v>
      </c>
      <c r="G73" s="7">
        <f>IF('Master data'!BA73&gt;0,'Master data'!AN73*(1-'Debt fundamentals'!H73)/'Master data'!BA73,"NA")</f>
        <v>7.3597562782189513E-2</v>
      </c>
      <c r="H73" s="23">
        <f>IF('Master data'!BA73&gt;0,('Master data'!AN73*(1-'Debt fundamentals'!H73)+('Master data'!EF73-'Master data'!AN73))/('Master data'!BA73+'Master data'!EE73),"NA")</f>
        <v>7.3493102616759037E-2</v>
      </c>
      <c r="I73" s="23">
        <f>'Master data'!EN73*2/('Master data'!EO73+'Master data'!BC73)</f>
        <v>6.1983974449573889E-2</v>
      </c>
    </row>
    <row r="74" spans="1:9">
      <c r="A74" s="2" t="str">
        <f>'Master data'!A74</f>
        <v>Retail (General)</v>
      </c>
      <c r="B74" s="6">
        <f>'Master data'!B74</f>
        <v>204</v>
      </c>
      <c r="C74" s="23">
        <f>IF('Master data'!BA74&gt;0,'Master data'!DM74/('Master data'!BA74-'Debt details'!C74),"NA")</f>
        <v>0.18690880131793727</v>
      </c>
      <c r="D74" s="23">
        <f>IF('Master data'!BA74&gt;0,'Master data'!AN74/'Master data'!BA74,"NA")</f>
        <v>0.14849115460951851</v>
      </c>
      <c r="E74" s="23">
        <f>IF('Master data'!BA74&gt;0,'Master data'!EF74/('Master data'!BA74+'Master data'!EE74),"NA")</f>
        <v>0.14844825792270061</v>
      </c>
      <c r="F74" s="23">
        <f>IF('Master data'!BA74&gt;0,'Master data'!DM74*(1-'Debt fundamentals'!H74)/('Master data'!BA74-'Debt details'!C74),"NA")</f>
        <v>0.15118012126851066</v>
      </c>
      <c r="G74" s="7">
        <f>IF('Master data'!BA74&gt;0,'Master data'!AN74*(1-'Debt fundamentals'!H74)/'Master data'!BA74,"NA")</f>
        <v>0.12010622615348075</v>
      </c>
      <c r="H74" s="23">
        <f>IF('Master data'!BA74&gt;0,('Master data'!AN74*(1-'Debt fundamentals'!H74)+('Master data'!EF74-'Master data'!AN74))/('Master data'!BA74+'Master data'!EE74),"NA")</f>
        <v>0.12009403587138043</v>
      </c>
      <c r="I74" s="23">
        <f>'Master data'!EN74*2/('Master data'!EO74+'Master data'!BC74)</f>
        <v>0.1391742212725518</v>
      </c>
    </row>
    <row r="75" spans="1:9">
      <c r="A75" s="2" t="str">
        <f>'Master data'!A75</f>
        <v>Retail (Grocery and Food)</v>
      </c>
      <c r="B75" s="6">
        <f>'Master data'!B75</f>
        <v>184</v>
      </c>
      <c r="C75" s="23">
        <f>IF('Master data'!BA75&gt;0,'Master data'!DM75/('Master data'!BA75-'Debt details'!C75),"NA")</f>
        <v>0.15316980841480751</v>
      </c>
      <c r="D75" s="23">
        <f>IF('Master data'!BA75&gt;0,'Master data'!AN75/'Master data'!BA75,"NA")</f>
        <v>0.1361976130485987</v>
      </c>
      <c r="E75" s="23">
        <f>IF('Master data'!BA75&gt;0,'Master data'!EF75/('Master data'!BA75+'Master data'!EE75),"NA")</f>
        <v>0.1360936407941066</v>
      </c>
      <c r="F75" s="23">
        <f>IF('Master data'!BA75&gt;0,'Master data'!DM75*(1-'Debt fundamentals'!H75)/('Master data'!BA75-'Debt details'!C75),"NA")</f>
        <v>0.12217366692718495</v>
      </c>
      <c r="G75" s="7">
        <f>IF('Master data'!BA75&gt;0,'Master data'!AN75*(1-'Debt fundamentals'!H75)/'Master data'!BA75,"NA")</f>
        <v>0.10863604247525119</v>
      </c>
      <c r="H75" s="23">
        <f>IF('Master data'!BA75&gt;0,('Master data'!AN75*(1-'Debt fundamentals'!H75)+('Master data'!EF75-'Master data'!AN75))/('Master data'!BA75+'Master data'!EE75),"NA")</f>
        <v>0.10855706711325305</v>
      </c>
      <c r="I75" s="23">
        <f>'Master data'!EN75*2/('Master data'!EO75+'Master data'!BC75)</f>
        <v>0.122099992796045</v>
      </c>
    </row>
    <row r="76" spans="1:9">
      <c r="A76" s="2" t="str">
        <f>'Master data'!A76</f>
        <v>Retail (Online)</v>
      </c>
      <c r="B76" s="6">
        <f>'Master data'!B76</f>
        <v>353</v>
      </c>
      <c r="C76" s="23">
        <f>IF('Master data'!BA76&gt;0,'Master data'!DM76/('Master data'!BA76-'Debt details'!C76),"NA")</f>
        <v>0.10437238514418995</v>
      </c>
      <c r="D76" s="23">
        <f>IF('Master data'!BA76&gt;0,'Master data'!AN76/'Master data'!BA76,"NA")</f>
        <v>7.597504133187169E-2</v>
      </c>
      <c r="E76" s="23">
        <f>IF('Master data'!BA76&gt;0,'Master data'!EF76/('Master data'!BA76+'Master data'!EE76),"NA")</f>
        <v>7.0965030414095742E-2</v>
      </c>
      <c r="F76" s="23">
        <f>IF('Master data'!BA76&gt;0,'Master data'!DM76*(1-'Debt fundamentals'!H76)/('Master data'!BA76-'Debt details'!C76),"NA")</f>
        <v>9.3202424910723766E-2</v>
      </c>
      <c r="G76" s="7">
        <f>IF('Master data'!BA76&gt;0,'Master data'!AN76*(1-'Debt fundamentals'!H76)/'Master data'!BA76,"NA")</f>
        <v>6.7844172335819075E-2</v>
      </c>
      <c r="H76" s="23">
        <f>IF('Master data'!BA76&gt;0,('Master data'!AN76*(1-'Debt fundamentals'!H76)+('Master data'!EF76-'Master data'!AN76))/('Master data'!BA76+'Master data'!EE76),"NA")</f>
        <v>6.5894194709945314E-2</v>
      </c>
      <c r="I76" s="23">
        <f>'Master data'!EN76*2/('Master data'!EO76+'Master data'!BC76)</f>
        <v>5.3612553474898184E-2</v>
      </c>
    </row>
    <row r="77" spans="1:9">
      <c r="A77" s="2" t="str">
        <f>'Master data'!A77</f>
        <v>Retail (Special Lines)</v>
      </c>
      <c r="B77" s="6">
        <f>'Master data'!B77</f>
        <v>479</v>
      </c>
      <c r="C77" s="23">
        <f>IF('Master data'!BA77&gt;0,'Master data'!DM77/('Master data'!BA77-'Debt details'!C77),"NA")</f>
        <v>0.22779638856908827</v>
      </c>
      <c r="D77" s="23">
        <f>IF('Master data'!BA77&gt;0,'Master data'!AN77/'Master data'!BA77,"NA")</f>
        <v>0.16091396017246798</v>
      </c>
      <c r="E77" s="23">
        <f>IF('Master data'!BA77&gt;0,'Master data'!EF77/('Master data'!BA77+'Master data'!EE77),"NA")</f>
        <v>0.15957232584899714</v>
      </c>
      <c r="F77" s="23">
        <f>IF('Master data'!BA77&gt;0,'Master data'!DM77*(1-'Debt fundamentals'!H77)/('Master data'!BA77-'Debt details'!C77),"NA")</f>
        <v>0.18957116106338479</v>
      </c>
      <c r="G77" s="7">
        <f>IF('Master data'!BA77&gt;0,'Master data'!AN77*(1-'Debt fundamentals'!H77)/'Master data'!BA77,"NA")</f>
        <v>0.13391189585058005</v>
      </c>
      <c r="H77" s="23">
        <f>IF('Master data'!BA77&gt;0,('Master data'!AN77*(1-'Debt fundamentals'!H77)+('Master data'!EF77-'Master data'!AN77))/('Master data'!BA77+'Master data'!EE77),"NA")</f>
        <v>0.13279299614966453</v>
      </c>
      <c r="I77" s="23">
        <f>'Master data'!EN77*2/('Master data'!EO77+'Master data'!BC77)</f>
        <v>0.17513756996240512</v>
      </c>
    </row>
    <row r="78" spans="1:9">
      <c r="A78" s="2" t="str">
        <f>'Master data'!A78</f>
        <v>Rubber&amp; Tires</v>
      </c>
      <c r="B78" s="6">
        <f>'Master data'!B78</f>
        <v>90</v>
      </c>
      <c r="C78" s="23">
        <f>IF('Master data'!BA78&gt;0,'Master data'!DM78/('Master data'!BA78-'Debt details'!C78),"NA")</f>
        <v>0.13120003458151411</v>
      </c>
      <c r="D78" s="23">
        <f>IF('Master data'!BA78&gt;0,'Master data'!AN78/'Master data'!BA78,"NA")</f>
        <v>0.13059519832911801</v>
      </c>
      <c r="E78" s="23">
        <f>IF('Master data'!BA78&gt;0,'Master data'!EF78/('Master data'!BA78+'Master data'!EE78),"NA")</f>
        <v>0.12076455052265715</v>
      </c>
      <c r="F78" s="23">
        <f>IF('Master data'!BA78&gt;0,'Master data'!DM78*(1-'Debt fundamentals'!H78)/('Master data'!BA78-'Debt details'!C78),"NA")</f>
        <v>0.10966636305486833</v>
      </c>
      <c r="G78" s="7">
        <f>IF('Master data'!BA78&gt;0,'Master data'!AN78*(1-'Debt fundamentals'!H78)/'Master data'!BA78,"NA")</f>
        <v>0.10916079769998417</v>
      </c>
      <c r="H78" s="23">
        <f>IF('Master data'!BA78&gt;0,('Master data'!AN78*(1-'Debt fundamentals'!H78)+('Master data'!EF78-'Master data'!AN78))/('Master data'!BA78+'Master data'!EE78),"NA")</f>
        <v>0.10123362293340271</v>
      </c>
      <c r="I78" s="23">
        <f>'Master data'!EN78*2/('Master data'!EO78+'Master data'!BC78)</f>
        <v>0.11849413978981851</v>
      </c>
    </row>
    <row r="79" spans="1:9">
      <c r="A79" s="2" t="str">
        <f>'Master data'!A79</f>
        <v>Semiconductor</v>
      </c>
      <c r="B79" s="6">
        <f>'Master data'!B79</f>
        <v>581</v>
      </c>
      <c r="C79" s="23">
        <f>IF('Master data'!BA79&gt;0,'Master data'!DM79/('Master data'!BA79-'Debt details'!C79),"NA")</f>
        <v>0.28761282319978415</v>
      </c>
      <c r="D79" s="23">
        <f>IF('Master data'!BA79&gt;0,'Master data'!AN79/'Master data'!BA79,"NA")</f>
        <v>0.28400101285995577</v>
      </c>
      <c r="E79" s="23">
        <f>IF('Master data'!BA79&gt;0,'Master data'!EF79/('Master data'!BA79+'Master data'!EE79),"NA")</f>
        <v>0.20617556003727366</v>
      </c>
      <c r="F79" s="23">
        <f>IF('Master data'!BA79&gt;0,'Master data'!DM79*(1-'Debt fundamentals'!H79)/('Master data'!BA79-'Debt details'!C79),"NA")</f>
        <v>0.25858667821081271</v>
      </c>
      <c r="G79" s="7">
        <f>IF('Master data'!BA79&gt;0,'Master data'!AN79*(1-'Debt fundamentals'!H79)/'Master data'!BA79,"NA")</f>
        <v>0.25533937502136167</v>
      </c>
      <c r="H79" s="23">
        <f>IF('Master data'!BA79&gt;0,('Master data'!AN79*(1-'Debt fundamentals'!H79)+('Master data'!EF79-'Master data'!AN79))/('Master data'!BA79+'Master data'!EE79),"NA")</f>
        <v>0.18661866214241898</v>
      </c>
      <c r="I79" s="23">
        <f>'Master data'!EN79*2/('Master data'!EO79+'Master data'!BC79)</f>
        <v>0.16010765656431467</v>
      </c>
    </row>
    <row r="80" spans="1:9">
      <c r="A80" s="2" t="str">
        <f>'Master data'!A80</f>
        <v>Semiconductor Equip</v>
      </c>
      <c r="B80" s="6">
        <f>'Master data'!B80</f>
        <v>324</v>
      </c>
      <c r="C80" s="23">
        <f>IF('Master data'!BA80&gt;0,'Master data'!DM80/('Master data'!BA80-'Debt details'!C80),"NA")</f>
        <v>0.39288735068451525</v>
      </c>
      <c r="D80" s="23">
        <f>IF('Master data'!BA80&gt;0,'Master data'!AN80/'Master data'!BA80,"NA")</f>
        <v>0.38774377382978725</v>
      </c>
      <c r="E80" s="23">
        <f>IF('Master data'!BA80&gt;0,'Master data'!EF80/('Master data'!BA80+'Master data'!EE80),"NA")</f>
        <v>0.28789478858138484</v>
      </c>
      <c r="F80" s="23">
        <f>IF('Master data'!BA80&gt;0,'Master data'!DM80*(1-'Debt fundamentals'!H80)/('Master data'!BA80-'Debt details'!C80),"NA")</f>
        <v>0.34120512252881458</v>
      </c>
      <c r="G80" s="7">
        <f>IF('Master data'!BA80&gt;0,'Master data'!AN80*(1-'Debt fundamentals'!H80)/'Master data'!BA80,"NA")</f>
        <v>0.33673815567967541</v>
      </c>
      <c r="H80" s="23">
        <f>IF('Master data'!BA80&gt;0,('Master data'!AN80*(1-'Debt fundamentals'!H80)+('Master data'!EF80-'Master data'!AN80))/('Master data'!BA80+'Master data'!EE80),"NA")</f>
        <v>0.25117185589578167</v>
      </c>
      <c r="I80" s="23">
        <f>'Master data'!EN80*2/('Master data'!EO80+'Master data'!BC80)</f>
        <v>0.15681375995279112</v>
      </c>
    </row>
    <row r="81" spans="1:9">
      <c r="A81" s="2" t="str">
        <f>'Master data'!A81</f>
        <v>Shipbuilding &amp; Marine</v>
      </c>
      <c r="B81" s="6">
        <f>'Master data'!B81</f>
        <v>348</v>
      </c>
      <c r="C81" s="23">
        <f>IF('Master data'!BA81&gt;0,'Master data'!DM81/('Master data'!BA81-'Debt details'!C81),"NA")</f>
        <v>0.22862393577230464</v>
      </c>
      <c r="D81" s="23">
        <f>IF('Master data'!BA81&gt;0,'Master data'!AN81/'Master data'!BA81,"NA")</f>
        <v>0.22605583272197791</v>
      </c>
      <c r="E81" s="23">
        <f>IF('Master data'!BA81&gt;0,'Master data'!EF81/('Master data'!BA81+'Master data'!EE81),"NA")</f>
        <v>0.22580743231150233</v>
      </c>
      <c r="F81" s="23">
        <f>IF('Master data'!BA81&gt;0,'Master data'!DM81*(1-'Debt fundamentals'!H81)/('Master data'!BA81-'Debt details'!C81),"NA")</f>
        <v>0.20223134181331756</v>
      </c>
      <c r="G81" s="7">
        <f>IF('Master data'!BA81&gt;0,'Master data'!AN81*(1-'Debt fundamentals'!H81)/'Master data'!BA81,"NA")</f>
        <v>0.19995970335154384</v>
      </c>
      <c r="H81" s="23">
        <f>IF('Master data'!BA81&gt;0,('Master data'!AN81*(1-'Debt fundamentals'!H81)+('Master data'!EF81-'Master data'!AN81))/('Master data'!BA81+'Master data'!EE81),"NA")</f>
        <v>0.19976962183355079</v>
      </c>
      <c r="I81" s="23">
        <f>'Master data'!EN81*2/('Master data'!EO81+'Master data'!BC81)</f>
        <v>4.5379560864646194E-2</v>
      </c>
    </row>
    <row r="82" spans="1:9">
      <c r="A82" s="2" t="str">
        <f>'Master data'!A82</f>
        <v>Shoe</v>
      </c>
      <c r="B82" s="6">
        <f>'Master data'!B82</f>
        <v>84</v>
      </c>
      <c r="C82" s="23">
        <f>IF('Master data'!BA82&gt;0,'Master data'!DM82/('Master data'!BA82-'Debt details'!C82),"NA")</f>
        <v>0.27393041180098304</v>
      </c>
      <c r="D82" s="23">
        <f>IF('Master data'!BA82&gt;0,'Master data'!AN82/'Master data'!BA82,"NA")</f>
        <v>0.24483616263355976</v>
      </c>
      <c r="E82" s="23">
        <f>IF('Master data'!BA82&gt;0,'Master data'!EF82/('Master data'!BA82+'Master data'!EE82),"NA")</f>
        <v>0.2326119961553878</v>
      </c>
      <c r="F82" s="23">
        <f>IF('Master data'!BA82&gt;0,'Master data'!DM82*(1-'Debt fundamentals'!H82)/('Master data'!BA82-'Debt details'!C82),"NA")</f>
        <v>0.23614186946366841</v>
      </c>
      <c r="G82" s="7">
        <f>IF('Master data'!BA82&gt;0,'Master data'!AN82*(1-'Debt fundamentals'!H82)/'Master data'!BA82,"NA")</f>
        <v>0.2110611551907727</v>
      </c>
      <c r="H82" s="23">
        <f>IF('Master data'!BA82&gt;0,('Master data'!AN82*(1-'Debt fundamentals'!H82)+('Master data'!EF82-'Master data'!AN82))/('Master data'!BA82+'Master data'!EE82),"NA")</f>
        <v>0.20049274906102899</v>
      </c>
      <c r="I82" s="23">
        <f>'Master data'!EN82*2/('Master data'!EO82+'Master data'!BC82)</f>
        <v>0.1682681460621254</v>
      </c>
    </row>
    <row r="83" spans="1:9">
      <c r="A83" s="2" t="str">
        <f>'Master data'!A83</f>
        <v>Software (Entertainment)</v>
      </c>
      <c r="B83" s="6">
        <f>'Master data'!B83</f>
        <v>317</v>
      </c>
      <c r="C83" s="23">
        <f>IF('Master data'!BA83&gt;0,'Master data'!DM83/('Master data'!BA83-'Debt details'!C83),"NA")</f>
        <v>0.33403944674905139</v>
      </c>
      <c r="D83" s="23">
        <f>IF('Master data'!BA83&gt;0,'Master data'!AN83/'Master data'!BA83,"NA")</f>
        <v>0.30890485089314046</v>
      </c>
      <c r="E83" s="23">
        <f>IF('Master data'!BA83&gt;0,'Master data'!EF83/('Master data'!BA83+'Master data'!EE83),"NA")</f>
        <v>0.23249855448325271</v>
      </c>
      <c r="F83" s="23">
        <f>IF('Master data'!BA83&gt;0,'Master data'!DM83*(1-'Debt fundamentals'!H83)/('Master data'!BA83-'Debt details'!C83),"NA")</f>
        <v>0.30227550127890174</v>
      </c>
      <c r="G83" s="7">
        <f>IF('Master data'!BA83&gt;0,'Master data'!AN83*(1-'Debt fundamentals'!H83)/'Master data'!BA83,"NA")</f>
        <v>0.27953096426170398</v>
      </c>
      <c r="H83" s="23">
        <f>IF('Master data'!BA83&gt;0,('Master data'!AN83*(1-'Debt fundamentals'!H83)+('Master data'!EF83-'Master data'!AN83))/('Master data'!BA83+'Master data'!EE83),"NA")</f>
        <v>0.21189984453676428</v>
      </c>
      <c r="I83" s="23">
        <f>'Master data'!EN83*2/('Master data'!EO83+'Master data'!BC83)</f>
        <v>0.15684549472838433</v>
      </c>
    </row>
    <row r="84" spans="1:9">
      <c r="A84" s="2" t="str">
        <f>'Master data'!A84</f>
        <v>Software (Internet)</v>
      </c>
      <c r="B84" s="6">
        <f>'Master data'!B84</f>
        <v>151</v>
      </c>
      <c r="C84" s="23">
        <f>IF('Master data'!BA84&gt;0,'Master data'!DM84/('Master data'!BA84-'Debt details'!C84),"NA")</f>
        <v>2.3283948199547579E-2</v>
      </c>
      <c r="D84" s="23">
        <f>IF('Master data'!BA84&gt;0,'Master data'!AN84/'Master data'!BA84,"NA")</f>
        <v>1.8784876380682505E-2</v>
      </c>
      <c r="E84" s="23">
        <f>IF('Master data'!BA84&gt;0,'Master data'!EF84/('Master data'!BA84+'Master data'!EE84),"NA")</f>
        <v>3.925491576631053E-2</v>
      </c>
      <c r="F84" s="23">
        <f>IF('Master data'!BA84&gt;0,'Master data'!DM84*(1-'Debt fundamentals'!H84)/('Master data'!BA84-'Debt details'!C84),"NA")</f>
        <v>2.0927687157780737E-2</v>
      </c>
      <c r="G84" s="7">
        <f>IF('Master data'!BA84&gt;0,'Master data'!AN84*(1-'Debt fundamentals'!H84)/'Master data'!BA84,"NA")</f>
        <v>1.6883907008526444E-2</v>
      </c>
      <c r="H84" s="23">
        <f>IF('Master data'!BA84&gt;0,('Master data'!AN84*(1-'Debt fundamentals'!H84)+('Master data'!EF84-'Master data'!AN84))/('Master data'!BA84+'Master data'!EE84),"NA")</f>
        <v>3.7949935361648916E-2</v>
      </c>
      <c r="I84" s="23">
        <f>'Master data'!EN84*2/('Master data'!EO84+'Master data'!BC84)</f>
        <v>5.9370448251808185E-2</v>
      </c>
    </row>
    <row r="85" spans="1:9">
      <c r="A85" s="2" t="str">
        <f>'Master data'!A85</f>
        <v>Software (System &amp; Application)</v>
      </c>
      <c r="B85" s="6">
        <f>'Master data'!B85</f>
        <v>1603</v>
      </c>
      <c r="C85" s="23">
        <f>IF('Master data'!BA85&gt;0,'Master data'!DM85/('Master data'!BA85-'Debt details'!C85),"NA")</f>
        <v>0.44561756682650377</v>
      </c>
      <c r="D85" s="23">
        <f>IF('Master data'!BA85&gt;0,'Master data'!AN85/'Master data'!BA85,"NA")</f>
        <v>0.39606184476372175</v>
      </c>
      <c r="E85" s="23">
        <f>IF('Master data'!BA85&gt;0,'Master data'!EF85/('Master data'!BA85+'Master data'!EE85),"NA")</f>
        <v>0.23118879166688563</v>
      </c>
      <c r="F85" s="23">
        <f>IF('Master data'!BA85&gt;0,'Master data'!DM85*(1-'Debt fundamentals'!H85)/('Master data'!BA85-'Debt details'!C85),"NA")</f>
        <v>0.40885044461104336</v>
      </c>
      <c r="G85" s="7">
        <f>IF('Master data'!BA85&gt;0,'Master data'!AN85*(1-'Debt fundamentals'!H85)/'Master data'!BA85,"NA")</f>
        <v>0.36338347807586169</v>
      </c>
      <c r="H85" s="23">
        <f>IF('Master data'!BA85&gt;0,('Master data'!AN85*(1-'Debt fundamentals'!H85)+('Master data'!EF85-'Master data'!AN85))/('Master data'!BA85+'Master data'!EE85),"NA")</f>
        <v>0.21376743005087168</v>
      </c>
      <c r="I85" s="23">
        <f>'Master data'!EN85*2/('Master data'!EO85+'Master data'!BC85)</f>
        <v>0.29641961349544377</v>
      </c>
    </row>
    <row r="86" spans="1:9">
      <c r="A86" s="2" t="str">
        <f>'Master data'!A86</f>
        <v>Steel</v>
      </c>
      <c r="B86" s="6">
        <f>'Master data'!B86</f>
        <v>709</v>
      </c>
      <c r="C86" s="23">
        <f>IF('Master data'!BA86&gt;0,'Master data'!DM86/('Master data'!BA86-'Debt details'!C86),"NA")</f>
        <v>0.25530116256633956</v>
      </c>
      <c r="D86" s="23">
        <f>IF('Master data'!BA86&gt;0,'Master data'!AN86/'Master data'!BA86,"NA")</f>
        <v>0.25447319021103021</v>
      </c>
      <c r="E86" s="23">
        <f>IF('Master data'!BA86&gt;0,'Master data'!EF86/('Master data'!BA86+'Master data'!EE86),"NA")</f>
        <v>0.24613616513244774</v>
      </c>
      <c r="F86" s="23">
        <f>IF('Master data'!BA86&gt;0,'Master data'!DM86*(1-'Debt fundamentals'!H86)/('Master data'!BA86-'Debt details'!C86),"NA")</f>
        <v>0.21585518479380547</v>
      </c>
      <c r="G86" s="7">
        <f>IF('Master data'!BA86&gt;0,'Master data'!AN86*(1-'Debt fundamentals'!H86)/'Master data'!BA86,"NA")</f>
        <v>0.21515514048549561</v>
      </c>
      <c r="H86" s="23">
        <f>IF('Master data'!BA86&gt;0,('Master data'!AN86*(1-'Debt fundamentals'!H86)+('Master data'!EF86-'Master data'!AN86))/('Master data'!BA86+'Master data'!EE86),"NA")</f>
        <v>0.20855025892651846</v>
      </c>
      <c r="I86" s="23">
        <f>'Master data'!EN86*2/('Master data'!EO86+'Master data'!BC86)</f>
        <v>7.2200309406101559E-2</v>
      </c>
    </row>
    <row r="87" spans="1:9">
      <c r="A87" s="2" t="str">
        <f>'Master data'!A87</f>
        <v>Telecom (Wireless)</v>
      </c>
      <c r="B87" s="6">
        <f>'Master data'!B87</f>
        <v>101</v>
      </c>
      <c r="C87" s="23">
        <f>IF('Master data'!BA87&gt;0,'Master data'!DM87/('Master data'!BA87-'Debt details'!C87),"NA")</f>
        <v>0.10799451455254717</v>
      </c>
      <c r="D87" s="23">
        <f>IF('Master data'!BA87&gt;0,'Master data'!AN87/'Master data'!BA87,"NA")</f>
        <v>0.10228259703004466</v>
      </c>
      <c r="E87" s="23">
        <f>IF('Master data'!BA87&gt;0,'Master data'!EF87/('Master data'!BA87+'Master data'!EE87),"NA")</f>
        <v>0.10368058970783313</v>
      </c>
      <c r="F87" s="23">
        <f>IF('Master data'!BA87&gt;0,'Master data'!DM87*(1-'Debt fundamentals'!H87)/('Master data'!BA87-'Debt details'!C87),"NA")</f>
        <v>9.1573293508094483E-2</v>
      </c>
      <c r="G87" s="7">
        <f>IF('Master data'!BA87&gt;0,'Master data'!AN87*(1-'Debt fundamentals'!H87)/'Master data'!BA87,"NA")</f>
        <v>8.6729907694015534E-2</v>
      </c>
      <c r="H87" s="23">
        <f>IF('Master data'!BA87&gt;0,('Master data'!AN87*(1-'Debt fundamentals'!H87)+('Master data'!EF87-'Master data'!AN87))/('Master data'!BA87+'Master data'!EE87),"NA")</f>
        <v>8.8251996263097918E-2</v>
      </c>
      <c r="I87" s="23">
        <f>'Master data'!EN87*2/('Master data'!EO87+'Master data'!BC87)</f>
        <v>0.10290978881347321</v>
      </c>
    </row>
    <row r="88" spans="1:9">
      <c r="A88" s="2" t="str">
        <f>'Master data'!A88</f>
        <v>Telecom. Equipment</v>
      </c>
      <c r="B88" s="6">
        <f>'Master data'!B88</f>
        <v>465</v>
      </c>
      <c r="C88" s="23">
        <f>IF('Master data'!BA88&gt;0,'Master data'!DM88/('Master data'!BA88-'Debt details'!C88),"NA")</f>
        <v>0.27593239711014517</v>
      </c>
      <c r="D88" s="23">
        <f>IF('Master data'!BA88&gt;0,'Master data'!AN88/'Master data'!BA88,"NA")</f>
        <v>0.26844840448139101</v>
      </c>
      <c r="E88" s="23">
        <f>IF('Master data'!BA88&gt;0,'Master data'!EF88/('Master data'!BA88+'Master data'!EE88),"NA")</f>
        <v>0.15490835777443779</v>
      </c>
      <c r="F88" s="23">
        <f>IF('Master data'!BA88&gt;0,'Master data'!DM88*(1-'Debt fundamentals'!H88)/('Master data'!BA88-'Debt details'!C88),"NA")</f>
        <v>0.25239853482447044</v>
      </c>
      <c r="G88" s="7">
        <f>IF('Master data'!BA88&gt;0,'Master data'!AN88*(1-'Debt fundamentals'!H88)/'Master data'!BA88,"NA")</f>
        <v>0.24555284075622133</v>
      </c>
      <c r="H88" s="23">
        <f>IF('Master data'!BA88&gt;0,('Master data'!AN88*(1-'Debt fundamentals'!H88)+('Master data'!EF88-'Master data'!AN88))/('Master data'!BA88+'Master data'!EE88),"NA")</f>
        <v>0.14255996042978189</v>
      </c>
      <c r="I88" s="23">
        <f>'Master data'!EN88*2/('Master data'!EO88+'Master data'!BC88)</f>
        <v>0.18784791992546698</v>
      </c>
    </row>
    <row r="89" spans="1:9">
      <c r="A89" s="2" t="str">
        <f>'Master data'!A89</f>
        <v>Telecom. Services</v>
      </c>
      <c r="B89" s="6">
        <f>'Master data'!B89</f>
        <v>296</v>
      </c>
      <c r="C89" s="23">
        <f>IF('Master data'!BA89&gt;0,'Master data'!DM89/('Master data'!BA89-'Debt details'!C89),"NA")</f>
        <v>0.13021740916987534</v>
      </c>
      <c r="D89" s="23">
        <f>IF('Master data'!BA89&gt;0,'Master data'!AN89/'Master data'!BA89,"NA")</f>
        <v>0.12509004660477477</v>
      </c>
      <c r="E89" s="23">
        <f>IF('Master data'!BA89&gt;0,'Master data'!EF89/('Master data'!BA89+'Master data'!EE89),"NA")</f>
        <v>0.12318642876600831</v>
      </c>
      <c r="F89" s="23">
        <f>IF('Master data'!BA89&gt;0,'Master data'!DM89*(1-'Debt fundamentals'!H89)/('Master data'!BA89-'Debt details'!C89),"NA")</f>
        <v>0.11208493284264977</v>
      </c>
      <c r="G89" s="7">
        <f>IF('Master data'!BA89&gt;0,'Master data'!AN89*(1-'Debt fundamentals'!H89)/'Master data'!BA89,"NA")</f>
        <v>0.10767154378482044</v>
      </c>
      <c r="H89" s="23">
        <f>IF('Master data'!BA89&gt;0,('Master data'!AN89*(1-'Debt fundamentals'!H89)+('Master data'!EF89-'Master data'!AN89))/('Master data'!BA89+'Master data'!EE89),"NA")</f>
        <v>0.10601975915362225</v>
      </c>
      <c r="I89" s="23">
        <f>'Master data'!EN89*2/('Master data'!EO89+'Master data'!BC89)</f>
        <v>0.11604844907578563</v>
      </c>
    </row>
    <row r="90" spans="1:9">
      <c r="A90" s="2" t="str">
        <f>'Master data'!A90</f>
        <v>Tobacco</v>
      </c>
      <c r="B90" s="6">
        <f>'Master data'!B90</f>
        <v>55</v>
      </c>
      <c r="C90" s="23">
        <f>IF('Master data'!BA90&gt;0,'Master data'!DM90/('Master data'!BA90-'Debt details'!C90),"NA")</f>
        <v>0.27620465472870775</v>
      </c>
      <c r="D90" s="23">
        <f>IF('Master data'!BA90&gt;0,'Master data'!AN90/'Master data'!BA90,"NA")</f>
        <v>0.27487956642063094</v>
      </c>
      <c r="E90" s="23">
        <f>IF('Master data'!BA90&gt;0,'Master data'!EF90/('Master data'!BA90+'Master data'!EE90),"NA")</f>
        <v>0.26792965033595839</v>
      </c>
      <c r="F90" s="23">
        <f>IF('Master data'!BA90&gt;0,'Master data'!DM90*(1-'Debt fundamentals'!H90)/('Master data'!BA90-'Debt details'!C90),"NA")</f>
        <v>0.231927454417683</v>
      </c>
      <c r="G90" s="7">
        <f>IF('Master data'!BA90&gt;0,'Master data'!AN90*(1-'Debt fundamentals'!H90)/'Master data'!BA90,"NA")</f>
        <v>0.23081478541334363</v>
      </c>
      <c r="H90" s="23">
        <f>IF('Master data'!BA90&gt;0,('Master data'!AN90*(1-'Debt fundamentals'!H90)+('Master data'!EF90-'Master data'!AN90))/('Master data'!BA90+'Master data'!EE90),"NA")</f>
        <v>0.22495511975045038</v>
      </c>
      <c r="I90" s="23">
        <f>'Master data'!EN90*2/('Master data'!EO90+'Master data'!BC90)</f>
        <v>0.32528947157258525</v>
      </c>
    </row>
    <row r="91" spans="1:9">
      <c r="A91" s="2" t="str">
        <f>'Master data'!A91</f>
        <v>Transportation</v>
      </c>
      <c r="B91" s="6">
        <f>'Master data'!B91</f>
        <v>295</v>
      </c>
      <c r="C91" s="23">
        <f>IF('Master data'!BA91&gt;0,'Master data'!DM91/('Master data'!BA91-'Debt details'!C91),"NA")</f>
        <v>0.14570037863855351</v>
      </c>
      <c r="D91" s="23">
        <f>IF('Master data'!BA91&gt;0,'Master data'!AN91/'Master data'!BA91,"NA")</f>
        <v>0.13668481706896013</v>
      </c>
      <c r="E91" s="23">
        <f>IF('Master data'!BA91&gt;0,'Master data'!EF91/('Master data'!BA91+'Master data'!EE91),"NA")</f>
        <v>0.13629094678334377</v>
      </c>
      <c r="F91" s="23">
        <f>IF('Master data'!BA91&gt;0,'Master data'!DM91*(1-'Debt fundamentals'!H91)/('Master data'!BA91-'Debt details'!C91),"NA")</f>
        <v>0.12049403470183154</v>
      </c>
      <c r="G91" s="7">
        <f>IF('Master data'!BA91&gt;0,'Master data'!AN91*(1-'Debt fundamentals'!H91)/'Master data'!BA91,"NA")</f>
        <v>0.11303817632470284</v>
      </c>
      <c r="H91" s="23">
        <f>IF('Master data'!BA91&gt;0,('Master data'!AN91*(1-'Debt fundamentals'!H91)+('Master data'!EF91-'Master data'!AN91))/('Master data'!BA91+'Master data'!EE91),"NA")</f>
        <v>0.11290607748214306</v>
      </c>
      <c r="I91" s="23">
        <f>'Master data'!EN91*2/('Master data'!EO91+'Master data'!BC91)</f>
        <v>0.10326540266140415</v>
      </c>
    </row>
    <row r="92" spans="1:9">
      <c r="A92" s="2" t="str">
        <f>'Master data'!A92</f>
        <v>Transportation (Railroads)</v>
      </c>
      <c r="B92" s="6">
        <f>'Master data'!B92</f>
        <v>51</v>
      </c>
      <c r="C92" s="23">
        <f>IF('Master data'!BA92&gt;0,'Master data'!DM92/('Master data'!BA92-'Debt details'!C92),"NA")</f>
        <v>5.6799662165782659E-2</v>
      </c>
      <c r="D92" s="23">
        <f>IF('Master data'!BA92&gt;0,'Master data'!AN92/'Master data'!BA92,"NA")</f>
        <v>5.7013173726486933E-2</v>
      </c>
      <c r="E92" s="23">
        <f>IF('Master data'!BA92&gt;0,'Master data'!EF92/('Master data'!BA92+'Master data'!EE92),"NA")</f>
        <v>5.6430364742080283E-2</v>
      </c>
      <c r="F92" s="23">
        <f>IF('Master data'!BA92&gt;0,'Master data'!DM92*(1-'Debt fundamentals'!H92)/('Master data'!BA92-'Debt details'!C92),"NA")</f>
        <v>4.5620746900824981E-2</v>
      </c>
      <c r="G92" s="7">
        <f>IF('Master data'!BA92&gt;0,'Master data'!AN92*(1-'Debt fundamentals'!H92)/'Master data'!BA92,"NA")</f>
        <v>4.5792236598120359E-2</v>
      </c>
      <c r="H92" s="23">
        <f>IF('Master data'!BA92&gt;0,('Master data'!AN92*(1-'Debt fundamentals'!H92)+('Master data'!EF92-'Master data'!AN92))/('Master data'!BA92+'Master data'!EE92),"NA")</f>
        <v>4.5254494138982151E-2</v>
      </c>
      <c r="I92" s="23">
        <f>'Master data'!EN92*2/('Master data'!EO92+'Master data'!BC92)</f>
        <v>9.1953049986638072E-2</v>
      </c>
    </row>
    <row r="93" spans="1:9">
      <c r="A93" s="2" t="str">
        <f>'Master data'!A93</f>
        <v>Trucking</v>
      </c>
      <c r="B93" s="6">
        <f>'Master data'!B93</f>
        <v>232</v>
      </c>
      <c r="C93" s="23">
        <f>IF('Master data'!BA93&gt;0,'Master data'!DM93/('Master data'!BA93-'Debt details'!C93),"NA")</f>
        <v>7.6126239465924159E-2</v>
      </c>
      <c r="D93" s="23">
        <f>IF('Master data'!BA93&gt;0,'Master data'!AN93/'Master data'!BA93,"NA")</f>
        <v>7.293742748661157E-2</v>
      </c>
      <c r="E93" s="23">
        <f>IF('Master data'!BA93&gt;0,'Master data'!EF93/('Master data'!BA93+'Master data'!EE93),"NA")</f>
        <v>6.9128231881625063E-2</v>
      </c>
      <c r="F93" s="23">
        <f>IF('Master data'!BA93&gt;0,'Master data'!DM93*(1-'Debt fundamentals'!H93)/('Master data'!BA93-'Debt details'!C93),"NA")</f>
        <v>6.36425459327363E-2</v>
      </c>
      <c r="G93" s="7">
        <f>IF('Master data'!BA93&gt;0,'Master data'!AN93*(1-'Debt fundamentals'!H93)/'Master data'!BA93,"NA")</f>
        <v>6.0976656821596059E-2</v>
      </c>
      <c r="H93" s="23">
        <f>IF('Master data'!BA93&gt;0,('Master data'!AN93*(1-'Debt fundamentals'!H93)+('Master data'!EF93-'Master data'!AN93))/('Master data'!BA93+'Master data'!EE93),"NA")</f>
        <v>5.7699753318258405E-2</v>
      </c>
      <c r="I93" s="23">
        <f>'Master data'!EN93*2/('Master data'!EO93+'Master data'!BC93)</f>
        <v>7.4572442800133712E-2</v>
      </c>
    </row>
    <row r="94" spans="1:9">
      <c r="A94" s="2" t="str">
        <f>'Master data'!A94</f>
        <v>Utility (General)</v>
      </c>
      <c r="B94" s="6">
        <f>'Master data'!B94</f>
        <v>54</v>
      </c>
      <c r="C94" s="23">
        <f>IF('Master data'!BA94&gt;0,'Master data'!DM94/('Master data'!BA94-'Debt details'!C94),"NA")</f>
        <v>8.5386521168085733E-2</v>
      </c>
      <c r="D94" s="23">
        <f>IF('Master data'!BA94&gt;0,'Master data'!AN94/'Master data'!BA94,"NA")</f>
        <v>8.4498371168899661E-2</v>
      </c>
      <c r="E94" s="23">
        <f>IF('Master data'!BA94&gt;0,'Master data'!EF94/('Master data'!BA94+'Master data'!EE94),"NA")</f>
        <v>8.4375469257451277E-2</v>
      </c>
      <c r="F94" s="23">
        <f>IF('Master data'!BA94&gt;0,'Master data'!DM94*(1-'Debt fundamentals'!H94)/('Master data'!BA94-'Debt details'!C94),"NA")</f>
        <v>7.1119330740224904E-2</v>
      </c>
      <c r="G94" s="7">
        <f>IF('Master data'!BA94&gt;0,'Master data'!AN94*(1-'Debt fundamentals'!H94)/'Master data'!BA94,"NA")</f>
        <v>7.0379581273037881E-2</v>
      </c>
      <c r="H94" s="23">
        <f>IF('Master data'!BA94&gt;0,('Master data'!AN94*(1-'Debt fundamentals'!H94)+('Master data'!EF94-'Master data'!AN94))/('Master data'!BA94+'Master data'!EE94),"NA")</f>
        <v>7.0305215243155875E-2</v>
      </c>
      <c r="I94" s="23">
        <f>'Master data'!EN94*2/('Master data'!EO94+'Master data'!BC94)</f>
        <v>7.9719313673833433E-2</v>
      </c>
    </row>
    <row r="95" spans="1:9">
      <c r="A95" s="2" t="str">
        <f>'Master data'!A95</f>
        <v>Utility (Water)</v>
      </c>
      <c r="B95" s="6">
        <f>'Master data'!B95</f>
        <v>104</v>
      </c>
      <c r="C95" s="23">
        <f>IF('Master data'!BA95&gt;0,'Master data'!DM95/('Master data'!BA95-'Debt details'!C95),"NA")</f>
        <v>8.6836586874201288E-2</v>
      </c>
      <c r="D95" s="23">
        <f>IF('Master data'!BA95&gt;0,'Master data'!AN95/'Master data'!BA95,"NA")</f>
        <v>8.6305311022371656E-2</v>
      </c>
      <c r="E95" s="23">
        <f>IF('Master data'!BA95&gt;0,'Master data'!EF95/('Master data'!BA95+'Master data'!EE95),"NA")</f>
        <v>8.6175813617551597E-2</v>
      </c>
      <c r="F95" s="23">
        <f>IF('Master data'!BA95&gt;0,'Master data'!DM95*(1-'Debt fundamentals'!H95)/('Master data'!BA95-'Debt details'!C95),"NA")</f>
        <v>7.345117159895441E-2</v>
      </c>
      <c r="G95" s="7">
        <f>IF('Master data'!BA95&gt;0,'Master data'!AN95*(1-'Debt fundamentals'!H95)/'Master data'!BA95,"NA")</f>
        <v>7.3001789199624856E-2</v>
      </c>
      <c r="H95" s="23">
        <f>IF('Master data'!BA95&gt;0,('Master data'!AN95*(1-'Debt fundamentals'!H95)+('Master data'!EF95-'Master data'!AN95))/('Master data'!BA95+'Master data'!EE95),"NA")</f>
        <v>7.291197613687557E-2</v>
      </c>
      <c r="I95" s="23">
        <f>'Master data'!EN95*2/('Master data'!EO95+'Master data'!BC95)</f>
        <v>7.6783551290744975E-2</v>
      </c>
    </row>
    <row r="96" spans="1:9">
      <c r="A96" s="2" t="str">
        <f>'Master data'!A96</f>
        <v>Total Market</v>
      </c>
      <c r="B96" s="6">
        <f>'Master data'!B96</f>
        <v>47606</v>
      </c>
      <c r="C96" s="23">
        <f>IF('Master data'!BA96&gt;0,'Master data'!DM96/('Master data'!BA96-'Debt details'!C96),"NA")</f>
        <v>8.511411354853915E-2</v>
      </c>
      <c r="D96" s="23">
        <f>IF('Master data'!BA96&gt;0,'Master data'!AN96/'Master data'!BA96,"NA")</f>
        <v>8.3154123534022656E-2</v>
      </c>
      <c r="E96" s="23">
        <f>IF('Master data'!BA96&gt;0,'Master data'!EF96/('Master data'!BA96+'Master data'!EE96),"NA")</f>
        <v>8.1062739008429779E-2</v>
      </c>
      <c r="F96" s="23">
        <f>IF('Master data'!BA96&gt;0,'Master data'!DM96*(1-'Debt fundamentals'!H96)/('Master data'!BA96-'Debt details'!C96),"NA")</f>
        <v>7.4615953634561208E-2</v>
      </c>
      <c r="G96" s="7">
        <f>IF('Master data'!BA96&gt;0,'Master data'!AN96*(1-'Debt fundamentals'!H96)/'Master data'!BA96,"NA")</f>
        <v>7.2897713052005375E-2</v>
      </c>
      <c r="H96" s="23">
        <f>IF('Master data'!BA96&gt;0,('Master data'!AN96*(1-'Debt fundamentals'!H96)+('Master data'!EF96-'Master data'!AN96))/('Master data'!BA96+'Master data'!EE96),"NA")</f>
        <v>7.1297327645548525E-2</v>
      </c>
      <c r="I96" s="23">
        <f>'Master data'!EN96*2/('Master data'!EO96+'Master data'!BC96)</f>
        <v>5.7574984978014138E-2</v>
      </c>
    </row>
    <row r="97" spans="1:9">
      <c r="A97" s="2" t="str">
        <f>'Master data'!A97</f>
        <v>Total Market (without financials)</v>
      </c>
      <c r="B97" s="6">
        <f>'Master data'!B97</f>
        <v>42185</v>
      </c>
      <c r="C97" s="23">
        <f>IF('Master data'!BA97&gt;0,'Master data'!DM97/('Master data'!BA97-'Debt details'!C97),"NA")</f>
        <v>0.13995560122848738</v>
      </c>
      <c r="D97" s="23">
        <f>IF('Master data'!BA97&gt;0,'Master data'!AN97/'Master data'!BA97,"NA")</f>
        <v>0.13506497257809</v>
      </c>
      <c r="E97" s="23">
        <f>IF('Master data'!BA97&gt;0,'Master data'!EF97/('Master data'!BA97+'Master data'!EE97),"NA")</f>
        <v>0.12721709133289585</v>
      </c>
      <c r="F97" s="23">
        <f>IF('Master data'!BA97&gt;0,'Master data'!DM97*(1-'Debt fundamentals'!H97)/('Master data'!BA97-'Debt details'!C97),"NA")</f>
        <v>0.12285781669787296</v>
      </c>
      <c r="G97" s="7">
        <f>IF('Master data'!BA97&gt;0,'Master data'!AN97*(1-'Debt fundamentals'!H97)/'Master data'!BA97,"NA")</f>
        <v>0.11856465548821937</v>
      </c>
      <c r="H97" s="23">
        <f>IF('Master data'!BA97&gt;0,('Master data'!AN97*(1-'Debt fundamentals'!H97)+('Master data'!EF97-'Master data'!AN97))/('Master data'!BA97+'Master data'!EE97),"NA")</f>
        <v>0.11206616545612316</v>
      </c>
      <c r="I97" s="23">
        <f>'Master data'!EN97*2/('Master data'!EO97+'Master data'!BC97)</f>
        <v>0.10152333249583602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98"/>
  <sheetViews>
    <sheetView topLeftCell="A78" workbookViewId="0">
      <selection activeCell="A2" sqref="A2:K98"/>
    </sheetView>
  </sheetViews>
  <sheetFormatPr defaultColWidth="11.07421875" defaultRowHeight="13.5"/>
  <cols>
    <col min="1" max="1" width="34.3046875" bestFit="1" customWidth="1"/>
    <col min="2" max="2" width="13.15234375" style="5" bestFit="1" customWidth="1"/>
    <col min="3" max="4" width="15" style="5" bestFit="1" customWidth="1"/>
    <col min="5" max="5" width="12.15234375" style="5" bestFit="1" customWidth="1"/>
    <col min="6" max="6" width="12" style="5" bestFit="1" customWidth="1"/>
    <col min="7" max="7" width="22.84375" style="5" bestFit="1" customWidth="1"/>
    <col min="8" max="8" width="16.15234375" style="5" bestFit="1" customWidth="1"/>
    <col min="9" max="9" width="22.15234375" style="5" bestFit="1" customWidth="1"/>
    <col min="10" max="11" width="10.84375" style="5"/>
  </cols>
  <sheetData>
    <row r="1" spans="1:11" s="1" customFormat="1">
      <c r="B1" s="96"/>
      <c r="C1" s="96"/>
      <c r="D1" s="96"/>
      <c r="E1" s="96"/>
      <c r="F1" s="96"/>
      <c r="G1" s="146" t="s">
        <v>510</v>
      </c>
      <c r="H1" s="146"/>
      <c r="I1" s="146"/>
      <c r="J1" s="146" t="s">
        <v>512</v>
      </c>
      <c r="K1" s="146"/>
    </row>
    <row r="2" spans="1:11" s="19" customFormat="1" ht="48">
      <c r="A2" s="51" t="s">
        <v>217</v>
      </c>
      <c r="B2" s="18" t="s">
        <v>192</v>
      </c>
      <c r="C2" s="18" t="s">
        <v>506</v>
      </c>
      <c r="D2" s="18" t="s">
        <v>507</v>
      </c>
      <c r="E2" s="18" t="s">
        <v>508</v>
      </c>
      <c r="F2" s="18" t="s">
        <v>517</v>
      </c>
      <c r="G2" s="18" t="s">
        <v>286</v>
      </c>
      <c r="H2" s="18" t="s">
        <v>352</v>
      </c>
      <c r="I2" s="18" t="s">
        <v>511</v>
      </c>
      <c r="J2" s="18" t="s">
        <v>352</v>
      </c>
      <c r="K2" s="18" t="s">
        <v>511</v>
      </c>
    </row>
    <row r="3" spans="1:11">
      <c r="A3" s="2" t="str">
        <f>'Master data'!A2</f>
        <v>Advertising</v>
      </c>
      <c r="B3" s="6">
        <f>'Master data'!B2</f>
        <v>348</v>
      </c>
      <c r="C3" s="87">
        <f>'Master data'!DX2</f>
        <v>12432.124</v>
      </c>
      <c r="D3" s="87">
        <f>'Master data'!DY2</f>
        <v>3854.5259999999994</v>
      </c>
      <c r="E3" s="6">
        <f>'Master data'!ES2</f>
        <v>4264.9510000000028</v>
      </c>
      <c r="F3" s="23">
        <f>E3/D3</f>
        <v>1.106478721378453</v>
      </c>
      <c r="G3" s="7">
        <f>'Debt fundamentals'!H2</f>
        <v>0.13907454682139589</v>
      </c>
      <c r="H3" s="7">
        <f>'Master data'!DY2/'Master data'!DX2</f>
        <v>0.31004565269780121</v>
      </c>
      <c r="I3" s="23">
        <f>IF('Master data'!BY2&gt;0,IF('Master data'!BZ2&gt;0,'Master data'!BZ2/'Master data'!BY2,"NA"),"NA")</f>
        <v>0.46755462713811957</v>
      </c>
      <c r="J3" s="23">
        <f>E3/'Master data'!DX2</f>
        <v>0.34305891736601107</v>
      </c>
      <c r="K3" s="23">
        <f>IF('Master data'!BY2&gt;0,IF('Master data'!ES2&gt;0,'Master data'!ES2/'Master data'!BY2,"NA"),"NA")</f>
        <v>0.52917696960628191</v>
      </c>
    </row>
    <row r="4" spans="1:11">
      <c r="A4" s="2" t="str">
        <f>'Master data'!A3</f>
        <v>Aerospace/Defense</v>
      </c>
      <c r="B4" s="6">
        <f>'Master data'!B3</f>
        <v>272</v>
      </c>
      <c r="C4" s="87">
        <f>'Master data'!DX3</f>
        <v>53301.286999999989</v>
      </c>
      <c r="D4" s="87">
        <f>'Master data'!DY3</f>
        <v>8363.6929999999993</v>
      </c>
      <c r="E4" s="6">
        <f>'Master data'!ES3</f>
        <v>8783.2219999999998</v>
      </c>
      <c r="F4" s="23">
        <f t="shared" ref="F4:F67" si="0">E4/D4</f>
        <v>1.0501607364115351</v>
      </c>
      <c r="G4" s="7">
        <f>'Debt fundamentals'!H3</f>
        <v>9.4326796662008439E-2</v>
      </c>
      <c r="H4" s="7">
        <f>'Master data'!DY3/'Master data'!DX3</f>
        <v>0.15691352818553894</v>
      </c>
      <c r="I4" s="23">
        <f>IF('Master data'!BY3&gt;0,IF('Master data'!BZ3&gt;0,'Master data'!BZ3/'Master data'!BY3,"NA"),"NA")</f>
        <v>0.22190882554040525</v>
      </c>
      <c r="J4" s="23">
        <f>E4/'Master data'!DX3</f>
        <v>0.16478442631225773</v>
      </c>
      <c r="K4" s="23">
        <f>IF('Master data'!BY3&gt;0,IF('Master data'!ES3&gt;0,'Master data'!ES3/'Master data'!BY3,"NA"),"NA")</f>
        <v>0.24250608058342688</v>
      </c>
    </row>
    <row r="5" spans="1:11">
      <c r="A5" s="2" t="str">
        <f>'Master data'!A4</f>
        <v>Air Transport</v>
      </c>
      <c r="B5" s="6">
        <f>'Master data'!B4</f>
        <v>151</v>
      </c>
      <c r="C5" s="87">
        <f>'Master data'!DX4</f>
        <v>3581.4590000000003</v>
      </c>
      <c r="D5" s="87">
        <f>'Master data'!DY4</f>
        <v>678.28200000000004</v>
      </c>
      <c r="E5" s="6">
        <f>'Master data'!ES4</f>
        <v>3267.1230000000014</v>
      </c>
      <c r="F5" s="23">
        <f t="shared" si="0"/>
        <v>4.8167620547206047</v>
      </c>
      <c r="G5" s="7">
        <f>'Debt fundamentals'!H4</f>
        <v>4.4436825066013597E-2</v>
      </c>
      <c r="H5" s="7">
        <f>'Master data'!DY4/'Master data'!DX4</f>
        <v>0.18938706264681515</v>
      </c>
      <c r="I5" s="23" t="str">
        <f>IF('Master data'!BY4&gt;0,IF('Master data'!BZ4&gt;0,'Master data'!BZ4/'Master data'!BY4,"NA"),"NA")</f>
        <v>NA</v>
      </c>
      <c r="J5" s="23">
        <f>E5/'Master data'!DX4</f>
        <v>0.91223241701217328</v>
      </c>
      <c r="K5" s="23" t="str">
        <f>IF('Master data'!BY4&gt;0,IF('Master data'!ES4&gt;0,'Master data'!ES4/'Master data'!BY4,"NA"),"NA")</f>
        <v>NA</v>
      </c>
    </row>
    <row r="6" spans="1:11">
      <c r="A6" s="2" t="str">
        <f>'Master data'!A5</f>
        <v>Apparel</v>
      </c>
      <c r="B6" s="6">
        <f>'Master data'!B5</f>
        <v>1170</v>
      </c>
      <c r="C6" s="87">
        <f>'Master data'!DX5</f>
        <v>84182.275999999809</v>
      </c>
      <c r="D6" s="87">
        <f>'Master data'!DY5</f>
        <v>20374.096000000034</v>
      </c>
      <c r="E6" s="6">
        <f>'Master data'!ES5</f>
        <v>17107.572000000015</v>
      </c>
      <c r="F6" s="23">
        <f t="shared" si="0"/>
        <v>0.83967269026316482</v>
      </c>
      <c r="G6" s="7">
        <f>'Debt fundamentals'!H5</f>
        <v>0.13830840813111833</v>
      </c>
      <c r="H6" s="7">
        <f>'Master data'!DY5/'Master data'!DX5</f>
        <v>0.24202358225619941</v>
      </c>
      <c r="I6" s="23">
        <f>IF('Master data'!BY5&gt;0,IF('Master data'!BZ5&gt;0,'Master data'!BZ5/'Master data'!BY5,"NA"),"NA")</f>
        <v>0.24965497337791201</v>
      </c>
      <c r="J6" s="23">
        <f>E6/'Master data'!DX5</f>
        <v>0.20322059242019133</v>
      </c>
      <c r="K6" s="23">
        <f>IF('Master data'!BY5&gt;0,IF('Master data'!ES5&gt;0,'Master data'!ES5/'Master data'!BY5,"NA"),"NA")</f>
        <v>0.21449648067391458</v>
      </c>
    </row>
    <row r="7" spans="1:11">
      <c r="A7" s="2" t="str">
        <f>'Master data'!A6</f>
        <v>Auto &amp; Truck</v>
      </c>
      <c r="B7" s="6">
        <f>'Master data'!B6</f>
        <v>152</v>
      </c>
      <c r="C7" s="87">
        <f>'Master data'!DX6</f>
        <v>175877.997</v>
      </c>
      <c r="D7" s="87">
        <f>'Master data'!DY6</f>
        <v>40723.225999999988</v>
      </c>
      <c r="E7" s="6">
        <f>'Master data'!ES6</f>
        <v>35122.99</v>
      </c>
      <c r="F7" s="23">
        <f t="shared" si="0"/>
        <v>0.86248054120270357</v>
      </c>
      <c r="G7" s="7">
        <f>'Debt fundamentals'!H6</f>
        <v>0.11019114733642207</v>
      </c>
      <c r="H7" s="7">
        <f>'Master data'!DY6/'Master data'!DX6</f>
        <v>0.23154247088679311</v>
      </c>
      <c r="I7" s="23">
        <f>IF('Master data'!BY6&gt;0,IF('Master data'!BZ6&gt;0,'Master data'!BZ6/'Master data'!BY6,"NA"),"NA")</f>
        <v>0.25286378690066319</v>
      </c>
      <c r="J7" s="23">
        <f>E7/'Master data'!DX6</f>
        <v>0.19970087560185257</v>
      </c>
      <c r="K7" s="23">
        <f>IF('Master data'!BY6&gt;0,IF('Master data'!ES6&gt;0,'Master data'!ES6/'Master data'!BY6,"NA"),"NA")</f>
        <v>0.21559659467405115</v>
      </c>
    </row>
    <row r="8" spans="1:11">
      <c r="A8" s="2" t="str">
        <f>'Master data'!A7</f>
        <v>Auto Parts</v>
      </c>
      <c r="B8" s="6">
        <f>'Master data'!B7</f>
        <v>728</v>
      </c>
      <c r="C8" s="87">
        <f>'Master data'!DX7</f>
        <v>54478.520000000019</v>
      </c>
      <c r="D8" s="87">
        <f>'Master data'!DY7</f>
        <v>12501.260000000002</v>
      </c>
      <c r="E8" s="6">
        <f>'Master data'!ES7</f>
        <v>13990.94300000001</v>
      </c>
      <c r="F8" s="23">
        <f t="shared" si="0"/>
        <v>1.1191626284070573</v>
      </c>
      <c r="G8" s="7">
        <f>'Debt fundamentals'!H7</f>
        <v>0.16795687338005691</v>
      </c>
      <c r="H8" s="7">
        <f>'Master data'!DY7/'Master data'!DX7</f>
        <v>0.22947135861987436</v>
      </c>
      <c r="I8" s="23">
        <f>IF('Master data'!BY7&gt;0,IF('Master data'!BZ7&gt;0,'Master data'!BZ7/'Master data'!BY7,"NA"),"NA")</f>
        <v>0.26689450404626336</v>
      </c>
      <c r="J8" s="23">
        <f>E8/'Master data'!DX7</f>
        <v>0.25681576885715701</v>
      </c>
      <c r="K8" s="23">
        <f>IF('Master data'!BY7&gt;0,IF('Master data'!ES7&gt;0,'Master data'!ES7/'Master data'!BY7,"NA"),"NA")</f>
        <v>0.28936110375692614</v>
      </c>
    </row>
    <row r="9" spans="1:11">
      <c r="A9" s="2" t="str">
        <f>'Master data'!A8</f>
        <v>Bank (Money Center)</v>
      </c>
      <c r="B9" s="6">
        <f>'Master data'!B8</f>
        <v>610</v>
      </c>
      <c r="C9" s="87">
        <f>'Master data'!DX8</f>
        <v>1022970.7760000001</v>
      </c>
      <c r="D9" s="87">
        <f>'Master data'!DY8</f>
        <v>197520.8060000003</v>
      </c>
      <c r="E9" s="6">
        <f>'Master data'!ES8</f>
        <v>203891.47600000005</v>
      </c>
      <c r="F9" s="23">
        <f t="shared" si="0"/>
        <v>1.0322531591937698</v>
      </c>
      <c r="G9" s="7">
        <f>'Debt fundamentals'!H8</f>
        <v>0.20490151049398916</v>
      </c>
      <c r="H9" s="7">
        <f>'Master data'!DY8/'Master data'!DX8</f>
        <v>0.19308548262966244</v>
      </c>
      <c r="I9" s="23">
        <f>IF('Master data'!BY8&gt;0,IF('Master data'!BZ8&gt;0,'Master data'!BZ8/'Master data'!BY8,"NA"),"NA")</f>
        <v>0.19551333256319509</v>
      </c>
      <c r="J9" s="23">
        <f>E9/'Master data'!DX8</f>
        <v>0.19931309943892281</v>
      </c>
      <c r="K9" s="23">
        <f>IF('Master data'!BY8&gt;0,IF('Master data'!ES8&gt;0,'Master data'!ES8/'Master data'!BY8,"NA"),"NA")</f>
        <v>0.2020597269839553</v>
      </c>
    </row>
    <row r="10" spans="1:11">
      <c r="A10" s="2" t="str">
        <f>'Master data'!A9</f>
        <v>Banks (Regional)</v>
      </c>
      <c r="B10" s="6">
        <f>'Master data'!B9</f>
        <v>816</v>
      </c>
      <c r="C10" s="87">
        <f>'Master data'!DX9</f>
        <v>143779.40799999962</v>
      </c>
      <c r="D10" s="87">
        <f>'Master data'!DY9</f>
        <v>29285.964999999993</v>
      </c>
      <c r="E10" s="6">
        <f>'Master data'!ES9</f>
        <v>30453.534999999989</v>
      </c>
      <c r="F10" s="23">
        <f t="shared" si="0"/>
        <v>1.0398679025942972</v>
      </c>
      <c r="G10" s="7">
        <f>'Debt fundamentals'!H9</f>
        <v>0.19886473545982666</v>
      </c>
      <c r="H10" s="7">
        <f>'Master data'!DY9/'Master data'!DX9</f>
        <v>0.20368678246331401</v>
      </c>
      <c r="I10" s="23">
        <f>IF('Master data'!BY9&gt;0,IF('Master data'!BZ9&gt;0,'Master data'!BZ9/'Master data'!BY9,"NA"),"NA")</f>
        <v>0.20294493555108103</v>
      </c>
      <c r="J10" s="23">
        <f>E10/'Master data'!DX9</f>
        <v>0.21180734726630721</v>
      </c>
      <c r="K10" s="23">
        <f>IF('Master data'!BY9&gt;0,IF('Master data'!ES9&gt;0,'Master data'!ES9/'Master data'!BY9,"NA"),"NA")</f>
        <v>0.21376001393286823</v>
      </c>
    </row>
    <row r="11" spans="1:11">
      <c r="A11" s="2" t="str">
        <f>'Master data'!A10</f>
        <v>Beverage (Alcoholic)</v>
      </c>
      <c r="B11" s="6">
        <f>'Master data'!B10</f>
        <v>219</v>
      </c>
      <c r="C11" s="87">
        <f>'Master data'!DX10</f>
        <v>65283.908999999971</v>
      </c>
      <c r="D11" s="87">
        <f>'Master data'!DY10</f>
        <v>17019.849999999988</v>
      </c>
      <c r="E11" s="6">
        <f>'Master data'!ES10</f>
        <v>26301.655999999995</v>
      </c>
      <c r="F11" s="23">
        <f t="shared" si="0"/>
        <v>1.5453518097985597</v>
      </c>
      <c r="G11" s="7">
        <f>'Debt fundamentals'!H10</f>
        <v>0.1751283463529538</v>
      </c>
      <c r="H11" s="7">
        <f>'Master data'!DY10/'Master data'!DX10</f>
        <v>0.26070513026418185</v>
      </c>
      <c r="I11" s="23">
        <f>IF('Master data'!BY10&gt;0,IF('Master data'!BZ10&gt;0,'Master data'!BZ10/'Master data'!BY10,"NA"),"NA")</f>
        <v>0.26645263137388575</v>
      </c>
      <c r="J11" s="23">
        <f>E11/'Master data'!DX10</f>
        <v>0.40288114487752269</v>
      </c>
      <c r="K11" s="23">
        <f>IF('Master data'!BY10&gt;0,IF('Master data'!ES10&gt;0,'Master data'!ES10/'Master data'!BY10,"NA"),"NA")</f>
        <v>0.40729601801380105</v>
      </c>
    </row>
    <row r="12" spans="1:11">
      <c r="A12" s="2" t="str">
        <f>'Master data'!A11</f>
        <v>Beverage (Soft)</v>
      </c>
      <c r="B12" s="6">
        <f>'Master data'!B11</f>
        <v>100</v>
      </c>
      <c r="C12" s="87">
        <f>'Master data'!DX11</f>
        <v>34637.97099999999</v>
      </c>
      <c r="D12" s="87">
        <f>'Master data'!DY11</f>
        <v>8463.3079999999991</v>
      </c>
      <c r="E12" s="6">
        <f>'Master data'!ES11</f>
        <v>6293.5519999999988</v>
      </c>
      <c r="F12" s="23">
        <f t="shared" si="0"/>
        <v>0.7436279053060576</v>
      </c>
      <c r="G12" s="7">
        <f>'Debt fundamentals'!H11</f>
        <v>0.11472802306721322</v>
      </c>
      <c r="H12" s="7">
        <f>'Master data'!DY11/'Master data'!DX11</f>
        <v>0.24433613620151137</v>
      </c>
      <c r="I12" s="23">
        <f>IF('Master data'!BY11&gt;0,IF('Master data'!BZ11&gt;0,'Master data'!BZ11/'Master data'!BY11,"NA"),"NA")</f>
        <v>0.24546922276500596</v>
      </c>
      <c r="J12" s="23">
        <f>E12/'Master data'!DX11</f>
        <v>0.1816951691541055</v>
      </c>
      <c r="K12" s="23">
        <f>IF('Master data'!BY11&gt;0,IF('Master data'!ES11&gt;0,'Master data'!ES11/'Master data'!BY11,"NA"),"NA")</f>
        <v>0.18410882091465952</v>
      </c>
    </row>
    <row r="13" spans="1:11">
      <c r="A13" s="2" t="str">
        <f>'Master data'!A12</f>
        <v>Broadcasting</v>
      </c>
      <c r="B13" s="6">
        <f>'Master data'!B12</f>
        <v>139</v>
      </c>
      <c r="C13" s="87">
        <f>'Master data'!DX12</f>
        <v>24456.461999999996</v>
      </c>
      <c r="D13" s="87">
        <f>'Master data'!DY12</f>
        <v>5566.4680000000008</v>
      </c>
      <c r="E13" s="6">
        <f>'Master data'!ES12</f>
        <v>5162.976999999999</v>
      </c>
      <c r="F13" s="23">
        <f t="shared" si="0"/>
        <v>0.9275139999008345</v>
      </c>
      <c r="G13" s="7">
        <f>'Debt fundamentals'!H12</f>
        <v>0.16814117760693964</v>
      </c>
      <c r="H13" s="7">
        <f>'Master data'!DY12/'Master data'!DX12</f>
        <v>0.22760724752419223</v>
      </c>
      <c r="I13" s="23">
        <f>IF('Master data'!BY12&gt;0,IF('Master data'!BZ12&gt;0,'Master data'!BZ12/'Master data'!BY12,"NA"),"NA")</f>
        <v>0.23585126084946018</v>
      </c>
      <c r="J13" s="23">
        <f>E13/'Master data'!DX12</f>
        <v>0.21110890855758285</v>
      </c>
      <c r="K13" s="23">
        <f>IF('Master data'!BY12&gt;0,IF('Master data'!ES12&gt;0,'Master data'!ES12/'Master data'!BY12,"NA"),"NA")</f>
        <v>0.22110150235778414</v>
      </c>
    </row>
    <row r="14" spans="1:11">
      <c r="A14" s="2" t="str">
        <f>'Master data'!A13</f>
        <v>Brokerage &amp; Investment Banking</v>
      </c>
      <c r="B14" s="6">
        <f>'Master data'!B13</f>
        <v>599</v>
      </c>
      <c r="C14" s="87">
        <f>'Master data'!DX13</f>
        <v>133578.85600000006</v>
      </c>
      <c r="D14" s="87">
        <f>'Master data'!DY13</f>
        <v>29339.109000000011</v>
      </c>
      <c r="E14" s="6">
        <f>'Master data'!ES13</f>
        <v>33560.441999999966</v>
      </c>
      <c r="F14" s="23">
        <f t="shared" si="0"/>
        <v>1.1438807497528283</v>
      </c>
      <c r="G14" s="7">
        <f>'Debt fundamentals'!H13</f>
        <v>0.15257143921027227</v>
      </c>
      <c r="H14" s="7">
        <f>'Master data'!DY13/'Master data'!DX13</f>
        <v>0.21963887009183547</v>
      </c>
      <c r="I14" s="23">
        <f>IF('Master data'!BY13&gt;0,IF('Master data'!BZ13&gt;0,'Master data'!BZ13/'Master data'!BY13,"NA"),"NA")</f>
        <v>0.22695310758054255</v>
      </c>
      <c r="J14" s="23">
        <f>E14/'Master data'!DX13</f>
        <v>0.25124067539551281</v>
      </c>
      <c r="K14" s="23">
        <f>IF('Master data'!BY13&gt;0,IF('Master data'!ES13&gt;0,'Master data'!ES13/'Master data'!BY13,"NA"),"NA")</f>
        <v>0.25964399965203799</v>
      </c>
    </row>
    <row r="15" spans="1:11">
      <c r="A15" s="2" t="str">
        <f>'Master data'!A14</f>
        <v>Building Materials</v>
      </c>
      <c r="B15" s="6">
        <f>'Master data'!B14</f>
        <v>449</v>
      </c>
      <c r="C15" s="87">
        <f>'Master data'!DX14</f>
        <v>47853.019999999982</v>
      </c>
      <c r="D15" s="87">
        <f>'Master data'!DY14</f>
        <v>11256.521000000006</v>
      </c>
      <c r="E15" s="6">
        <f>'Master data'!ES14</f>
        <v>10308.494000000004</v>
      </c>
      <c r="F15" s="23">
        <f t="shared" si="0"/>
        <v>0.91577975113269883</v>
      </c>
      <c r="G15" s="7">
        <f>'Debt fundamentals'!H14</f>
        <v>0.17450774526242838</v>
      </c>
      <c r="H15" s="7">
        <f>'Master data'!DY14/'Master data'!DX14</f>
        <v>0.23523115155532526</v>
      </c>
      <c r="I15" s="23">
        <f>IF('Master data'!BY14&gt;0,IF('Master data'!BZ14&gt;0,'Master data'!BZ14/'Master data'!BY14,"NA"),"NA")</f>
        <v>0.24159126600422265</v>
      </c>
      <c r="J15" s="23">
        <f>E15/'Master data'!DX14</f>
        <v>0.21541992542999394</v>
      </c>
      <c r="K15" s="23">
        <f>IF('Master data'!BY14&gt;0,IF('Master data'!ES14&gt;0,'Master data'!ES14/'Master data'!BY14,"NA"),"NA")</f>
        <v>0.22104167911235242</v>
      </c>
    </row>
    <row r="16" spans="1:11">
      <c r="A16" s="2" t="str">
        <f>'Master data'!A15</f>
        <v>Business &amp; Consumer Services</v>
      </c>
      <c r="B16" s="6">
        <f>'Master data'!B15</f>
        <v>948</v>
      </c>
      <c r="C16" s="87">
        <f>'Master data'!DX15</f>
        <v>54665.697999999975</v>
      </c>
      <c r="D16" s="87">
        <f>'Master data'!DY15</f>
        <v>13951.993999999997</v>
      </c>
      <c r="E16" s="6">
        <f>'Master data'!ES15</f>
        <v>13194.005000000005</v>
      </c>
      <c r="F16" s="23">
        <f t="shared" si="0"/>
        <v>0.94567163661337639</v>
      </c>
      <c r="G16" s="7">
        <f>'Debt fundamentals'!H15</f>
        <v>0.1670166681945929</v>
      </c>
      <c r="H16" s="7">
        <f>'Master data'!DY15/'Master data'!DX15</f>
        <v>0.25522392488247392</v>
      </c>
      <c r="I16" s="23">
        <f>IF('Master data'!BY15&gt;0,IF('Master data'!BZ15&gt;0,'Master data'!BZ15/'Master data'!BY15,"NA"),"NA")</f>
        <v>0.28116389844044382</v>
      </c>
      <c r="J16" s="23">
        <f>E16/'Master data'!DX15</f>
        <v>0.24135802674649853</v>
      </c>
      <c r="K16" s="23">
        <f>IF('Master data'!BY15&gt;0,IF('Master data'!ES15&gt;0,'Master data'!ES15/'Master data'!BY15,"NA"),"NA")</f>
        <v>0.27090125367648649</v>
      </c>
    </row>
    <row r="17" spans="1:11">
      <c r="A17" s="2" t="str">
        <f>'Master data'!A16</f>
        <v>Cable TV</v>
      </c>
      <c r="B17" s="6">
        <f>'Master data'!B16</f>
        <v>54</v>
      </c>
      <c r="C17" s="87">
        <f>'Master data'!DX16</f>
        <v>39480.108</v>
      </c>
      <c r="D17" s="87">
        <f>'Master data'!DY16</f>
        <v>9875.7169999999987</v>
      </c>
      <c r="E17" s="6">
        <f>'Master data'!ES16</f>
        <v>5344.4310000000005</v>
      </c>
      <c r="F17" s="23">
        <f t="shared" si="0"/>
        <v>0.54116890955866814</v>
      </c>
      <c r="G17" s="7">
        <f>'Debt fundamentals'!H16</f>
        <v>0.15049797824865793</v>
      </c>
      <c r="H17" s="7">
        <f>'Master data'!DY16/'Master data'!DX16</f>
        <v>0.25014412321263152</v>
      </c>
      <c r="I17" s="23">
        <f>IF('Master data'!BY16&gt;0,IF('Master data'!BZ16&gt;0,'Master data'!BZ16/'Master data'!BY16,"NA"),"NA")</f>
        <v>0.26306575667597304</v>
      </c>
      <c r="J17" s="23">
        <f>E17/'Master data'!DX16</f>
        <v>0.13537022239148891</v>
      </c>
      <c r="K17" s="23">
        <f>IF('Master data'!BY16&gt;0,IF('Master data'!ES16&gt;0,'Master data'!ES16/'Master data'!BY16,"NA"),"NA")</f>
        <v>0.13932904449647601</v>
      </c>
    </row>
    <row r="18" spans="1:11">
      <c r="A18" s="2" t="str">
        <f>'Master data'!A17</f>
        <v>Chemical (Basic)</v>
      </c>
      <c r="B18" s="6">
        <f>'Master data'!B17</f>
        <v>854</v>
      </c>
      <c r="C18" s="87">
        <f>'Master data'!DX17</f>
        <v>114309.5569999999</v>
      </c>
      <c r="D18" s="87">
        <f>'Master data'!DY17</f>
        <v>21832.01999999999</v>
      </c>
      <c r="E18" s="6">
        <f>'Master data'!ES17</f>
        <v>20751.280999999977</v>
      </c>
      <c r="F18" s="23">
        <f t="shared" si="0"/>
        <v>0.95049752611073035</v>
      </c>
      <c r="G18" s="7">
        <f>'Debt fundamentals'!H17</f>
        <v>0.16002239162976686</v>
      </c>
      <c r="H18" s="7">
        <f>'Master data'!DY17/'Master data'!DX17</f>
        <v>0.19099032988116654</v>
      </c>
      <c r="I18" s="23">
        <f>IF('Master data'!BY17&gt;0,IF('Master data'!BZ17&gt;0,'Master data'!BZ17/'Master data'!BY17,"NA"),"NA")</f>
        <v>0.19366378631367259</v>
      </c>
      <c r="J18" s="23">
        <f>E18/'Master data'!DX17</f>
        <v>0.1815358360631211</v>
      </c>
      <c r="K18" s="23">
        <f>IF('Master data'!BY17&gt;0,IF('Master data'!ES17&gt;0,'Master data'!ES17/'Master data'!BY17,"NA"),"NA")</f>
        <v>0.18541121803540381</v>
      </c>
    </row>
    <row r="19" spans="1:11">
      <c r="A19" s="2" t="str">
        <f>'Master data'!A18</f>
        <v>Chemical (Diversified)</v>
      </c>
      <c r="B19" s="6">
        <f>'Master data'!B18</f>
        <v>71</v>
      </c>
      <c r="C19" s="87">
        <f>'Master data'!DX18</f>
        <v>26321.449999999993</v>
      </c>
      <c r="D19" s="87">
        <f>'Master data'!DY18</f>
        <v>5567.9200000000019</v>
      </c>
      <c r="E19" s="6">
        <f>'Master data'!ES18</f>
        <v>4409.2419999999993</v>
      </c>
      <c r="F19" s="23">
        <f t="shared" si="0"/>
        <v>0.79190110490093213</v>
      </c>
      <c r="G19" s="7">
        <f>'Debt fundamentals'!H18</f>
        <v>0.19766771322170917</v>
      </c>
      <c r="H19" s="7">
        <f>'Master data'!DY18/'Master data'!DX18</f>
        <v>0.21153545872282883</v>
      </c>
      <c r="I19" s="23">
        <f>IF('Master data'!BY18&gt;0,IF('Master data'!BZ18&gt;0,'Master data'!BZ18/'Master data'!BY18,"NA"),"NA")</f>
        <v>0.21531425352932962</v>
      </c>
      <c r="J19" s="23">
        <f>E19/'Master data'!DX18</f>
        <v>0.16751516348833367</v>
      </c>
      <c r="K19" s="23">
        <f>IF('Master data'!BY18&gt;0,IF('Master data'!ES18&gt;0,'Master data'!ES18/'Master data'!BY18,"NA"),"NA")</f>
        <v>0.16894197703756636</v>
      </c>
    </row>
    <row r="20" spans="1:11">
      <c r="A20" s="2" t="str">
        <f>'Master data'!A19</f>
        <v>Chemical (Specialty)</v>
      </c>
      <c r="B20" s="6">
        <f>'Master data'!B19</f>
        <v>898</v>
      </c>
      <c r="C20" s="87">
        <f>'Master data'!DX19</f>
        <v>106364.59800000004</v>
      </c>
      <c r="D20" s="87">
        <f>'Master data'!DY19</f>
        <v>21432.488999999998</v>
      </c>
      <c r="E20" s="6">
        <f>'Master data'!ES19</f>
        <v>20435.033000000007</v>
      </c>
      <c r="F20" s="23">
        <f t="shared" si="0"/>
        <v>0.95346056167344861</v>
      </c>
      <c r="G20" s="7">
        <f>'Debt fundamentals'!H19</f>
        <v>0.15441083298003958</v>
      </c>
      <c r="H20" s="7">
        <f>'Master data'!DY19/'Master data'!DX19</f>
        <v>0.20150021156475381</v>
      </c>
      <c r="I20" s="23">
        <f>IF('Master data'!BY19&gt;0,IF('Master data'!BZ19&gt;0,'Master data'!BZ19/'Master data'!BY19,"NA"),"NA")</f>
        <v>0.20712463531710787</v>
      </c>
      <c r="J20" s="23">
        <f>E20/'Master data'!DX19</f>
        <v>0.19212250489584889</v>
      </c>
      <c r="K20" s="23">
        <f>IF('Master data'!BY19&gt;0,IF('Master data'!ES19&gt;0,'Master data'!ES19/'Master data'!BY19,"NA"),"NA")</f>
        <v>0.20024470480754278</v>
      </c>
    </row>
    <row r="21" spans="1:11">
      <c r="A21" s="2" t="str">
        <f>'Master data'!A20</f>
        <v>Coal &amp; Related Energy</v>
      </c>
      <c r="B21" s="6">
        <f>'Master data'!B20</f>
        <v>206</v>
      </c>
      <c r="C21" s="87">
        <f>'Master data'!DX20</f>
        <v>42600.190000000017</v>
      </c>
      <c r="D21" s="87">
        <f>'Master data'!DY20</f>
        <v>9584.7430000000004</v>
      </c>
      <c r="E21" s="6">
        <f>'Master data'!ES20</f>
        <v>19248.128000000001</v>
      </c>
      <c r="F21" s="23">
        <f t="shared" si="0"/>
        <v>2.0082049148318322</v>
      </c>
      <c r="G21" s="7">
        <f>'Debt fundamentals'!H20</f>
        <v>7.3592019055505969E-2</v>
      </c>
      <c r="H21" s="7">
        <f>'Master data'!DY20/'Master data'!DX20</f>
        <v>0.2249929636464062</v>
      </c>
      <c r="I21" s="23">
        <f>IF('Master data'!BY20&gt;0,IF('Master data'!BZ20&gt;0,'Master data'!BZ20/'Master data'!BY20,"NA"),"NA")</f>
        <v>0.24136482340292834</v>
      </c>
      <c r="J21" s="23">
        <f>E21/'Master data'!DX20</f>
        <v>0.45183197539729264</v>
      </c>
      <c r="K21" s="23">
        <f>IF('Master data'!BY20&gt;0,IF('Master data'!ES20&gt;0,'Master data'!ES20/'Master data'!BY20,"NA"),"NA")</f>
        <v>0.50358381167765043</v>
      </c>
    </row>
    <row r="22" spans="1:11">
      <c r="A22" s="2" t="str">
        <f>'Master data'!A21</f>
        <v>Computer Services</v>
      </c>
      <c r="B22" s="6">
        <f>'Master data'!B21</f>
        <v>1040</v>
      </c>
      <c r="C22" s="87">
        <f>'Master data'!DX21</f>
        <v>74524.102999999945</v>
      </c>
      <c r="D22" s="87">
        <f>'Master data'!DY21</f>
        <v>17713.624</v>
      </c>
      <c r="E22" s="6">
        <f>'Master data'!ES21</f>
        <v>19807.258999999991</v>
      </c>
      <c r="F22" s="23">
        <f t="shared" si="0"/>
        <v>1.1181934876793134</v>
      </c>
      <c r="G22" s="7">
        <f>'Debt fundamentals'!H21</f>
        <v>0.16775447079529349</v>
      </c>
      <c r="H22" s="7">
        <f>'Master data'!DY21/'Master data'!DX21</f>
        <v>0.23768986525070973</v>
      </c>
      <c r="I22" s="23">
        <f>IF('Master data'!BY21&gt;0,IF('Master data'!BZ21&gt;0,'Master data'!BZ21/'Master data'!BY21,"NA"),"NA")</f>
        <v>0.26891239611188483</v>
      </c>
      <c r="J22" s="23">
        <f>E22/'Master data'!DX21</f>
        <v>0.26578325941071718</v>
      </c>
      <c r="K22" s="23">
        <f>IF('Master data'!BY21&gt;0,IF('Master data'!ES21&gt;0,'Master data'!ES21/'Master data'!BY21,"NA"),"NA")</f>
        <v>0.29227220525902181</v>
      </c>
    </row>
    <row r="23" spans="1:11">
      <c r="A23" s="2" t="str">
        <f>'Master data'!A22</f>
        <v>Computers/Peripherals</v>
      </c>
      <c r="B23" s="6">
        <f>'Master data'!B22</f>
        <v>336</v>
      </c>
      <c r="C23" s="87">
        <f>'Master data'!DX22</f>
        <v>211553.73099999997</v>
      </c>
      <c r="D23" s="87">
        <f>'Master data'!DY22</f>
        <v>36039.607999999993</v>
      </c>
      <c r="E23" s="6">
        <f>'Master data'!ES22</f>
        <v>43281.415000000015</v>
      </c>
      <c r="F23" s="23">
        <f t="shared" si="0"/>
        <v>1.2009402266528544</v>
      </c>
      <c r="G23" s="7">
        <f>'Debt fundamentals'!H22</f>
        <v>0.12092663522958863</v>
      </c>
      <c r="H23" s="7">
        <f>'Master data'!DY22/'Master data'!DX22</f>
        <v>0.17035675915354098</v>
      </c>
      <c r="I23" s="23">
        <f>IF('Master data'!BY22&gt;0,IF('Master data'!BZ22&gt;0,'Master data'!BZ22/'Master data'!BY22,"NA"),"NA")</f>
        <v>0.17142428791936185</v>
      </c>
      <c r="J23" s="23">
        <f>E23/'Master data'!DX22</f>
        <v>0.20458828494969925</v>
      </c>
      <c r="K23" s="23">
        <f>IF('Master data'!BY22&gt;0,IF('Master data'!ES22&gt;0,'Master data'!ES22/'Master data'!BY22,"NA"),"NA")</f>
        <v>0.20621851813101572</v>
      </c>
    </row>
    <row r="24" spans="1:11">
      <c r="A24" s="2" t="str">
        <f>'Master data'!A23</f>
        <v>Construction Supplies</v>
      </c>
      <c r="B24" s="6">
        <f>'Master data'!B23</f>
        <v>784</v>
      </c>
      <c r="C24" s="87">
        <f>'Master data'!DX23</f>
        <v>118110.98600000008</v>
      </c>
      <c r="D24" s="87">
        <f>'Master data'!DY23</f>
        <v>25292.095000000019</v>
      </c>
      <c r="E24" s="6">
        <f>'Master data'!ES23</f>
        <v>31191.650999999991</v>
      </c>
      <c r="F24" s="23">
        <f t="shared" si="0"/>
        <v>1.2332569128812765</v>
      </c>
      <c r="G24" s="7">
        <f>'Debt fundamentals'!H23</f>
        <v>0.15197680200358615</v>
      </c>
      <c r="H24" s="7">
        <f>'Master data'!DY23/'Master data'!DX23</f>
        <v>0.21413837828768953</v>
      </c>
      <c r="I24" s="23">
        <f>IF('Master data'!BY23&gt;0,IF('Master data'!BZ23&gt;0,'Master data'!BZ23/'Master data'!BY23,"NA"),"NA")</f>
        <v>0.22865778819469321</v>
      </c>
      <c r="J24" s="23">
        <f>E24/'Master data'!DX23</f>
        <v>0.26408763533647894</v>
      </c>
      <c r="K24" s="23">
        <f>IF('Master data'!BY23&gt;0,IF('Master data'!ES23&gt;0,'Master data'!ES23/'Master data'!BY23,"NA"),"NA")</f>
        <v>0.28782352249107801</v>
      </c>
    </row>
    <row r="25" spans="1:11">
      <c r="A25" s="2" t="str">
        <f>'Master data'!A24</f>
        <v>Diversified</v>
      </c>
      <c r="B25" s="6">
        <f>'Master data'!B24</f>
        <v>318</v>
      </c>
      <c r="C25" s="87">
        <f>'Master data'!DX24</f>
        <v>262974.04499999998</v>
      </c>
      <c r="D25" s="87">
        <f>'Master data'!DY24</f>
        <v>48536.947000000007</v>
      </c>
      <c r="E25" s="6">
        <f>'Master data'!ES24</f>
        <v>32973.662999999993</v>
      </c>
      <c r="F25" s="23">
        <f t="shared" si="0"/>
        <v>0.67935181419630675</v>
      </c>
      <c r="G25" s="7">
        <f>'Debt fundamentals'!H24</f>
        <v>0.14502731066610131</v>
      </c>
      <c r="H25" s="7">
        <f>'Master data'!DY24/'Master data'!DX24</f>
        <v>0.18456934409629669</v>
      </c>
      <c r="I25" s="23">
        <f>IF('Master data'!BY24&gt;0,IF('Master data'!BZ24&gt;0,'Master data'!BZ24/'Master data'!BY24,"NA"),"NA")</f>
        <v>0.1850398376988078</v>
      </c>
      <c r="J25" s="23">
        <f>E25/'Master data'!DX24</f>
        <v>0.12538751875684157</v>
      </c>
      <c r="K25" s="23">
        <f>IF('Master data'!BY24&gt;0,IF('Master data'!ES24&gt;0,'Master data'!ES24/'Master data'!BY24,"NA"),"NA")</f>
        <v>0.12637421240042943</v>
      </c>
    </row>
    <row r="26" spans="1:11">
      <c r="A26" s="2" t="str">
        <f>'Master data'!A25</f>
        <v>Drugs (Biotechnology)</v>
      </c>
      <c r="B26" s="6">
        <f>'Master data'!B25</f>
        <v>1223</v>
      </c>
      <c r="C26" s="87">
        <f>'Master data'!DX25</f>
        <v>64849.972000000009</v>
      </c>
      <c r="D26" s="87">
        <f>'Master data'!DY25</f>
        <v>8244.1530000000039</v>
      </c>
      <c r="E26" s="6">
        <f>'Master data'!ES25</f>
        <v>11407.887000000006</v>
      </c>
      <c r="F26" s="23">
        <f t="shared" si="0"/>
        <v>1.383754886645117</v>
      </c>
      <c r="G26" s="7">
        <f>'Debt fundamentals'!H25</f>
        <v>2.0794847204290645E-2</v>
      </c>
      <c r="H26" s="7">
        <f>'Master data'!DY25/'Master data'!DX25</f>
        <v>0.12712654679326621</v>
      </c>
      <c r="I26" s="23">
        <f>IF('Master data'!BY25&gt;0,IF('Master data'!BZ25&gt;0,'Master data'!BZ25/'Master data'!BY25,"NA"),"NA")</f>
        <v>3.5896322136701366</v>
      </c>
      <c r="J26" s="23">
        <f>E26/'Master data'!DX25</f>
        <v>0.17591198034750122</v>
      </c>
      <c r="K26" s="23">
        <f>IF('Master data'!BY25&gt;0,IF('Master data'!ES25&gt;0,'Master data'!ES25/'Master data'!BY25,"NA"),"NA")</f>
        <v>6.4269858332235428</v>
      </c>
    </row>
    <row r="27" spans="1:11">
      <c r="A27" s="2" t="str">
        <f>'Master data'!A26</f>
        <v>Drugs (Pharmaceutical)</v>
      </c>
      <c r="B27" s="6">
        <f>'Master data'!B26</f>
        <v>1371</v>
      </c>
      <c r="C27" s="87">
        <f>'Master data'!DX26</f>
        <v>191977.98800000007</v>
      </c>
      <c r="D27" s="87">
        <f>'Master data'!DY26</f>
        <v>30888.776999999991</v>
      </c>
      <c r="E27" s="6">
        <f>'Master data'!ES26</f>
        <v>50845.785999999978</v>
      </c>
      <c r="F27" s="23">
        <f t="shared" si="0"/>
        <v>1.6460925597669338</v>
      </c>
      <c r="G27" s="7">
        <f>'Debt fundamentals'!H26</f>
        <v>9.2569721452710335E-2</v>
      </c>
      <c r="H27" s="7">
        <f>'Master data'!DY26/'Master data'!DX26</f>
        <v>0.16089749310217782</v>
      </c>
      <c r="I27" s="23">
        <f>IF('Master data'!BY26&gt;0,IF('Master data'!BZ26&gt;0,'Master data'!BZ26/'Master data'!BY26,"NA"),"NA")</f>
        <v>0.206438345129458</v>
      </c>
      <c r="J27" s="23">
        <f>E27/'Master data'!DX26</f>
        <v>0.26485216628064651</v>
      </c>
      <c r="K27" s="23">
        <f>IF('Master data'!BY26&gt;0,IF('Master data'!ES26&gt;0,'Master data'!ES26/'Master data'!BY26,"NA"),"NA")</f>
        <v>0.32299345695693216</v>
      </c>
    </row>
    <row r="28" spans="1:11">
      <c r="A28" s="2" t="str">
        <f>'Master data'!A27</f>
        <v>Education</v>
      </c>
      <c r="B28" s="6">
        <f>'Master data'!B27</f>
        <v>244</v>
      </c>
      <c r="C28" s="87">
        <f>'Master data'!DX27</f>
        <v>4847.1879999999992</v>
      </c>
      <c r="D28" s="87">
        <f>'Master data'!DY27</f>
        <v>863.84</v>
      </c>
      <c r="E28" s="6">
        <f>'Master data'!ES27</f>
        <v>956.88099999999963</v>
      </c>
      <c r="F28" s="23">
        <f t="shared" si="0"/>
        <v>1.1077062882015183</v>
      </c>
      <c r="G28" s="7">
        <f>'Debt fundamentals'!H27</f>
        <v>0.13330324144476585</v>
      </c>
      <c r="H28" s="7">
        <f>'Master data'!DY27/'Master data'!DX27</f>
        <v>0.17821466796831487</v>
      </c>
      <c r="I28" s="23">
        <f>IF('Master data'!BY27&gt;0,IF('Master data'!BZ27&gt;0,'Master data'!BZ27/'Master data'!BY27,"NA"),"NA")</f>
        <v>0.48478219103936099</v>
      </c>
      <c r="J28" s="23">
        <f>E28/'Master data'!DX27</f>
        <v>0.19740950835824808</v>
      </c>
      <c r="K28" s="23">
        <f>IF('Master data'!BY27&gt;0,IF('Master data'!ES27&gt;0,'Master data'!ES27/'Master data'!BY27,"NA"),"NA")</f>
        <v>0.44191776444008452</v>
      </c>
    </row>
    <row r="29" spans="1:11">
      <c r="A29" s="2" t="str">
        <f>'Master data'!A28</f>
        <v>Electrical Equipment</v>
      </c>
      <c r="B29" s="6">
        <f>'Master data'!B28</f>
        <v>999</v>
      </c>
      <c r="C29" s="87">
        <f>'Master data'!DX28</f>
        <v>62431.195000000043</v>
      </c>
      <c r="D29" s="87">
        <f>'Master data'!DY28</f>
        <v>12217.615999999996</v>
      </c>
      <c r="E29" s="6">
        <f>'Master data'!ES28</f>
        <v>15603.79199999999</v>
      </c>
      <c r="F29" s="23">
        <f t="shared" si="0"/>
        <v>1.2771552158784492</v>
      </c>
      <c r="G29" s="7">
        <f>'Debt fundamentals'!H28</f>
        <v>0.12438203727267909</v>
      </c>
      <c r="H29" s="7">
        <f>'Master data'!DY28/'Master data'!DX28</f>
        <v>0.19569729523838184</v>
      </c>
      <c r="I29" s="23">
        <f>IF('Master data'!BY28&gt;0,IF('Master data'!BZ28&gt;0,'Master data'!BZ28/'Master data'!BY28,"NA"),"NA")</f>
        <v>0.24166215158948323</v>
      </c>
      <c r="J29" s="23">
        <f>E29/'Master data'!DX28</f>
        <v>0.24993582134700415</v>
      </c>
      <c r="K29" s="23">
        <f>IF('Master data'!BY28&gt;0,IF('Master data'!ES28&gt;0,'Master data'!ES28/'Master data'!BY28,"NA"),"NA")</f>
        <v>0.30025496419723463</v>
      </c>
    </row>
    <row r="30" spans="1:11">
      <c r="A30" s="2" t="str">
        <f>'Master data'!A29</f>
        <v>Electronics (Consumer &amp; Office)</v>
      </c>
      <c r="B30" s="6">
        <f>'Master data'!B29</f>
        <v>138</v>
      </c>
      <c r="C30" s="87">
        <f>'Master data'!DX29</f>
        <v>25906.564000000013</v>
      </c>
      <c r="D30" s="87">
        <f>'Master data'!DY29</f>
        <v>4756.431999999998</v>
      </c>
      <c r="E30" s="6">
        <f>'Master data'!ES29</f>
        <v>3945.1929999999988</v>
      </c>
      <c r="F30" s="23">
        <f t="shared" si="0"/>
        <v>0.82944379316260608</v>
      </c>
      <c r="G30" s="7">
        <f>'Debt fundamentals'!H29</f>
        <v>0.11795089968411829</v>
      </c>
      <c r="H30" s="7">
        <f>'Master data'!DY29/'Master data'!DX29</f>
        <v>0.18359949239119458</v>
      </c>
      <c r="I30" s="23">
        <f>IF('Master data'!BY29&gt;0,IF('Master data'!BZ29&gt;0,'Master data'!BZ29/'Master data'!BY29,"NA"),"NA")</f>
        <v>0.17792151281839189</v>
      </c>
      <c r="J30" s="23">
        <f>E30/'Master data'!DX29</f>
        <v>0.15228545939168145</v>
      </c>
      <c r="K30" s="23">
        <f>IF('Master data'!BY29&gt;0,IF('Master data'!ES29&gt;0,'Master data'!ES29/'Master data'!BY29,"NA"),"NA")</f>
        <v>0.15832068535337224</v>
      </c>
    </row>
    <row r="31" spans="1:11">
      <c r="A31" s="2" t="str">
        <f>'Master data'!A30</f>
        <v>Electronics (General)</v>
      </c>
      <c r="B31" s="6">
        <f>'Master data'!B30</f>
        <v>1425</v>
      </c>
      <c r="C31" s="87">
        <f>'Master data'!DX30</f>
        <v>104789.20500000007</v>
      </c>
      <c r="D31" s="87">
        <f>'Master data'!DY30</f>
        <v>17651.018000000018</v>
      </c>
      <c r="E31" s="6">
        <f>'Master data'!ES30</f>
        <v>13331.94100000001</v>
      </c>
      <c r="F31" s="23">
        <f t="shared" si="0"/>
        <v>0.75530720097843629</v>
      </c>
      <c r="G31" s="7">
        <f>'Debt fundamentals'!H30</f>
        <v>0.12291803618616465</v>
      </c>
      <c r="H31" s="7">
        <f>'Master data'!DY30/'Master data'!DX30</f>
        <v>0.16844309487795051</v>
      </c>
      <c r="I31" s="23">
        <f>IF('Master data'!BY30&gt;0,IF('Master data'!BZ30&gt;0,'Master data'!BZ30/'Master data'!BY30,"NA"),"NA")</f>
        <v>0.17833308618865337</v>
      </c>
      <c r="J31" s="23">
        <f>E31/'Master data'!DX30</f>
        <v>0.12722628251640997</v>
      </c>
      <c r="K31" s="23">
        <f>IF('Master data'!BY30&gt;0,IF('Master data'!ES30&gt;0,'Master data'!ES30/'Master data'!BY30,"NA"),"NA")</f>
        <v>0.13743141992839653</v>
      </c>
    </row>
    <row r="32" spans="1:11">
      <c r="A32" s="2" t="str">
        <f>'Master data'!A31</f>
        <v>Engineering/Construction</v>
      </c>
      <c r="B32" s="6">
        <f>'Master data'!B31</f>
        <v>1267</v>
      </c>
      <c r="C32" s="87">
        <f>'Master data'!DX31</f>
        <v>103755.23199999995</v>
      </c>
      <c r="D32" s="87">
        <f>'Master data'!DY31</f>
        <v>25195.778000000006</v>
      </c>
      <c r="E32" s="6">
        <f>'Master data'!ES31</f>
        <v>49684.998999999996</v>
      </c>
      <c r="F32" s="23">
        <f t="shared" si="0"/>
        <v>1.9719573255487481</v>
      </c>
      <c r="G32" s="7">
        <f>'Debt fundamentals'!H31</f>
        <v>0.15798804868395813</v>
      </c>
      <c r="H32" s="7">
        <f>'Master data'!DY31/'Master data'!DX31</f>
        <v>0.24283862620055652</v>
      </c>
      <c r="I32" s="23">
        <f>IF('Master data'!BY31&gt;0,IF('Master data'!BZ31&gt;0,'Master data'!BZ31/'Master data'!BY31,"NA"),"NA")</f>
        <v>0.25956956612387544</v>
      </c>
      <c r="J32" s="23">
        <f>E32/'Master data'!DX31</f>
        <v>0.47886740786238158</v>
      </c>
      <c r="K32" s="23">
        <f>IF('Master data'!BY31&gt;0,IF('Master data'!ES31&gt;0,'Master data'!ES31/'Master data'!BY31,"NA"),"NA")</f>
        <v>0.5159064335002832</v>
      </c>
    </row>
    <row r="33" spans="1:11">
      <c r="A33" s="2" t="str">
        <f>'Master data'!A32</f>
        <v>Entertainment</v>
      </c>
      <c r="B33" s="6">
        <f>'Master data'!B32</f>
        <v>734</v>
      </c>
      <c r="C33" s="87">
        <f>'Master data'!DX32</f>
        <v>39339.09599999999</v>
      </c>
      <c r="D33" s="87">
        <f>'Master data'!DY32</f>
        <v>8341.6990000000005</v>
      </c>
      <c r="E33" s="6">
        <f>'Master data'!ES32</f>
        <v>9805.3599999999988</v>
      </c>
      <c r="F33" s="23">
        <f t="shared" si="0"/>
        <v>1.1754631760268499</v>
      </c>
      <c r="G33" s="7">
        <f>'Debt fundamentals'!H32</f>
        <v>7.8027342383283085E-2</v>
      </c>
      <c r="H33" s="7">
        <f>'Master data'!DY32/'Master data'!DX32</f>
        <v>0.21204602668043013</v>
      </c>
      <c r="I33" s="23">
        <f>IF('Master data'!BY32&gt;0,IF('Master data'!BZ32&gt;0,'Master data'!BZ32/'Master data'!BY32,"NA"),"NA")</f>
        <v>0.34552458479366299</v>
      </c>
      <c r="J33" s="23">
        <f>E33/'Master data'!DX32</f>
        <v>0.24925229598565257</v>
      </c>
      <c r="K33" s="23">
        <f>IF('Master data'!BY32&gt;0,IF('Master data'!ES32&gt;0,'Master data'!ES32/'Master data'!BY32,"NA"),"NA")</f>
        <v>0.43893196576017673</v>
      </c>
    </row>
    <row r="34" spans="1:11">
      <c r="A34" s="2" t="str">
        <f>'Master data'!A33</f>
        <v>Environmental &amp; Waste Services</v>
      </c>
      <c r="B34" s="6">
        <f>'Master data'!B33</f>
        <v>353</v>
      </c>
      <c r="C34" s="87">
        <f>'Master data'!DX33</f>
        <v>14773.430999999991</v>
      </c>
      <c r="D34" s="87">
        <f>'Master data'!DY33</f>
        <v>2970.5060000000003</v>
      </c>
      <c r="E34" s="6">
        <f>'Master data'!ES33</f>
        <v>3570.7819999999992</v>
      </c>
      <c r="F34" s="23">
        <f t="shared" si="0"/>
        <v>1.2020787030896416</v>
      </c>
      <c r="G34" s="7">
        <f>'Debt fundamentals'!H33</f>
        <v>0.12998483608179812</v>
      </c>
      <c r="H34" s="7">
        <f>'Master data'!DY33/'Master data'!DX33</f>
        <v>0.20107082775829135</v>
      </c>
      <c r="I34" s="23">
        <f>IF('Master data'!BY33&gt;0,IF('Master data'!BZ33&gt;0,'Master data'!BZ33/'Master data'!BY33,"NA"),"NA")</f>
        <v>0.21533606260544236</v>
      </c>
      <c r="J34" s="23">
        <f>E34/'Master data'!DX33</f>
        <v>0.24170295986084758</v>
      </c>
      <c r="K34" s="23">
        <f>IF('Master data'!BY33&gt;0,IF('Master data'!ES33&gt;0,'Master data'!ES33/'Master data'!BY33,"NA"),"NA")</f>
        <v>0.30994940164221579</v>
      </c>
    </row>
    <row r="35" spans="1:11">
      <c r="A35" s="2" t="str">
        <f>'Master data'!A34</f>
        <v>Farming/Agriculture</v>
      </c>
      <c r="B35" s="6">
        <f>'Master data'!B34</f>
        <v>417</v>
      </c>
      <c r="C35" s="87">
        <f>'Master data'!DX34</f>
        <v>36946.216</v>
      </c>
      <c r="D35" s="87">
        <f>'Master data'!DY34</f>
        <v>7649.3330000000014</v>
      </c>
      <c r="E35" s="6">
        <f>'Master data'!ES34</f>
        <v>6355.8300000000027</v>
      </c>
      <c r="F35" s="23">
        <f t="shared" si="0"/>
        <v>0.83089989676224074</v>
      </c>
      <c r="G35" s="7">
        <f>'Debt fundamentals'!H34</f>
        <v>0.12702778250462579</v>
      </c>
      <c r="H35" s="7">
        <f>'Master data'!DY34/'Master data'!DX34</f>
        <v>0.20703968709542545</v>
      </c>
      <c r="I35" s="23">
        <f>IF('Master data'!BY34&gt;0,IF('Master data'!BZ34&gt;0,'Master data'!BZ34/'Master data'!BY34,"NA"),"NA")</f>
        <v>0.23376819671360802</v>
      </c>
      <c r="J35" s="23">
        <f>E35/'Master data'!DX34</f>
        <v>0.17202925463327565</v>
      </c>
      <c r="K35" s="23">
        <f>IF('Master data'!BY34&gt;0,IF('Master data'!ES34&gt;0,'Master data'!ES34/'Master data'!BY34,"NA"),"NA")</f>
        <v>0.19368231964977048</v>
      </c>
    </row>
    <row r="36" spans="1:11">
      <c r="A36" s="2" t="str">
        <f>'Master data'!A35</f>
        <v>Financial Svcs. (Non-bank &amp; Insurance)</v>
      </c>
      <c r="B36" s="6">
        <f>'Master data'!B35</f>
        <v>1102</v>
      </c>
      <c r="C36" s="87">
        <f>'Master data'!DX35</f>
        <v>312532.06700000021</v>
      </c>
      <c r="D36" s="87">
        <f>'Master data'!DY35</f>
        <v>55730.682000000008</v>
      </c>
      <c r="E36" s="6">
        <f>'Master data'!ES35</f>
        <v>43621.165999999983</v>
      </c>
      <c r="F36" s="23">
        <f t="shared" si="0"/>
        <v>0.7827136585193768</v>
      </c>
      <c r="G36" s="7">
        <f>'Debt fundamentals'!H35</f>
        <v>0.15289723972565497</v>
      </c>
      <c r="H36" s="7">
        <f>'Master data'!DY35/'Master data'!DX35</f>
        <v>0.1783198842120734</v>
      </c>
      <c r="I36" s="23">
        <f>IF('Master data'!BY35&gt;0,IF('Master data'!BZ35&gt;0,'Master data'!BZ35/'Master data'!BY35,"NA"),"NA")</f>
        <v>0.1786038505558005</v>
      </c>
      <c r="J36" s="23">
        <f>E36/'Master data'!DX35</f>
        <v>0.13957340895838363</v>
      </c>
      <c r="K36" s="23">
        <f>IF('Master data'!BY35&gt;0,IF('Master data'!ES35&gt;0,'Master data'!ES35/'Master data'!BY35,"NA"),"NA")</f>
        <v>0.14496245376736874</v>
      </c>
    </row>
    <row r="37" spans="1:11">
      <c r="A37" s="2" t="str">
        <f>'Master data'!A36</f>
        <v>Food Processing</v>
      </c>
      <c r="B37" s="6">
        <f>'Master data'!B36</f>
        <v>1377</v>
      </c>
      <c r="C37" s="87">
        <f>'Master data'!DX36</f>
        <v>130845.13400000003</v>
      </c>
      <c r="D37" s="87">
        <f>'Master data'!DY36</f>
        <v>28428.507000000012</v>
      </c>
      <c r="E37" s="6">
        <f>'Master data'!ES36</f>
        <v>29172.294000000045</v>
      </c>
      <c r="F37" s="23">
        <f t="shared" si="0"/>
        <v>1.026163421104036</v>
      </c>
      <c r="G37" s="7">
        <f>'Debt fundamentals'!H36</f>
        <v>0.15202930549457441</v>
      </c>
      <c r="H37" s="7">
        <f>'Master data'!DY36/'Master data'!DX36</f>
        <v>0.21726835481707715</v>
      </c>
      <c r="I37" s="23">
        <f>IF('Master data'!BY36&gt;0,IF('Master data'!BZ36&gt;0,'Master data'!BZ36/'Master data'!BY36,"NA"),"NA")</f>
        <v>0.22447234768689495</v>
      </c>
      <c r="J37" s="23">
        <f>E37/'Master data'!DX36</f>
        <v>0.22295283827673743</v>
      </c>
      <c r="K37" s="23">
        <f>IF('Master data'!BY36&gt;0,IF('Master data'!ES36&gt;0,'Master data'!ES36/'Master data'!BY36,"NA"),"NA")</f>
        <v>0.2319511380912341</v>
      </c>
    </row>
    <row r="38" spans="1:11">
      <c r="A38" s="2" t="str">
        <f>'Master data'!A37</f>
        <v>Food Wholesalers</v>
      </c>
      <c r="B38" s="6">
        <f>'Master data'!B37</f>
        <v>160</v>
      </c>
      <c r="C38" s="87">
        <f>'Master data'!DX37</f>
        <v>4518.027000000001</v>
      </c>
      <c r="D38" s="87">
        <f>'Master data'!DY37</f>
        <v>1220.337</v>
      </c>
      <c r="E38" s="6">
        <f>'Master data'!ES37</f>
        <v>1174.2150000000004</v>
      </c>
      <c r="F38" s="23">
        <f t="shared" si="0"/>
        <v>0.96220552191730679</v>
      </c>
      <c r="G38" s="7">
        <f>'Debt fundamentals'!H37</f>
        <v>0.14567333847476918</v>
      </c>
      <c r="H38" s="7">
        <f>'Master data'!DY37/'Master data'!DX37</f>
        <v>0.27010396352213029</v>
      </c>
      <c r="I38" s="23">
        <f>IF('Master data'!BY37&gt;0,IF('Master data'!BZ37&gt;0,'Master data'!BZ37/'Master data'!BY37,"NA"),"NA")</f>
        <v>0.2921794483997372</v>
      </c>
      <c r="J38" s="23">
        <f>E38/'Master data'!DX37</f>
        <v>0.25989552519274456</v>
      </c>
      <c r="K38" s="23">
        <f>IF('Master data'!BY37&gt;0,IF('Master data'!ES37&gt;0,'Master data'!ES37/'Master data'!BY37,"NA"),"NA")</f>
        <v>0.28899834139418895</v>
      </c>
    </row>
    <row r="39" spans="1:11">
      <c r="A39" s="2" t="str">
        <f>'Master data'!A38</f>
        <v>Furn/Home Furnishings</v>
      </c>
      <c r="B39" s="6">
        <f>'Master data'!B38</f>
        <v>359</v>
      </c>
      <c r="C39" s="87">
        <f>'Master data'!DX38</f>
        <v>33802.011000000006</v>
      </c>
      <c r="D39" s="87">
        <f>'Master data'!DY38</f>
        <v>6019.045000000001</v>
      </c>
      <c r="E39" s="6">
        <f>'Master data'!ES38</f>
        <v>7732.1010000000051</v>
      </c>
      <c r="F39" s="23">
        <f t="shared" si="0"/>
        <v>1.2846059466244235</v>
      </c>
      <c r="G39" s="7">
        <f>'Debt fundamentals'!H38</f>
        <v>0.15994467350585362</v>
      </c>
      <c r="H39" s="7">
        <f>'Master data'!DY38/'Master data'!DX38</f>
        <v>0.17806765993893084</v>
      </c>
      <c r="I39" s="23">
        <f>IF('Master data'!BY38&gt;0,IF('Master data'!BZ38&gt;0,'Master data'!BZ38/'Master data'!BY38,"NA"),"NA")</f>
        <v>0.1945991651981907</v>
      </c>
      <c r="J39" s="23">
        <f>E39/'Master data'!DX38</f>
        <v>0.22874677485904621</v>
      </c>
      <c r="K39" s="23">
        <f>IF('Master data'!BY38&gt;0,IF('Master data'!ES38&gt;0,'Master data'!ES38/'Master data'!BY38,"NA"),"NA")</f>
        <v>0.24426392429130364</v>
      </c>
    </row>
    <row r="40" spans="1:11">
      <c r="A40" s="2" t="str">
        <f>'Master data'!A39</f>
        <v>Green &amp; Renewable Energy</v>
      </c>
      <c r="B40" s="6">
        <f>'Master data'!B39</f>
        <v>239</v>
      </c>
      <c r="C40" s="87">
        <f>'Master data'!DX39</f>
        <v>17679.063999999995</v>
      </c>
      <c r="D40" s="87">
        <f>'Master data'!DY39</f>
        <v>2959.6739999999991</v>
      </c>
      <c r="E40" s="6">
        <f>'Master data'!ES39</f>
        <v>4596.9370000000008</v>
      </c>
      <c r="F40" s="23">
        <f t="shared" si="0"/>
        <v>1.553190317582275</v>
      </c>
      <c r="G40" s="7">
        <f>'Debt fundamentals'!H39</f>
        <v>9.7680032851166956E-2</v>
      </c>
      <c r="H40" s="7">
        <f>'Master data'!DY39/'Master data'!DX39</f>
        <v>0.16741123851353215</v>
      </c>
      <c r="I40" s="23">
        <f>IF('Master data'!BY39&gt;0,IF('Master data'!BZ39&gt;0,'Master data'!BZ39/'Master data'!BY39,"NA"),"NA")</f>
        <v>0.201271529559788</v>
      </c>
      <c r="J40" s="23">
        <f>E40/'Master data'!DX39</f>
        <v>0.26002151471367502</v>
      </c>
      <c r="K40" s="23">
        <f>IF('Master data'!BY39&gt;0,IF('Master data'!ES39&gt;0,'Master data'!ES39/'Master data'!BY39,"NA"),"NA")</f>
        <v>0.29862982445301806</v>
      </c>
    </row>
    <row r="41" spans="1:11">
      <c r="A41" s="2" t="str">
        <f>'Master data'!A40</f>
        <v>Healthcare Products</v>
      </c>
      <c r="B41" s="6">
        <f>'Master data'!B40</f>
        <v>852</v>
      </c>
      <c r="C41" s="87">
        <f>'Master data'!DX40</f>
        <v>77893.091</v>
      </c>
      <c r="D41" s="87">
        <f>'Master data'!DY40</f>
        <v>12796.692999999997</v>
      </c>
      <c r="E41" s="6">
        <f>'Master data'!ES40</f>
        <v>15057.45200000001</v>
      </c>
      <c r="F41" s="23">
        <f t="shared" si="0"/>
        <v>1.1766674405645281</v>
      </c>
      <c r="G41" s="7">
        <f>'Debt fundamentals'!H40</f>
        <v>7.5996621239877257E-2</v>
      </c>
      <c r="H41" s="7">
        <f>'Master data'!DY40/'Master data'!DX40</f>
        <v>0.16428534078844037</v>
      </c>
      <c r="I41" s="23">
        <f>IF('Master data'!BY40&gt;0,IF('Master data'!BZ40&gt;0,'Master data'!BZ40/'Master data'!BY40,"NA"),"NA")</f>
        <v>0.14183060583725618</v>
      </c>
      <c r="J41" s="23">
        <f>E41/'Master data'!DX40</f>
        <v>0.19330921146780541</v>
      </c>
      <c r="K41" s="23">
        <f>IF('Master data'!BY40&gt;0,IF('Master data'!ES40&gt;0,'Master data'!ES40/'Master data'!BY40,"NA"),"NA")</f>
        <v>0.21646078735107654</v>
      </c>
    </row>
    <row r="42" spans="1:11">
      <c r="A42" s="2" t="str">
        <f>'Master data'!A41</f>
        <v>Healthcare Support Services</v>
      </c>
      <c r="B42" s="6">
        <f>'Master data'!B41</f>
        <v>445</v>
      </c>
      <c r="C42" s="87">
        <f>'Master data'!DX41</f>
        <v>93793.592999999993</v>
      </c>
      <c r="D42" s="87">
        <f>'Master data'!DY41</f>
        <v>21610.833000000006</v>
      </c>
      <c r="E42" s="6">
        <f>'Master data'!ES41</f>
        <v>25384.11</v>
      </c>
      <c r="F42" s="23">
        <f t="shared" si="0"/>
        <v>1.1746011826568645</v>
      </c>
      <c r="G42" s="7">
        <f>'Debt fundamentals'!H41</f>
        <v>0.14227983754560394</v>
      </c>
      <c r="H42" s="7">
        <f>'Master data'!DY41/'Master data'!DX41</f>
        <v>0.23040841393078956</v>
      </c>
      <c r="I42" s="23">
        <f>IF('Master data'!BY41&gt;0,IF('Master data'!BZ41&gt;0,'Master data'!BZ41/'Master data'!BY41,"NA"),"NA")</f>
        <v>0.2526499936833746</v>
      </c>
      <c r="J42" s="23">
        <f>E42/'Master data'!DX41</f>
        <v>0.2706379954971978</v>
      </c>
      <c r="K42" s="23">
        <f>IF('Master data'!BY41&gt;0,IF('Master data'!ES41&gt;0,'Master data'!ES41/'Master data'!BY41,"NA"),"NA")</f>
        <v>0.31191891391838367</v>
      </c>
    </row>
    <row r="43" spans="1:11">
      <c r="A43" s="2" t="str">
        <f>'Master data'!A42</f>
        <v>Heathcare Information and Technology</v>
      </c>
      <c r="B43" s="6">
        <f>'Master data'!B42</f>
        <v>455</v>
      </c>
      <c r="C43" s="87">
        <f>'Master data'!DX42</f>
        <v>48523.00799999998</v>
      </c>
      <c r="D43" s="87">
        <f>'Master data'!DY42</f>
        <v>8572.0089999999964</v>
      </c>
      <c r="E43" s="6">
        <f>'Master data'!ES42</f>
        <v>7600.545000000001</v>
      </c>
      <c r="F43" s="23">
        <f t="shared" si="0"/>
        <v>0.88667020764910587</v>
      </c>
      <c r="G43" s="7">
        <f>'Debt fundamentals'!H42</f>
        <v>6.8531772382227199E-2</v>
      </c>
      <c r="H43" s="7">
        <f>'Master data'!DY42/'Master data'!DX42</f>
        <v>0.1766586482025187</v>
      </c>
      <c r="I43" s="23">
        <f>IF('Master data'!BY42&gt;0,IF('Master data'!BZ42&gt;0,'Master data'!BZ42/'Master data'!BY42,"NA"),"NA")</f>
        <v>0.20238897392895278</v>
      </c>
      <c r="J43" s="23">
        <f>E43/'Master data'!DX42</f>
        <v>0.15663796028473759</v>
      </c>
      <c r="K43" s="23">
        <f>IF('Master data'!BY42&gt;0,IF('Master data'!ES42&gt;0,'Master data'!ES42/'Master data'!BY42,"NA"),"NA")</f>
        <v>0.18540740966610772</v>
      </c>
    </row>
    <row r="44" spans="1:11">
      <c r="A44" s="2" t="str">
        <f>'Master data'!A43</f>
        <v>Homebuilding</v>
      </c>
      <c r="B44" s="6">
        <f>'Master data'!B43</f>
        <v>168</v>
      </c>
      <c r="C44" s="87">
        <f>'Master data'!DX43</f>
        <v>41157.471000000012</v>
      </c>
      <c r="D44" s="87">
        <f>'Master data'!DY43</f>
        <v>9476.7439999999988</v>
      </c>
      <c r="E44" s="6">
        <f>'Master data'!ES43</f>
        <v>6452.5859999999993</v>
      </c>
      <c r="F44" s="23">
        <f t="shared" si="0"/>
        <v>0.68088638882721741</v>
      </c>
      <c r="G44" s="7">
        <f>'Debt fundamentals'!H43</f>
        <v>0.2056651335052623</v>
      </c>
      <c r="H44" s="7">
        <f>'Master data'!DY43/'Master data'!DX43</f>
        <v>0.23025574141812541</v>
      </c>
      <c r="I44" s="23">
        <f>IF('Master data'!BY43&gt;0,IF('Master data'!BZ43&gt;0,'Master data'!BZ43/'Master data'!BY43,"NA"),"NA")</f>
        <v>0.22170615784205144</v>
      </c>
      <c r="J44" s="23">
        <f>E44/'Master data'!DX43</f>
        <v>0.15677800028092098</v>
      </c>
      <c r="K44" s="23">
        <f>IF('Master data'!BY43&gt;0,IF('Master data'!ES43&gt;0,'Master data'!ES43/'Master data'!BY43,"NA"),"NA")</f>
        <v>0.15809225168166624</v>
      </c>
    </row>
    <row r="45" spans="1:11">
      <c r="A45" s="2" t="str">
        <f>'Master data'!A44</f>
        <v>Hospitals/Healthcare Facilities</v>
      </c>
      <c r="B45" s="6">
        <f>'Master data'!B44</f>
        <v>223</v>
      </c>
      <c r="C45" s="87">
        <f>'Master data'!DX44</f>
        <v>23998.496000000006</v>
      </c>
      <c r="D45" s="87">
        <f>'Master data'!DY44</f>
        <v>4932.4959999999983</v>
      </c>
      <c r="E45" s="6">
        <f>'Master data'!ES44</f>
        <v>3947.3710000000005</v>
      </c>
      <c r="F45" s="23">
        <f t="shared" si="0"/>
        <v>0.80027860134098472</v>
      </c>
      <c r="G45" s="7">
        <f>'Debt fundamentals'!H44</f>
        <v>0.15976905706743341</v>
      </c>
      <c r="H45" s="7">
        <f>'Master data'!DY44/'Master data'!DX44</f>
        <v>0.20553354676893074</v>
      </c>
      <c r="I45" s="23">
        <f>IF('Master data'!BY44&gt;0,IF('Master data'!BZ44&gt;0,'Master data'!BZ44/'Master data'!BY44,"NA"),"NA")</f>
        <v>0.22779649217498593</v>
      </c>
      <c r="J45" s="23">
        <f>E45/'Master data'!DX44</f>
        <v>0.16448409933689176</v>
      </c>
      <c r="K45" s="23">
        <f>IF('Master data'!BY44&gt;0,IF('Master data'!ES44&gt;0,'Master data'!ES44/'Master data'!BY44,"NA"),"NA")</f>
        <v>0.1820370778411832</v>
      </c>
    </row>
    <row r="46" spans="1:11">
      <c r="A46" s="2" t="str">
        <f>'Master data'!A45</f>
        <v>Hotel/Gaming</v>
      </c>
      <c r="B46" s="6">
        <f>'Master data'!B45</f>
        <v>654</v>
      </c>
      <c r="C46" s="87">
        <f>'Master data'!DX45</f>
        <v>11894.329000000002</v>
      </c>
      <c r="D46" s="87">
        <f>'Master data'!DY45</f>
        <v>3236.5330000000013</v>
      </c>
      <c r="E46" s="6">
        <f>'Master data'!ES45</f>
        <v>4658.5180000000046</v>
      </c>
      <c r="F46" s="23">
        <f t="shared" si="0"/>
        <v>1.4393543955831758</v>
      </c>
      <c r="G46" s="7">
        <f>'Debt fundamentals'!H45</f>
        <v>5.7061387842559444E-2</v>
      </c>
      <c r="H46" s="7">
        <f>'Master data'!DY45/'Master data'!DX45</f>
        <v>0.27210723698663464</v>
      </c>
      <c r="I46" s="23" t="str">
        <f>IF('Master data'!BY45&gt;0,IF('Master data'!BZ45&gt;0,'Master data'!BZ45/'Master data'!BY45,"NA"),"NA")</f>
        <v>NA</v>
      </c>
      <c r="J46" s="23">
        <f>E46/'Master data'!DX45</f>
        <v>0.39165874762670544</v>
      </c>
      <c r="K46" s="23" t="str">
        <f>IF('Master data'!BY45&gt;0,IF('Master data'!ES45&gt;0,'Master data'!ES45/'Master data'!BY45,"NA"),"NA")</f>
        <v>NA</v>
      </c>
    </row>
    <row r="47" spans="1:11">
      <c r="A47" s="2" t="str">
        <f>'Master data'!A46</f>
        <v>Household Products</v>
      </c>
      <c r="B47" s="6">
        <f>'Master data'!B46</f>
        <v>575</v>
      </c>
      <c r="C47" s="87">
        <f>'Master data'!DX46</f>
        <v>68618.921000000002</v>
      </c>
      <c r="D47" s="87">
        <f>'Master data'!DY46</f>
        <v>15413.759999999998</v>
      </c>
      <c r="E47" s="6">
        <f>'Master data'!ES46</f>
        <v>17810.841000000019</v>
      </c>
      <c r="F47" s="23">
        <f t="shared" si="0"/>
        <v>1.1555156561410078</v>
      </c>
      <c r="G47" s="7">
        <f>'Debt fundamentals'!H46</f>
        <v>0.12035865084485994</v>
      </c>
      <c r="H47" s="7">
        <f>'Master data'!DY46/'Master data'!DX46</f>
        <v>0.22462842282232912</v>
      </c>
      <c r="I47" s="23">
        <f>IF('Master data'!BY46&gt;0,IF('Master data'!BZ46&gt;0,'Master data'!BZ46/'Master data'!BY46,"NA"),"NA")</f>
        <v>0.24967711980950114</v>
      </c>
      <c r="J47" s="23">
        <f>E47/'Master data'!DX46</f>
        <v>0.25956165938546333</v>
      </c>
      <c r="K47" s="23">
        <f>IF('Master data'!BY46&gt;0,IF('Master data'!ES46&gt;0,'Master data'!ES46/'Master data'!BY46,"NA"),"NA")</f>
        <v>0.28359989323390172</v>
      </c>
    </row>
    <row r="48" spans="1:11">
      <c r="A48" s="2" t="str">
        <f>'Master data'!A47</f>
        <v>Information Services</v>
      </c>
      <c r="B48" s="6">
        <f>'Master data'!B47</f>
        <v>266</v>
      </c>
      <c r="C48" s="87">
        <f>'Master data'!DX47</f>
        <v>53624.36</v>
      </c>
      <c r="D48" s="87">
        <f>'Master data'!DY47</f>
        <v>10587.937000000002</v>
      </c>
      <c r="E48" s="6">
        <f>'Master data'!ES47</f>
        <v>10692.339</v>
      </c>
      <c r="F48" s="23">
        <f t="shared" si="0"/>
        <v>1.0098604666801472</v>
      </c>
      <c r="G48" s="7">
        <f>'Debt fundamentals'!H47</f>
        <v>0.14318180298464608</v>
      </c>
      <c r="H48" s="7">
        <f>'Master data'!DY47/'Master data'!DX47</f>
        <v>0.19744640308993899</v>
      </c>
      <c r="I48" s="23">
        <f>IF('Master data'!BY47&gt;0,IF('Master data'!BZ47&gt;0,'Master data'!BZ47/'Master data'!BY47,"NA"),"NA")</f>
        <v>0.21499220552275047</v>
      </c>
      <c r="J48" s="23">
        <f>E48/'Master data'!DX47</f>
        <v>0.19939331676872227</v>
      </c>
      <c r="K48" s="23">
        <f>IF('Master data'!BY47&gt;0,IF('Master data'!ES47&gt;0,'Master data'!ES47/'Master data'!BY47,"NA"),"NA")</f>
        <v>0.22412282497235175</v>
      </c>
    </row>
    <row r="49" spans="1:11">
      <c r="A49" s="2" t="str">
        <f>'Master data'!A48</f>
        <v>Insurance (General)</v>
      </c>
      <c r="B49" s="6">
        <f>'Master data'!B48</f>
        <v>215</v>
      </c>
      <c r="C49" s="87">
        <f>'Master data'!DX48</f>
        <v>95548.460000000021</v>
      </c>
      <c r="D49" s="87">
        <f>'Master data'!DY48</f>
        <v>21630.138999999992</v>
      </c>
      <c r="E49" s="6">
        <f>'Master data'!ES48</f>
        <v>14787.204000000002</v>
      </c>
      <c r="F49" s="23">
        <f t="shared" si="0"/>
        <v>0.68363887999055428</v>
      </c>
      <c r="G49" s="7">
        <f>'Debt fundamentals'!H48</f>
        <v>0.14535346913165509</v>
      </c>
      <c r="H49" s="7">
        <f>'Master data'!DY48/'Master data'!DX48</f>
        <v>0.22637872970427766</v>
      </c>
      <c r="I49" s="23">
        <f>IF('Master data'!BY48&gt;0,IF('Master data'!BZ48&gt;0,'Master data'!BZ48/'Master data'!BY48,"NA"),"NA")</f>
        <v>0.23058609692615781</v>
      </c>
      <c r="J49" s="23">
        <f>E49/'Master data'!DX48</f>
        <v>0.15476130122871681</v>
      </c>
      <c r="K49" s="23">
        <f>IF('Master data'!BY48&gt;0,IF('Master data'!ES48&gt;0,'Master data'!ES48/'Master data'!BY48,"NA"),"NA")</f>
        <v>0.15771277292121735</v>
      </c>
    </row>
    <row r="50" spans="1:11">
      <c r="A50" s="2" t="str">
        <f>'Master data'!A49</f>
        <v>Insurance (Life)</v>
      </c>
      <c r="B50" s="6">
        <f>'Master data'!B49</f>
        <v>142</v>
      </c>
      <c r="C50" s="87">
        <f>'Master data'!DX49</f>
        <v>160119.87499999997</v>
      </c>
      <c r="D50" s="87">
        <f>'Master data'!DY49</f>
        <v>26403.024999999998</v>
      </c>
      <c r="E50" s="6">
        <f>'Master data'!ES49</f>
        <v>26235.783000000003</v>
      </c>
      <c r="F50" s="23">
        <f t="shared" si="0"/>
        <v>0.99366580155114825</v>
      </c>
      <c r="G50" s="7">
        <f>'Debt fundamentals'!H49</f>
        <v>0.16746415798925821</v>
      </c>
      <c r="H50" s="7">
        <f>'Master data'!DY49/'Master data'!DX49</f>
        <v>0.16489536355183892</v>
      </c>
      <c r="I50" s="23">
        <f>IF('Master data'!BY49&gt;0,IF('Master data'!BZ49&gt;0,'Master data'!BZ49/'Master data'!BY49,"NA"),"NA")</f>
        <v>0.16178152966152587</v>
      </c>
      <c r="J50" s="23">
        <f>E50/'Master data'!DX49</f>
        <v>0.16385088359580599</v>
      </c>
      <c r="K50" s="23">
        <f>IF('Master data'!BY49&gt;0,IF('Master data'!ES49&gt;0,'Master data'!ES49/'Master data'!BY49,"NA"),"NA")</f>
        <v>0.16774821339897575</v>
      </c>
    </row>
    <row r="51" spans="1:11">
      <c r="A51" s="2" t="str">
        <f>'Master data'!A50</f>
        <v>Insurance (Prop/Cas.)</v>
      </c>
      <c r="B51" s="6">
        <f>'Master data'!B50</f>
        <v>231</v>
      </c>
      <c r="C51" s="87">
        <f>'Master data'!DX50</f>
        <v>85237.753000000041</v>
      </c>
      <c r="D51" s="87">
        <f>'Master data'!DY50</f>
        <v>16311.495999999999</v>
      </c>
      <c r="E51" s="6">
        <f>'Master data'!ES50</f>
        <v>14937.859000000004</v>
      </c>
      <c r="F51" s="23">
        <f t="shared" si="0"/>
        <v>0.91578718469477016</v>
      </c>
      <c r="G51" s="7">
        <f>'Debt fundamentals'!H50</f>
        <v>0.15522217858995871</v>
      </c>
      <c r="H51" s="7">
        <f>'Master data'!DY50/'Master data'!DX50</f>
        <v>0.19136468789833058</v>
      </c>
      <c r="I51" s="23">
        <f>IF('Master data'!BY50&gt;0,IF('Master data'!BZ50&gt;0,'Master data'!BZ50/'Master data'!BY50,"NA"),"NA")</f>
        <v>0.19541961740080119</v>
      </c>
      <c r="J51" s="23">
        <f>E51/'Master data'!DX50</f>
        <v>0.17524932878040553</v>
      </c>
      <c r="K51" s="23">
        <f>IF('Master data'!BY50&gt;0,IF('Master data'!ES50&gt;0,'Master data'!ES50/'Master data'!BY50,"NA"),"NA")</f>
        <v>0.18059553177918963</v>
      </c>
    </row>
    <row r="52" spans="1:11">
      <c r="A52" s="2" t="str">
        <f>'Master data'!A51</f>
        <v>Investments &amp; Asset Management</v>
      </c>
      <c r="B52" s="6">
        <f>'Master data'!B51</f>
        <v>1706</v>
      </c>
      <c r="C52" s="87">
        <f>'Master data'!DX51</f>
        <v>146609.77699999991</v>
      </c>
      <c r="D52" s="87">
        <f>'Master data'!DY51</f>
        <v>20693.154999999995</v>
      </c>
      <c r="E52" s="6">
        <f>'Master data'!ES51</f>
        <v>12928.145999999988</v>
      </c>
      <c r="F52" s="23">
        <f t="shared" si="0"/>
        <v>0.62475470753493079</v>
      </c>
      <c r="G52" s="7">
        <f>'Debt fundamentals'!H51</f>
        <v>4.7028453315935075E-2</v>
      </c>
      <c r="H52" s="7">
        <f>'Master data'!DY51/'Master data'!DX51</f>
        <v>0.14114444086495001</v>
      </c>
      <c r="I52" s="23">
        <f>IF('Master data'!BY51&gt;0,IF('Master data'!BZ51&gt;0,'Master data'!BZ51/'Master data'!BY51,"NA"),"NA")</f>
        <v>0.15055536867634889</v>
      </c>
      <c r="J52" s="23">
        <f>E52/'Master data'!DX51</f>
        <v>8.8180653872763179E-2</v>
      </c>
      <c r="K52" s="23">
        <f>IF('Master data'!BY51&gt;0,IF('Master data'!ES51&gt;0,'Master data'!ES51/'Master data'!BY51,"NA"),"NA")</f>
        <v>9.5666395274547636E-2</v>
      </c>
    </row>
    <row r="53" spans="1:11">
      <c r="A53" s="2" t="str">
        <f>'Master data'!A52</f>
        <v>Machinery</v>
      </c>
      <c r="B53" s="6">
        <f>'Master data'!B52</f>
        <v>1421</v>
      </c>
      <c r="C53" s="87">
        <f>'Master data'!DX52</f>
        <v>84000.616999999882</v>
      </c>
      <c r="D53" s="87">
        <f>'Master data'!DY52</f>
        <v>18321.040000000019</v>
      </c>
      <c r="E53" s="6">
        <f>'Master data'!ES52</f>
        <v>19436.545000000024</v>
      </c>
      <c r="F53" s="23">
        <f t="shared" si="0"/>
        <v>1.0608865544750736</v>
      </c>
      <c r="G53" s="7">
        <f>'Debt fundamentals'!H52</f>
        <v>0.15760278040714831</v>
      </c>
      <c r="H53" s="7">
        <f>'Master data'!DY52/'Master data'!DX52</f>
        <v>0.21810601700699467</v>
      </c>
      <c r="I53" s="23">
        <f>IF('Master data'!BY52&gt;0,IF('Master data'!BZ52&gt;0,'Master data'!BZ52/'Master data'!BY52,"NA"),"NA")</f>
        <v>0.23121553308969742</v>
      </c>
      <c r="J53" s="23">
        <f>E53/'Master data'!DX52</f>
        <v>0.23138574089283237</v>
      </c>
      <c r="K53" s="23">
        <f>IF('Master data'!BY52&gt;0,IF('Master data'!ES52&gt;0,'Master data'!ES52/'Master data'!BY52,"NA"),"NA")</f>
        <v>0.24727165968903392</v>
      </c>
    </row>
    <row r="54" spans="1:11">
      <c r="A54" s="2" t="str">
        <f>'Master data'!A53</f>
        <v>Metals &amp; Mining</v>
      </c>
      <c r="B54" s="6">
        <f>'Master data'!B53</f>
        <v>1706</v>
      </c>
      <c r="C54" s="87">
        <f>'Master data'!DX53</f>
        <v>164394.95599999974</v>
      </c>
      <c r="D54" s="87">
        <f>'Master data'!DY53</f>
        <v>49032.350000000064</v>
      </c>
      <c r="E54" s="6">
        <f>'Master data'!ES53</f>
        <v>37818.042999999998</v>
      </c>
      <c r="F54" s="23">
        <f t="shared" si="0"/>
        <v>0.77128758870419123</v>
      </c>
      <c r="G54" s="7">
        <f>'Debt fundamentals'!H53</f>
        <v>4.4047782417602779E-2</v>
      </c>
      <c r="H54" s="7">
        <f>'Master data'!DY53/'Master data'!DX53</f>
        <v>0.29825945511369667</v>
      </c>
      <c r="I54" s="23">
        <f>IF('Master data'!BY53&gt;0,IF('Master data'!BZ53&gt;0,'Master data'!BZ53/'Master data'!BY53,"NA"),"NA")</f>
        <v>0.31024864076596192</v>
      </c>
      <c r="J54" s="23">
        <f>E54/'Master data'!DX53</f>
        <v>0.23004381594286905</v>
      </c>
      <c r="K54" s="23">
        <f>IF('Master data'!BY53&gt;0,IF('Master data'!ES53&gt;0,'Master data'!ES53/'Master data'!BY53,"NA"),"NA")</f>
        <v>0.23989084947043321</v>
      </c>
    </row>
    <row r="55" spans="1:11">
      <c r="A55" s="2" t="str">
        <f>'Master data'!A54</f>
        <v>Office Equipment &amp; Services</v>
      </c>
      <c r="B55" s="6">
        <f>'Master data'!B54</f>
        <v>145</v>
      </c>
      <c r="C55" s="87">
        <f>'Master data'!DX54</f>
        <v>2963.1820000000007</v>
      </c>
      <c r="D55" s="87">
        <f>'Master data'!DY54</f>
        <v>755.3549999999999</v>
      </c>
      <c r="E55" s="6">
        <f>'Master data'!ES54</f>
        <v>639.93699999999956</v>
      </c>
      <c r="F55" s="23">
        <f t="shared" si="0"/>
        <v>0.84720032302692061</v>
      </c>
      <c r="G55" s="7">
        <f>'Debt fundamentals'!H54</f>
        <v>0.13296911127852126</v>
      </c>
      <c r="H55" s="7">
        <f>'Master data'!DY54/'Master data'!DX54</f>
        <v>0.25491346802187637</v>
      </c>
      <c r="I55" s="23">
        <f>IF('Master data'!BY54&gt;0,IF('Master data'!BZ54&gt;0,'Master data'!BZ54/'Master data'!BY54,"NA"),"NA")</f>
        <v>0.28706358372008339</v>
      </c>
      <c r="J55" s="23">
        <f>E55/'Master data'!DX54</f>
        <v>0.21596277245204629</v>
      </c>
      <c r="K55" s="23">
        <f>IF('Master data'!BY54&gt;0,IF('Master data'!ES54&gt;0,'Master data'!ES54/'Master data'!BY54,"NA"),"NA")</f>
        <v>0.25026955511380344</v>
      </c>
    </row>
    <row r="56" spans="1:11">
      <c r="A56" s="2" t="str">
        <f>'Master data'!A55</f>
        <v>Oil/Gas (Integrated)</v>
      </c>
      <c r="B56" s="6">
        <f>'Master data'!B55</f>
        <v>46</v>
      </c>
      <c r="C56" s="87">
        <f>'Master data'!DX55</f>
        <v>379882.19</v>
      </c>
      <c r="D56" s="87">
        <f>'Master data'!DY55</f>
        <v>146791.51699999999</v>
      </c>
      <c r="E56" s="6">
        <f>'Master data'!ES55</f>
        <v>43838.653999999995</v>
      </c>
      <c r="F56" s="23">
        <f t="shared" si="0"/>
        <v>0.2986456908133186</v>
      </c>
      <c r="G56" s="7">
        <f>'Debt fundamentals'!H55</f>
        <v>0.22966977055414242</v>
      </c>
      <c r="H56" s="7">
        <f>'Master data'!DY55/'Master data'!DX55</f>
        <v>0.38641326407010551</v>
      </c>
      <c r="I56" s="23">
        <f>IF('Master data'!BY55&gt;0,IF('Master data'!BZ55&gt;0,'Master data'!BZ55/'Master data'!BY55,"NA"),"NA")</f>
        <v>0.39101311976193753</v>
      </c>
      <c r="J56" s="23">
        <f>E56/'Master data'!DX55</f>
        <v>0.11540065618764594</v>
      </c>
      <c r="K56" s="23">
        <f>IF('Master data'!BY55&gt;0,IF('Master data'!ES55&gt;0,'Master data'!ES55/'Master data'!BY55,"NA"),"NA")</f>
        <v>0.11772141697865095</v>
      </c>
    </row>
    <row r="57" spans="1:11">
      <c r="A57" s="2" t="str">
        <f>'Master data'!A56</f>
        <v>Oil/Gas (Production and Exploration)</v>
      </c>
      <c r="B57" s="6">
        <f>'Master data'!B56</f>
        <v>642</v>
      </c>
      <c r="C57" s="87">
        <f>'Master data'!DX56</f>
        <v>84421.983000000007</v>
      </c>
      <c r="D57" s="87">
        <f>'Master data'!DY56</f>
        <v>23503.391</v>
      </c>
      <c r="E57" s="6">
        <f>'Master data'!ES56</f>
        <v>10597.035999999995</v>
      </c>
      <c r="F57" s="23">
        <f t="shared" si="0"/>
        <v>0.45087264216469847</v>
      </c>
      <c r="G57" s="7">
        <f>'Debt fundamentals'!H56</f>
        <v>5.2689368228282352E-2</v>
      </c>
      <c r="H57" s="7">
        <f>'Master data'!DY56/'Master data'!DX56</f>
        <v>0.27840368307861235</v>
      </c>
      <c r="I57" s="23">
        <f>IF('Master data'!BY56&gt;0,IF('Master data'!BZ56&gt;0,'Master data'!BZ56/'Master data'!BY56,"NA"),"NA")</f>
        <v>0.42247806558857581</v>
      </c>
      <c r="J57" s="23">
        <f>E57/'Master data'!DX56</f>
        <v>0.12552460417803729</v>
      </c>
      <c r="K57" s="23">
        <f>IF('Master data'!BY56&gt;0,IF('Master data'!ES56&gt;0,'Master data'!ES56/'Master data'!BY56,"NA"),"NA")</f>
        <v>0.22321108518470237</v>
      </c>
    </row>
    <row r="58" spans="1:11">
      <c r="A58" s="2" t="str">
        <f>'Master data'!A57</f>
        <v>Oil/Gas Distribution</v>
      </c>
      <c r="B58" s="6">
        <f>'Master data'!B57</f>
        <v>165</v>
      </c>
      <c r="C58" s="87">
        <f>'Master data'!DX57</f>
        <v>24143.368999999992</v>
      </c>
      <c r="D58" s="87">
        <f>'Master data'!DY57</f>
        <v>4500.5500000000011</v>
      </c>
      <c r="E58" s="6">
        <f>'Master data'!ES57</f>
        <v>2320.3540000000007</v>
      </c>
      <c r="F58" s="23">
        <f t="shared" si="0"/>
        <v>0.51557120796347111</v>
      </c>
      <c r="G58" s="7">
        <f>'Debt fundamentals'!H57</f>
        <v>0.12535746901227049</v>
      </c>
      <c r="H58" s="7">
        <f>'Master data'!DY57/'Master data'!DX57</f>
        <v>0.18640936151040075</v>
      </c>
      <c r="I58" s="23">
        <f>IF('Master data'!BY57&gt;0,IF('Master data'!BZ57&gt;0,'Master data'!BZ57/'Master data'!BY57,"NA"),"NA")</f>
        <v>0.1327525770299095</v>
      </c>
      <c r="J58" s="23">
        <f>E58/'Master data'!DX57</f>
        <v>9.6107299689616704E-2</v>
      </c>
      <c r="K58" s="23">
        <f>IF('Master data'!BY57&gt;0,IF('Master data'!ES57&gt;0,'Master data'!ES57/'Master data'!BY57,"NA"),"NA")</f>
        <v>0.11985131200636032</v>
      </c>
    </row>
    <row r="59" spans="1:11">
      <c r="A59" s="2" t="str">
        <f>'Master data'!A58</f>
        <v>Oilfield Svcs/Equip.</v>
      </c>
      <c r="B59" s="6">
        <f>'Master data'!B58</f>
        <v>457</v>
      </c>
      <c r="C59" s="87">
        <f>'Master data'!DX58</f>
        <v>62784.908999999941</v>
      </c>
      <c r="D59" s="87">
        <f>'Master data'!DY58</f>
        <v>14474.96</v>
      </c>
      <c r="E59" s="6">
        <f>'Master data'!ES58</f>
        <v>12705.761999999999</v>
      </c>
      <c r="F59" s="23">
        <f t="shared" si="0"/>
        <v>0.87777527537209077</v>
      </c>
      <c r="G59" s="7">
        <f>'Debt fundamentals'!H58</f>
        <v>0.10558530274836321</v>
      </c>
      <c r="H59" s="7">
        <f>'Master data'!DY58/'Master data'!DX58</f>
        <v>0.23054839499727575</v>
      </c>
      <c r="I59" s="23">
        <f>IF('Master data'!BY58&gt;0,IF('Master data'!BZ58&gt;0,'Master data'!BZ58/'Master data'!BY58,"NA"),"NA")</f>
        <v>0.27760243991813566</v>
      </c>
      <c r="J59" s="23">
        <f>E59/'Master data'!DX58</f>
        <v>0.20236968090532728</v>
      </c>
      <c r="K59" s="23">
        <f>IF('Master data'!BY58&gt;0,IF('Master data'!ES58&gt;0,'Master data'!ES58/'Master data'!BY58,"NA"),"NA")</f>
        <v>0.24782258348121347</v>
      </c>
    </row>
    <row r="60" spans="1:11">
      <c r="A60" s="2" t="str">
        <f>'Master data'!A59</f>
        <v>Packaging &amp; Container</v>
      </c>
      <c r="B60" s="6">
        <f>'Master data'!B59</f>
        <v>414</v>
      </c>
      <c r="C60" s="87">
        <f>'Master data'!DX59</f>
        <v>23500.509000000013</v>
      </c>
      <c r="D60" s="87">
        <f>'Master data'!DY59</f>
        <v>5209.6629999999986</v>
      </c>
      <c r="E60" s="6">
        <f>'Master data'!ES59</f>
        <v>5103.4919999999975</v>
      </c>
      <c r="F60" s="23">
        <f t="shared" si="0"/>
        <v>0.9796203708378064</v>
      </c>
      <c r="G60" s="7">
        <f>'Debt fundamentals'!H59</f>
        <v>0.1767353569715161</v>
      </c>
      <c r="H60" s="7">
        <f>'Master data'!DY59/'Master data'!DX59</f>
        <v>0.22168298567490585</v>
      </c>
      <c r="I60" s="23">
        <f>IF('Master data'!BY59&gt;0,IF('Master data'!BZ59&gt;0,'Master data'!BZ59/'Master data'!BY59,"NA"),"NA")</f>
        <v>0.22645150687421672</v>
      </c>
      <c r="J60" s="23">
        <f>E60/'Master data'!DX59</f>
        <v>0.21716516863528337</v>
      </c>
      <c r="K60" s="23">
        <f>IF('Master data'!BY59&gt;0,IF('Master data'!ES59&gt;0,'Master data'!ES59/'Master data'!BY59,"NA"),"NA")</f>
        <v>0.22474094530589009</v>
      </c>
    </row>
    <row r="61" spans="1:11">
      <c r="A61" s="2" t="str">
        <f>'Master data'!A60</f>
        <v>Paper/Forest Products</v>
      </c>
      <c r="B61" s="6">
        <f>'Master data'!B60</f>
        <v>272</v>
      </c>
      <c r="C61" s="87">
        <f>'Master data'!DX60</f>
        <v>30943.254000000015</v>
      </c>
      <c r="D61" s="87">
        <f>'Master data'!DY60</f>
        <v>6629.5050000000028</v>
      </c>
      <c r="E61" s="6">
        <f>'Master data'!ES60</f>
        <v>5013.0610000000024</v>
      </c>
      <c r="F61" s="23">
        <f t="shared" si="0"/>
        <v>0.75617425433723939</v>
      </c>
      <c r="G61" s="7">
        <f>'Debt fundamentals'!H60</f>
        <v>0.14104913766133662</v>
      </c>
      <c r="H61" s="7">
        <f>'Master data'!DY60/'Master data'!DX60</f>
        <v>0.21424718292394199</v>
      </c>
      <c r="I61" s="23">
        <f>IF('Master data'!BY60&gt;0,IF('Master data'!BZ60&gt;0,'Master data'!BZ60/'Master data'!BY60,"NA"),"NA")</f>
        <v>0.21955448797867025</v>
      </c>
      <c r="J61" s="23">
        <f>E61/'Master data'!DX60</f>
        <v>0.16200820379136596</v>
      </c>
      <c r="K61" s="23">
        <f>IF('Master data'!BY60&gt;0,IF('Master data'!ES60&gt;0,'Master data'!ES60/'Master data'!BY60,"NA"),"NA")</f>
        <v>0.16821184462058658</v>
      </c>
    </row>
    <row r="62" spans="1:11">
      <c r="A62" s="2" t="str">
        <f>'Master data'!A61</f>
        <v>Power</v>
      </c>
      <c r="B62" s="6">
        <f>'Master data'!B61</f>
        <v>541</v>
      </c>
      <c r="C62" s="87">
        <f>'Master data'!DX61</f>
        <v>173899.76500000007</v>
      </c>
      <c r="D62" s="87">
        <f>'Master data'!DY61</f>
        <v>36625.350999999959</v>
      </c>
      <c r="E62" s="6">
        <f>'Master data'!ES61</f>
        <v>37616.336000000054</v>
      </c>
      <c r="F62" s="23">
        <f t="shared" si="0"/>
        <v>1.0270573516141892</v>
      </c>
      <c r="G62" s="7">
        <f>'Debt fundamentals'!H61</f>
        <v>0.16292302235535111</v>
      </c>
      <c r="H62" s="7">
        <f>'Master data'!DY61/'Master data'!DX61</f>
        <v>0.21061184872791486</v>
      </c>
      <c r="I62" s="23">
        <f>IF('Master data'!BY61&gt;0,IF('Master data'!BZ61&gt;0,'Master data'!BZ61/'Master data'!BY61,"NA"),"NA")</f>
        <v>0.21198466727668566</v>
      </c>
      <c r="J62" s="23">
        <f>E62/'Master data'!DX61</f>
        <v>0.21631044757306048</v>
      </c>
      <c r="K62" s="23">
        <f>IF('Master data'!BY61&gt;0,IF('Master data'!ES61&gt;0,'Master data'!ES61/'Master data'!BY61,"NA"),"NA")</f>
        <v>0.24574680566141102</v>
      </c>
    </row>
    <row r="63" spans="1:11">
      <c r="A63" s="2" t="str">
        <f>'Master data'!A62</f>
        <v>Precious Metals</v>
      </c>
      <c r="B63" s="6">
        <f>'Master data'!B62</f>
        <v>947</v>
      </c>
      <c r="C63" s="87">
        <f>'Master data'!DX62</f>
        <v>61425.513999999981</v>
      </c>
      <c r="D63" s="87">
        <f>'Master data'!DY62</f>
        <v>16386.097999999998</v>
      </c>
      <c r="E63" s="6">
        <f>'Master data'!ES62</f>
        <v>14173.429000000002</v>
      </c>
      <c r="F63" s="23">
        <f t="shared" si="0"/>
        <v>0.86496669310777974</v>
      </c>
      <c r="G63" s="7">
        <f>'Debt fundamentals'!H62</f>
        <v>4.209805890790777E-2</v>
      </c>
      <c r="H63" s="7">
        <f>'Master data'!DY62/'Master data'!DX62</f>
        <v>0.26676370994632626</v>
      </c>
      <c r="I63" s="23">
        <f>IF('Master data'!BY62&gt;0,IF('Master data'!BZ62&gt;0,'Master data'!BZ62/'Master data'!BY62,"NA"),"NA")</f>
        <v>0.29172451543221611</v>
      </c>
      <c r="J63" s="23">
        <f>E63/'Master data'!DX62</f>
        <v>0.23074172403343676</v>
      </c>
      <c r="K63" s="23">
        <f>IF('Master data'!BY62&gt;0,IF('Master data'!ES62&gt;0,'Master data'!ES62/'Master data'!BY62,"NA"),"NA")</f>
        <v>0.25264442417281757</v>
      </c>
    </row>
    <row r="64" spans="1:11">
      <c r="A64" s="2" t="str">
        <f>'Master data'!A63</f>
        <v>Publishing &amp; Newspapers</v>
      </c>
      <c r="B64" s="6">
        <f>'Master data'!B63</f>
        <v>337</v>
      </c>
      <c r="C64" s="87">
        <f>'Master data'!DX63</f>
        <v>9773.8829999999962</v>
      </c>
      <c r="D64" s="87">
        <f>'Master data'!DY63</f>
        <v>2017.1000000000001</v>
      </c>
      <c r="E64" s="6">
        <f>'Master data'!ES63</f>
        <v>2414.2369999999996</v>
      </c>
      <c r="F64" s="23">
        <f t="shared" si="0"/>
        <v>1.1968851321203706</v>
      </c>
      <c r="G64" s="7">
        <f>'Debt fundamentals'!H63</f>
        <v>0.13447521146816901</v>
      </c>
      <c r="H64" s="7">
        <f>'Master data'!DY63/'Master data'!DX63</f>
        <v>0.20637652404883514</v>
      </c>
      <c r="I64" s="23">
        <f>IF('Master data'!BY63&gt;0,IF('Master data'!BZ63&gt;0,'Master data'!BZ63/'Master data'!BY63,"NA"),"NA")</f>
        <v>0.25962149386692729</v>
      </c>
      <c r="J64" s="23">
        <f>E64/'Master data'!DX63</f>
        <v>0.24700899325273287</v>
      </c>
      <c r="K64" s="23">
        <f>IF('Master data'!BY63&gt;0,IF('Master data'!ES63&gt;0,'Master data'!ES63/'Master data'!BY63,"NA"),"NA")</f>
        <v>0.32211567327174684</v>
      </c>
    </row>
    <row r="65" spans="1:11">
      <c r="A65" s="2" t="str">
        <f>'Master data'!A64</f>
        <v>R.E.I.T.</v>
      </c>
      <c r="B65" s="6">
        <f>'Master data'!B64</f>
        <v>812</v>
      </c>
      <c r="C65" s="87">
        <f>'Master data'!DX64</f>
        <v>99884.251999999964</v>
      </c>
      <c r="D65" s="87">
        <f>'Master data'!DY64</f>
        <v>5789.2940000000008</v>
      </c>
      <c r="E65" s="6">
        <f>'Master data'!ES64</f>
        <v>5967.8250000000044</v>
      </c>
      <c r="F65" s="23">
        <f t="shared" si="0"/>
        <v>1.0308381298306846</v>
      </c>
      <c r="G65" s="7">
        <f>'Debt fundamentals'!H64</f>
        <v>2.6947931998019752E-2</v>
      </c>
      <c r="H65" s="7">
        <f>'Master data'!DY64/'Master data'!DX64</f>
        <v>5.7960027572714894E-2</v>
      </c>
      <c r="I65" s="23">
        <f>IF('Master data'!BY64&gt;0,IF('Master data'!BZ64&gt;0,'Master data'!BZ64/'Master data'!BY64,"NA"),"NA")</f>
        <v>5.8467229203314111E-2</v>
      </c>
      <c r="J65" s="23">
        <f>E65/'Master data'!DX64</f>
        <v>5.9747406427992339E-2</v>
      </c>
      <c r="K65" s="23">
        <f>IF('Master data'!BY64&gt;0,IF('Master data'!ES64&gt;0,'Master data'!ES64/'Master data'!BY64,"NA"),"NA")</f>
        <v>7.5590613954380798E-2</v>
      </c>
    </row>
    <row r="66" spans="1:11">
      <c r="A66" s="2" t="str">
        <f>'Master data'!A65</f>
        <v>Real Estate (Development)</v>
      </c>
      <c r="B66" s="6">
        <f>'Master data'!B65</f>
        <v>893</v>
      </c>
      <c r="C66" s="87">
        <f>'Master data'!DX65</f>
        <v>206705.77699999957</v>
      </c>
      <c r="D66" s="87">
        <f>'Master data'!DY65</f>
        <v>68053.881999999954</v>
      </c>
      <c r="E66" s="6">
        <f>'Master data'!ES65</f>
        <v>100939.07500000003</v>
      </c>
      <c r="F66" s="23">
        <f t="shared" si="0"/>
        <v>1.4832228821274309</v>
      </c>
      <c r="G66" s="7">
        <f>'Debt fundamentals'!H65</f>
        <v>0.17115671118652617</v>
      </c>
      <c r="H66" s="7">
        <f>'Master data'!DY65/'Master data'!DX65</f>
        <v>0.32923067263862732</v>
      </c>
      <c r="I66" s="23">
        <f>IF('Master data'!BY65&gt;0,IF('Master data'!BZ65&gt;0,'Master data'!BZ65/'Master data'!BY65,"NA"),"NA")</f>
        <v>0.34716816839336179</v>
      </c>
      <c r="J66" s="23">
        <f>E66/'Master data'!DX65</f>
        <v>0.48832246715581751</v>
      </c>
      <c r="K66" s="23">
        <f>IF('Master data'!BY65&gt;0,IF('Master data'!ES65&gt;0,'Master data'!ES65/'Master data'!BY65,"NA"),"NA")</f>
        <v>0.51137362303385825</v>
      </c>
    </row>
    <row r="67" spans="1:11">
      <c r="A67" s="2" t="str">
        <f>'Master data'!A66</f>
        <v>Real Estate (General/Diversified)</v>
      </c>
      <c r="B67" s="6">
        <f>'Master data'!B66</f>
        <v>344</v>
      </c>
      <c r="C67" s="87">
        <f>'Master data'!DX66</f>
        <v>40833.535999999971</v>
      </c>
      <c r="D67" s="87">
        <f>'Master data'!DY66</f>
        <v>12360.328000000001</v>
      </c>
      <c r="E67" s="6">
        <f>'Master data'!ES66</f>
        <v>14135.203000000005</v>
      </c>
      <c r="F67" s="23">
        <f t="shared" si="0"/>
        <v>1.1435944903727477</v>
      </c>
      <c r="G67" s="7">
        <f>'Debt fundamentals'!H66</f>
        <v>0.13903447481115122</v>
      </c>
      <c r="H67" s="7">
        <f>'Master data'!DY66/'Master data'!DX66</f>
        <v>0.30270040782164959</v>
      </c>
      <c r="I67" s="23">
        <f>IF('Master data'!BY66&gt;0,IF('Master data'!BZ66&gt;0,'Master data'!BZ66/'Master data'!BY66,"NA"),"NA")</f>
        <v>0.39329070571139713</v>
      </c>
      <c r="J67" s="23">
        <f>E67/'Master data'!DX66</f>
        <v>0.34616651861842224</v>
      </c>
      <c r="K67" s="23">
        <f>IF('Master data'!BY66&gt;0,IF('Master data'!ES66&gt;0,'Master data'!ES66/'Master data'!BY66,"NA"),"NA")</f>
        <v>0.4567541612178474</v>
      </c>
    </row>
    <row r="68" spans="1:11">
      <c r="A68" s="2" t="str">
        <f>'Master data'!A67</f>
        <v>Real Estate (Operations &amp; Services)</v>
      </c>
      <c r="B68" s="6">
        <f>'Master data'!B67</f>
        <v>739</v>
      </c>
      <c r="C68" s="87">
        <f>'Master data'!DX67</f>
        <v>71865.863000000056</v>
      </c>
      <c r="D68" s="87">
        <f>'Master data'!DY67</f>
        <v>16972.009999999962</v>
      </c>
      <c r="E68" s="6">
        <f>'Master data'!ES67</f>
        <v>6930.6690000000053</v>
      </c>
      <c r="F68" s="23">
        <f t="shared" ref="F68:F98" si="1">E68/D68</f>
        <v>0.40835876245653996</v>
      </c>
      <c r="G68" s="7">
        <f>'Debt fundamentals'!H67</f>
        <v>0.13994369284956834</v>
      </c>
      <c r="H68" s="7">
        <f>'Master data'!DY67/'Master data'!DX67</f>
        <v>0.2361623348209142</v>
      </c>
      <c r="I68" s="23">
        <f>IF('Master data'!BY67&gt;0,IF('Master data'!BZ67&gt;0,'Master data'!BZ67/'Master data'!BY67,"NA"),"NA")</f>
        <v>0.29708578591282075</v>
      </c>
      <c r="J68" s="23">
        <f>E68/'Master data'!DX67</f>
        <v>9.643895878631556E-2</v>
      </c>
      <c r="K68" s="23">
        <f>IF('Master data'!BY67&gt;0,IF('Master data'!ES67&gt;0,'Master data'!ES67/'Master data'!BY67,"NA"),"NA")</f>
        <v>0.11863840699850432</v>
      </c>
    </row>
    <row r="69" spans="1:11">
      <c r="A69" s="2" t="str">
        <f>'Master data'!A68</f>
        <v>Recreation</v>
      </c>
      <c r="B69" s="6">
        <f>'Master data'!B68</f>
        <v>324</v>
      </c>
      <c r="C69" s="87">
        <f>'Master data'!DX68</f>
        <v>18259.82699999999</v>
      </c>
      <c r="D69" s="87">
        <f>'Master data'!DY68</f>
        <v>4130.0729999999985</v>
      </c>
      <c r="E69" s="6">
        <f>'Master data'!ES68</f>
        <v>5605.8420000000015</v>
      </c>
      <c r="F69" s="23">
        <f t="shared" si="1"/>
        <v>1.35732273981598</v>
      </c>
      <c r="G69" s="7">
        <f>'Debt fundamentals'!H68</f>
        <v>0.11406308360986638</v>
      </c>
      <c r="H69" s="7">
        <f>'Master data'!DY68/'Master data'!DX68</f>
        <v>0.22618357775240699</v>
      </c>
      <c r="I69" s="23">
        <f>IF('Master data'!BY68&gt;0,IF('Master data'!BZ68&gt;0,'Master data'!BZ68/'Master data'!BY68,"NA"),"NA")</f>
        <v>0.26508204239485283</v>
      </c>
      <c r="J69" s="23">
        <f>E69/'Master data'!DX68</f>
        <v>0.30700411345627776</v>
      </c>
      <c r="K69" s="23">
        <f>IF('Master data'!BY68&gt;0,IF('Master data'!ES68&gt;0,'Master data'!ES68/'Master data'!BY68,"NA"),"NA")</f>
        <v>0.4505586007116873</v>
      </c>
    </row>
    <row r="70" spans="1:11">
      <c r="A70" s="2" t="str">
        <f>'Master data'!A69</f>
        <v>Reinsurance</v>
      </c>
      <c r="B70" s="6">
        <f>'Master data'!B69</f>
        <v>38</v>
      </c>
      <c r="C70" s="87">
        <f>'Master data'!DX69</f>
        <v>14083.579000000002</v>
      </c>
      <c r="D70" s="87">
        <f>'Master data'!DY69</f>
        <v>2523.6060000000002</v>
      </c>
      <c r="E70" s="6">
        <f>'Master data'!ES69</f>
        <v>1676.8790000000004</v>
      </c>
      <c r="F70" s="23">
        <f t="shared" si="1"/>
        <v>0.66447733917259677</v>
      </c>
      <c r="G70" s="7">
        <f>'Debt fundamentals'!H69</f>
        <v>0.11304052568198376</v>
      </c>
      <c r="H70" s="7">
        <f>'Master data'!DY69/'Master data'!DX69</f>
        <v>0.17918783286549533</v>
      </c>
      <c r="I70" s="23">
        <f>IF('Master data'!BY69&gt;0,IF('Master data'!BZ69&gt;0,'Master data'!BZ69/'Master data'!BY69,"NA"),"NA")</f>
        <v>0.17774227328768377</v>
      </c>
      <c r="J70" s="23">
        <f>E70/'Master data'!DX69</f>
        <v>0.11906625439456832</v>
      </c>
      <c r="K70" s="23">
        <f>IF('Master data'!BY69&gt;0,IF('Master data'!ES69&gt;0,'Master data'!ES69/'Master data'!BY69,"NA"),"NA")</f>
        <v>0.12348034396433204</v>
      </c>
    </row>
    <row r="71" spans="1:11">
      <c r="A71" s="2" t="str">
        <f>'Master data'!A70</f>
        <v>Restaurant/Dining</v>
      </c>
      <c r="B71" s="6">
        <f>'Master data'!B70</f>
        <v>385</v>
      </c>
      <c r="C71" s="87">
        <f>'Master data'!DX70</f>
        <v>28556.977000000003</v>
      </c>
      <c r="D71" s="87">
        <f>'Master data'!DY70</f>
        <v>5141.4239999999963</v>
      </c>
      <c r="E71" s="6">
        <f>'Master data'!ES70</f>
        <v>5401.0630000000019</v>
      </c>
      <c r="F71" s="23">
        <f t="shared" si="1"/>
        <v>1.0504994336199476</v>
      </c>
      <c r="G71" s="7">
        <f>'Debt fundamentals'!H70</f>
        <v>0.1062992895993016</v>
      </c>
      <c r="H71" s="7">
        <f>'Master data'!DY70/'Master data'!DX70</f>
        <v>0.18004090559025193</v>
      </c>
      <c r="I71" s="23">
        <f>IF('Master data'!BY70&gt;0,IF('Master data'!BZ70&gt;0,'Master data'!BZ70/'Master data'!BY70,"NA"),"NA")</f>
        <v>0.20890744465330058</v>
      </c>
      <c r="J71" s="23">
        <f>E71/'Master data'!DX70</f>
        <v>0.18913286935098211</v>
      </c>
      <c r="K71" s="23">
        <f>IF('Master data'!BY70&gt;0,IF('Master data'!ES70&gt;0,'Master data'!ES70/'Master data'!BY70,"NA"),"NA")</f>
        <v>0.22689002309705933</v>
      </c>
    </row>
    <row r="72" spans="1:11">
      <c r="A72" s="2" t="str">
        <f>'Master data'!A71</f>
        <v>Retail (Automotive)</v>
      </c>
      <c r="B72" s="6">
        <f>'Master data'!B71</f>
        <v>196</v>
      </c>
      <c r="C72" s="87">
        <f>'Master data'!DX71</f>
        <v>27800.754000000008</v>
      </c>
      <c r="D72" s="87">
        <f>'Master data'!DY71</f>
        <v>6486.3230000000012</v>
      </c>
      <c r="E72" s="6">
        <f>'Master data'!ES71</f>
        <v>5732.2170000000024</v>
      </c>
      <c r="F72" s="23">
        <f t="shared" si="1"/>
        <v>0.88373906140659375</v>
      </c>
      <c r="G72" s="7">
        <f>'Debt fundamentals'!H71</f>
        <v>0.1928389281223383</v>
      </c>
      <c r="H72" s="7">
        <f>'Master data'!DY71/'Master data'!DX71</f>
        <v>0.23331464319277093</v>
      </c>
      <c r="I72" s="23">
        <f>IF('Master data'!BY71&gt;0,IF('Master data'!BZ71&gt;0,'Master data'!BZ71/'Master data'!BY71,"NA"),"NA")</f>
        <v>0.25382994717207613</v>
      </c>
      <c r="J72" s="23">
        <f>E72/'Master data'!DX71</f>
        <v>0.2061892637875937</v>
      </c>
      <c r="K72" s="23">
        <f>IF('Master data'!BY71&gt;0,IF('Master data'!ES71&gt;0,'Master data'!ES71/'Master data'!BY71,"NA"),"NA")</f>
        <v>0.23321918828148053</v>
      </c>
    </row>
    <row r="73" spans="1:11">
      <c r="A73" s="2" t="str">
        <f>'Master data'!A72</f>
        <v>Retail (Building Supply)</v>
      </c>
      <c r="B73" s="6">
        <f>'Master data'!B72</f>
        <v>98</v>
      </c>
      <c r="C73" s="87">
        <f>'Master data'!DX72</f>
        <v>42433.741000000002</v>
      </c>
      <c r="D73" s="87">
        <f>'Master data'!DY72</f>
        <v>10229.934000000001</v>
      </c>
      <c r="E73" s="6">
        <f>'Master data'!ES72</f>
        <v>10210.119000000002</v>
      </c>
      <c r="F73" s="23">
        <f t="shared" si="1"/>
        <v>0.99806303735683943</v>
      </c>
      <c r="G73" s="7">
        <f>'Debt fundamentals'!H72</f>
        <v>0.19947984939777053</v>
      </c>
      <c r="H73" s="7">
        <f>'Master data'!DY72/'Master data'!DX72</f>
        <v>0.24108018192409669</v>
      </c>
      <c r="I73" s="23">
        <f>IF('Master data'!BY72&gt;0,IF('Master data'!BZ72&gt;0,'Master data'!BZ72/'Master data'!BY72,"NA"),"NA")</f>
        <v>0.23400638309423141</v>
      </c>
      <c r="J73" s="23">
        <f>E73/'Master data'!DX72</f>
        <v>0.24061321861770335</v>
      </c>
      <c r="K73" s="23">
        <f>IF('Master data'!BY72&gt;0,IF('Master data'!ES72&gt;0,'Master data'!ES72/'Master data'!BY72,"NA"),"NA")</f>
        <v>0.24439801282076448</v>
      </c>
    </row>
    <row r="74" spans="1:11">
      <c r="A74" s="2" t="str">
        <f>'Master data'!A73</f>
        <v>Retail (Distributors)</v>
      </c>
      <c r="B74" s="6">
        <f>'Master data'!B73</f>
        <v>1002</v>
      </c>
      <c r="C74" s="87">
        <f>'Master data'!DX73</f>
        <v>81793.599000000118</v>
      </c>
      <c r="D74" s="87">
        <f>'Master data'!DY73</f>
        <v>19456.765000000018</v>
      </c>
      <c r="E74" s="6">
        <f>'Master data'!ES73</f>
        <v>18620.436999999998</v>
      </c>
      <c r="F74" s="23">
        <f t="shared" si="1"/>
        <v>0.95701608155312468</v>
      </c>
      <c r="G74" s="7">
        <f>'Debt fundamentals'!H73</f>
        <v>0.16373222291798073</v>
      </c>
      <c r="H74" s="7">
        <f>'Master data'!DY73/'Master data'!DX73</f>
        <v>0.23787637709889731</v>
      </c>
      <c r="I74" s="23">
        <f>IF('Master data'!BY73&gt;0,IF('Master data'!BZ73&gt;0,'Master data'!BZ73/'Master data'!BY73,"NA"),"NA")</f>
        <v>0.24923090075753579</v>
      </c>
      <c r="J74" s="23">
        <f>E74/'Master data'!DX73</f>
        <v>0.22765151830524014</v>
      </c>
      <c r="K74" s="23">
        <f>IF('Master data'!BY73&gt;0,IF('Master data'!ES73&gt;0,'Master data'!ES73/'Master data'!BY73,"NA"),"NA")</f>
        <v>0.24032394546178676</v>
      </c>
    </row>
    <row r="75" spans="1:11">
      <c r="A75" s="2" t="str">
        <f>'Master data'!A74</f>
        <v>Retail (General)</v>
      </c>
      <c r="B75" s="6">
        <f>'Master data'!B74</f>
        <v>204</v>
      </c>
      <c r="C75" s="87">
        <f>'Master data'!DX74</f>
        <v>68299.652000000046</v>
      </c>
      <c r="D75" s="87">
        <f>'Master data'!DY74</f>
        <v>19158.400000000005</v>
      </c>
      <c r="E75" s="6">
        <f>'Master data'!ES74</f>
        <v>19794.148000000008</v>
      </c>
      <c r="F75" s="23">
        <f t="shared" si="1"/>
        <v>1.0331837731752131</v>
      </c>
      <c r="G75" s="7">
        <f>'Debt fundamentals'!H74</f>
        <v>0.19115568554019613</v>
      </c>
      <c r="H75" s="7">
        <f>'Master data'!DY74/'Master data'!DX74</f>
        <v>0.28050508954276943</v>
      </c>
      <c r="I75" s="23">
        <f>IF('Master data'!BY74&gt;0,IF('Master data'!BZ74&gt;0,'Master data'!BZ74/'Master data'!BY74,"NA"),"NA")</f>
        <v>0.29677126574579682</v>
      </c>
      <c r="J75" s="23">
        <f>E75/'Master data'!DX74</f>
        <v>0.28981330680864953</v>
      </c>
      <c r="K75" s="23">
        <f>IF('Master data'!BY74&gt;0,IF('Master data'!ES74&gt;0,'Master data'!ES74/'Master data'!BY74,"NA"),"NA")</f>
        <v>0.30935600981054751</v>
      </c>
    </row>
    <row r="76" spans="1:11">
      <c r="A76" s="2" t="str">
        <f>'Master data'!A75</f>
        <v>Retail (Grocery and Food)</v>
      </c>
      <c r="B76" s="6">
        <f>'Master data'!B75</f>
        <v>184</v>
      </c>
      <c r="C76" s="87">
        <f>'Master data'!DX75</f>
        <v>36102.375999999975</v>
      </c>
      <c r="D76" s="87">
        <f>'Master data'!DY75</f>
        <v>8635.0669999999973</v>
      </c>
      <c r="E76" s="6">
        <f>'Master data'!ES75</f>
        <v>9154.5480000000061</v>
      </c>
      <c r="F76" s="23">
        <f t="shared" si="1"/>
        <v>1.0601594637308558</v>
      </c>
      <c r="G76" s="7">
        <f>'Debt fundamentals'!H75</f>
        <v>0.20236456393338445</v>
      </c>
      <c r="H76" s="7">
        <f>'Master data'!DY75/'Master data'!DX75</f>
        <v>0.23918278952055685</v>
      </c>
      <c r="I76" s="23">
        <f>IF('Master data'!BY75&gt;0,IF('Master data'!BZ75&gt;0,'Master data'!BZ75/'Master data'!BY75,"NA"),"NA")</f>
        <v>0.24595726642126164</v>
      </c>
      <c r="J76" s="23">
        <f>E76/'Master data'!DX75</f>
        <v>0.25357189787176371</v>
      </c>
      <c r="K76" s="23">
        <f>IF('Master data'!BY75&gt;0,IF('Master data'!ES75&gt;0,'Master data'!ES75/'Master data'!BY75,"NA"),"NA")</f>
        <v>0.25781987563540787</v>
      </c>
    </row>
    <row r="77" spans="1:11">
      <c r="A77" s="2" t="str">
        <f>'Master data'!A76</f>
        <v>Retail (Online)</v>
      </c>
      <c r="B77" s="6">
        <f>'Master data'!B76</f>
        <v>353</v>
      </c>
      <c r="C77" s="87">
        <f>'Master data'!DX76</f>
        <v>81933.487000000008</v>
      </c>
      <c r="D77" s="87">
        <f>'Master data'!DY76</f>
        <v>7348.1920000000009</v>
      </c>
      <c r="E77" s="6">
        <f>'Master data'!ES76</f>
        <v>6815.3490000000002</v>
      </c>
      <c r="F77" s="23">
        <f t="shared" si="1"/>
        <v>0.92748651641111168</v>
      </c>
      <c r="G77" s="7">
        <f>'Debt fundamentals'!H76</f>
        <v>0.10702026420144505</v>
      </c>
      <c r="H77" s="7">
        <f>'Master data'!DY76/'Master data'!DX76</f>
        <v>8.9684844000353606E-2</v>
      </c>
      <c r="I77" s="23">
        <f>IF('Master data'!BY76&gt;0,IF('Master data'!BZ76&gt;0,'Master data'!BZ76/'Master data'!BY76,"NA"),"NA")</f>
        <v>0.11705213326013982</v>
      </c>
      <c r="J77" s="23">
        <f>E77/'Master data'!DX76</f>
        <v>8.3181483536761955E-2</v>
      </c>
      <c r="K77" s="23">
        <f>IF('Master data'!BY76&gt;0,IF('Master data'!ES76&gt;0,'Master data'!ES76/'Master data'!BY76,"NA"),"NA")</f>
        <v>0.11146754365460448</v>
      </c>
    </row>
    <row r="78" spans="1:11">
      <c r="A78" s="2" t="str">
        <f>'Master data'!A77</f>
        <v>Retail (Special Lines)</v>
      </c>
      <c r="B78" s="6">
        <f>'Master data'!B77</f>
        <v>479</v>
      </c>
      <c r="C78" s="87">
        <f>'Master data'!DX77</f>
        <v>60530.54800000001</v>
      </c>
      <c r="D78" s="87">
        <f>'Master data'!DY77</f>
        <v>15055.067000000001</v>
      </c>
      <c r="E78" s="6">
        <f>'Master data'!ES77</f>
        <v>14490.911000000013</v>
      </c>
      <c r="F78" s="23">
        <f t="shared" si="1"/>
        <v>0.96252716776351854</v>
      </c>
      <c r="G78" s="7">
        <f>'Debt fundamentals'!H77</f>
        <v>0.16780436136769647</v>
      </c>
      <c r="H78" s="7">
        <f>'Master data'!DY77/'Master data'!DX77</f>
        <v>0.24871849830270823</v>
      </c>
      <c r="I78" s="23">
        <f>IF('Master data'!BY77&gt;0,IF('Master data'!BZ77&gt;0,'Master data'!BZ77/'Master data'!BY77,"NA"),"NA")</f>
        <v>0.28341851924221362</v>
      </c>
      <c r="J78" s="23">
        <f>E78/'Master data'!DX77</f>
        <v>0.23939831174170123</v>
      </c>
      <c r="K78" s="23">
        <f>IF('Master data'!BY77&gt;0,IF('Master data'!ES77&gt;0,'Master data'!ES77/'Master data'!BY77,"NA"),"NA")</f>
        <v>0.28845665841919632</v>
      </c>
    </row>
    <row r="79" spans="1:11">
      <c r="A79" s="2" t="str">
        <f>'Master data'!A78</f>
        <v>Rubber&amp; Tires</v>
      </c>
      <c r="B79" s="6">
        <f>'Master data'!B78</f>
        <v>90</v>
      </c>
      <c r="C79" s="87">
        <f>'Master data'!DX78</f>
        <v>13512.436999999998</v>
      </c>
      <c r="D79" s="87">
        <f>'Master data'!DY78</f>
        <v>3019.4759999999997</v>
      </c>
      <c r="E79" s="6">
        <f>'Master data'!ES78</f>
        <v>3193.4090000000006</v>
      </c>
      <c r="F79" s="23">
        <f t="shared" si="1"/>
        <v>1.0576037034240382</v>
      </c>
      <c r="G79" s="7">
        <f>'Debt fundamentals'!H78</f>
        <v>0.16412855069231705</v>
      </c>
      <c r="H79" s="7">
        <f>'Master data'!DY78/'Master data'!DX78</f>
        <v>0.22345902519286492</v>
      </c>
      <c r="I79" s="23">
        <f>IF('Master data'!BY78&gt;0,IF('Master data'!BZ78&gt;0,'Master data'!BZ78/'Master data'!BY78,"NA"),"NA")</f>
        <v>0.2262287166742443</v>
      </c>
      <c r="J79" s="23">
        <f>E79/'Master data'!DX78</f>
        <v>0.23633109260749938</v>
      </c>
      <c r="K79" s="23">
        <f>IF('Master data'!BY78&gt;0,IF('Master data'!ES78&gt;0,'Master data'!ES78/'Master data'!BY78,"NA"),"NA")</f>
        <v>0.24250857992998465</v>
      </c>
    </row>
    <row r="80" spans="1:11">
      <c r="A80" s="2" t="str">
        <f>'Master data'!A79</f>
        <v>Semiconductor</v>
      </c>
      <c r="B80" s="6">
        <f>'Master data'!B79</f>
        <v>581</v>
      </c>
      <c r="C80" s="87">
        <f>'Master data'!DX79</f>
        <v>151554.4029999999</v>
      </c>
      <c r="D80" s="87">
        <f>'Master data'!DY79</f>
        <v>17574.326000000005</v>
      </c>
      <c r="E80" s="6">
        <f>'Master data'!ES79</f>
        <v>15676.402</v>
      </c>
      <c r="F80" s="23">
        <f t="shared" si="1"/>
        <v>0.89200587265764819</v>
      </c>
      <c r="G80" s="7">
        <f>'Debt fundamentals'!H79</f>
        <v>0.10092090006991444</v>
      </c>
      <c r="H80" s="7">
        <f>'Master data'!DY79/'Master data'!DX79</f>
        <v>0.11596051089324021</v>
      </c>
      <c r="I80" s="23">
        <f>IF('Master data'!BY79&gt;0,IF('Master data'!BZ79&gt;0,'Master data'!BZ79/'Master data'!BY79,"NA"),"NA")</f>
        <v>0.1126215846753951</v>
      </c>
      <c r="J80" s="23">
        <f>E80/'Master data'!DX79</f>
        <v>0.10343745671315145</v>
      </c>
      <c r="K80" s="23">
        <f>IF('Master data'!BY79&gt;0,IF('Master data'!ES79&gt;0,'Master data'!ES79/'Master data'!BY79,"NA"),"NA")</f>
        <v>0.10671628715156947</v>
      </c>
    </row>
    <row r="81" spans="1:11">
      <c r="A81" s="2" t="str">
        <f>'Master data'!A80</f>
        <v>Semiconductor Equip</v>
      </c>
      <c r="B81" s="6">
        <f>'Master data'!B80</f>
        <v>324</v>
      </c>
      <c r="C81" s="87">
        <f>'Master data'!DX80</f>
        <v>45219.256999999969</v>
      </c>
      <c r="D81" s="87">
        <f>'Master data'!DY80</f>
        <v>6555.0009999999984</v>
      </c>
      <c r="E81" s="6">
        <f>'Master data'!ES80</f>
        <v>6096.1840000000002</v>
      </c>
      <c r="F81" s="23">
        <f t="shared" si="1"/>
        <v>0.93000504500304448</v>
      </c>
      <c r="G81" s="7">
        <f>'Debt fundamentals'!H80</f>
        <v>0.13154464776139105</v>
      </c>
      <c r="H81" s="7">
        <f>'Master data'!DY80/'Master data'!DX80</f>
        <v>0.14496038712002726</v>
      </c>
      <c r="I81" s="23">
        <f>IF('Master data'!BY80&gt;0,IF('Master data'!BZ80&gt;0,'Master data'!BZ80/'Master data'!BY80,"NA"),"NA")</f>
        <v>0.14593998764734928</v>
      </c>
      <c r="J81" s="23">
        <f>E81/'Master data'!DX80</f>
        <v>0.13481389134721972</v>
      </c>
      <c r="K81" s="23">
        <f>IF('Master data'!BY80&gt;0,IF('Master data'!ES80&gt;0,'Master data'!ES80/'Master data'!BY80,"NA"),"NA")</f>
        <v>0.13786897098710169</v>
      </c>
    </row>
    <row r="82" spans="1:11">
      <c r="A82" s="2" t="str">
        <f>'Master data'!A81</f>
        <v>Shipbuilding &amp; Marine</v>
      </c>
      <c r="B82" s="6">
        <f>'Master data'!B81</f>
        <v>348</v>
      </c>
      <c r="C82" s="87">
        <f>'Master data'!DX81</f>
        <v>104825.46999999999</v>
      </c>
      <c r="D82" s="87">
        <f>'Master data'!DY81</f>
        <v>10721.356</v>
      </c>
      <c r="E82" s="6">
        <f>'Master data'!ES81</f>
        <v>6863.4320000000016</v>
      </c>
      <c r="F82" s="23">
        <f t="shared" si="1"/>
        <v>0.64016454635029396</v>
      </c>
      <c r="G82" s="7">
        <f>'Debt fundamentals'!H81</f>
        <v>0.11544107956077043</v>
      </c>
      <c r="H82" s="7">
        <f>'Master data'!DY81/'Master data'!DX81</f>
        <v>0.10227815816137052</v>
      </c>
      <c r="I82" s="23">
        <f>IF('Master data'!BY81&gt;0,IF('Master data'!BZ81&gt;0,'Master data'!BZ81/'Master data'!BY81,"NA"),"NA")</f>
        <v>0.10315588352528091</v>
      </c>
      <c r="J82" s="23">
        <f>E82/'Master data'!DX81</f>
        <v>6.5474850720917369E-2</v>
      </c>
      <c r="K82" s="23">
        <f>IF('Master data'!BY81&gt;0,IF('Master data'!ES81&gt;0,'Master data'!ES81/'Master data'!BY81,"NA"),"NA")</f>
        <v>6.7580667781203238E-2</v>
      </c>
    </row>
    <row r="83" spans="1:11">
      <c r="A83" s="2" t="str">
        <f>'Master data'!A82</f>
        <v>Shoe</v>
      </c>
      <c r="B83" s="6">
        <f>'Master data'!B82</f>
        <v>84</v>
      </c>
      <c r="C83" s="87">
        <f>'Master data'!DX82</f>
        <v>14162.951000000001</v>
      </c>
      <c r="D83" s="87">
        <f>'Master data'!DY82</f>
        <v>2451.0870000000004</v>
      </c>
      <c r="E83" s="6">
        <f>'Master data'!ES82</f>
        <v>1388.3290000000002</v>
      </c>
      <c r="F83" s="23">
        <f t="shared" si="1"/>
        <v>0.56641359527425994</v>
      </c>
      <c r="G83" s="7">
        <f>'Debt fundamentals'!H82</f>
        <v>0.13794942331838977</v>
      </c>
      <c r="H83" s="7">
        <f>'Master data'!DY82/'Master data'!DX82</f>
        <v>0.17306329733118475</v>
      </c>
      <c r="I83" s="23">
        <f>IF('Master data'!BY82&gt;0,IF('Master data'!BZ82&gt;0,'Master data'!BZ82/'Master data'!BY82,"NA"),"NA")</f>
        <v>0.16345253707611476</v>
      </c>
      <c r="J83" s="23">
        <f>E83/'Master data'!DX82</f>
        <v>9.8025404451374587E-2</v>
      </c>
      <c r="K83" s="23">
        <f>IF('Master data'!BY82&gt;0,IF('Master data'!ES82&gt;0,'Master data'!ES82/'Master data'!BY82,"NA"),"NA")</f>
        <v>0.10383286571003017</v>
      </c>
    </row>
    <row r="84" spans="1:11">
      <c r="A84" s="2" t="str">
        <f>'Master data'!A83</f>
        <v>Software (Entertainment)</v>
      </c>
      <c r="B84" s="6">
        <f>'Master data'!B83</f>
        <v>317</v>
      </c>
      <c r="C84" s="87">
        <f>'Master data'!DX83</f>
        <v>177262.72600000002</v>
      </c>
      <c r="D84" s="87">
        <f>'Master data'!DY83</f>
        <v>27585.153000000006</v>
      </c>
      <c r="E84" s="6">
        <f>'Master data'!ES83</f>
        <v>19980.189999999999</v>
      </c>
      <c r="F84" s="23">
        <f t="shared" si="1"/>
        <v>0.72430955884130843</v>
      </c>
      <c r="G84" s="7">
        <f>'Debt fundamentals'!H83</f>
        <v>9.5090402583538028E-2</v>
      </c>
      <c r="H84" s="7">
        <f>'Master data'!DY83/'Master data'!DX83</f>
        <v>0.15561733491563254</v>
      </c>
      <c r="I84" s="23">
        <f>IF('Master data'!BY83&gt;0,IF('Master data'!BZ83&gt;0,'Master data'!BZ83/'Master data'!BY83,"NA"),"NA")</f>
        <v>0.16881898294268374</v>
      </c>
      <c r="J84" s="23">
        <f>E84/'Master data'!DX83</f>
        <v>0.11271512320080193</v>
      </c>
      <c r="K84" s="23">
        <f>IF('Master data'!BY83&gt;0,IF('Master data'!ES83&gt;0,'Master data'!ES83/'Master data'!BY83,"NA"),"NA")</f>
        <v>0.12597469629983671</v>
      </c>
    </row>
    <row r="85" spans="1:11">
      <c r="A85" s="2" t="str">
        <f>'Master data'!A84</f>
        <v>Software (Internet)</v>
      </c>
      <c r="B85" s="6">
        <f>'Master data'!B84</f>
        <v>151</v>
      </c>
      <c r="C85" s="87">
        <f>'Master data'!DX84</f>
        <v>6782.2129999999979</v>
      </c>
      <c r="D85" s="87">
        <f>'Master data'!DY84</f>
        <v>923.11299999999972</v>
      </c>
      <c r="E85" s="6">
        <f>'Master data'!ES84</f>
        <v>738.22899999999981</v>
      </c>
      <c r="F85" s="23">
        <f t="shared" si="1"/>
        <v>0.79971682773398278</v>
      </c>
      <c r="G85" s="7">
        <f>'Debt fundamentals'!H84</f>
        <v>0.10119679968247933</v>
      </c>
      <c r="H85" s="7">
        <f>'Master data'!DY84/'Master data'!DX84</f>
        <v>0.13610793409171904</v>
      </c>
      <c r="I85" s="23">
        <f>IF('Master data'!BY84&gt;0,IF('Master data'!BZ84&gt;0,'Master data'!BZ84/'Master data'!BY84,"NA"),"NA")</f>
        <v>0.25946223975215477</v>
      </c>
      <c r="J85" s="23">
        <f>E85/'Master data'!DX84</f>
        <v>0.10884780528125555</v>
      </c>
      <c r="K85" s="23">
        <f>IF('Master data'!BY84&gt;0,IF('Master data'!ES84&gt;0,'Master data'!ES84/'Master data'!BY84,"NA"),"NA")</f>
        <v>0.31485169881877706</v>
      </c>
    </row>
    <row r="86" spans="1:11">
      <c r="A86" s="2" t="str">
        <f>'Master data'!A85</f>
        <v>Software (System &amp; Application)</v>
      </c>
      <c r="B86" s="6">
        <f>'Master data'!B85</f>
        <v>1603</v>
      </c>
      <c r="C86" s="87">
        <f>'Master data'!DX85</f>
        <v>136095.17399999997</v>
      </c>
      <c r="D86" s="87">
        <f>'Master data'!DY85</f>
        <v>17073.685000000001</v>
      </c>
      <c r="E86" s="6">
        <f>'Master data'!ES85</f>
        <v>28356.387999999995</v>
      </c>
      <c r="F86" s="23">
        <f t="shared" si="1"/>
        <v>1.6608241278903759</v>
      </c>
      <c r="G86" s="7">
        <f>'Debt fundamentals'!H85</f>
        <v>8.2508242386627698E-2</v>
      </c>
      <c r="H86" s="7">
        <f>'Master data'!DY85/'Master data'!DX85</f>
        <v>0.12545400764908832</v>
      </c>
      <c r="I86" s="23">
        <f>IF('Master data'!BY85&gt;0,IF('Master data'!BZ85&gt;0,'Master data'!BZ85/'Master data'!BY85,"NA"),"NA")</f>
        <v>0.13659038938943957</v>
      </c>
      <c r="J86" s="23">
        <f>E86/'Master data'!DX85</f>
        <v>0.20835704284414966</v>
      </c>
      <c r="K86" s="23">
        <f>IF('Master data'!BY85&gt;0,IF('Master data'!ES85&gt;0,'Master data'!ES85/'Master data'!BY85,"NA"),"NA")</f>
        <v>0.2801054405341597</v>
      </c>
    </row>
    <row r="87" spans="1:11">
      <c r="A87" s="2" t="str">
        <f>'Master data'!A86</f>
        <v>Steel</v>
      </c>
      <c r="B87" s="6">
        <f>'Master data'!B86</f>
        <v>709</v>
      </c>
      <c r="C87" s="87">
        <f>'Master data'!DX86</f>
        <v>189682.22899999979</v>
      </c>
      <c r="D87" s="87">
        <f>'Master data'!DY86</f>
        <v>38795.755999999987</v>
      </c>
      <c r="E87" s="6">
        <f>'Master data'!ES86</f>
        <v>33351.231999999989</v>
      </c>
      <c r="F87" s="23">
        <f t="shared" si="1"/>
        <v>0.85966186610721029</v>
      </c>
      <c r="G87" s="7">
        <f>'Debt fundamentals'!H86</f>
        <v>0.15450763081536736</v>
      </c>
      <c r="H87" s="7">
        <f>'Master data'!DY86/'Master data'!DX86</f>
        <v>0.204530262031031</v>
      </c>
      <c r="I87" s="23">
        <f>IF('Master data'!BY86&gt;0,IF('Master data'!BZ86&gt;0,'Master data'!BZ86/'Master data'!BY86,"NA"),"NA")</f>
        <v>0.20675957612899598</v>
      </c>
      <c r="J87" s="23">
        <f>E87/'Master data'!DX86</f>
        <v>0.17582686673299283</v>
      </c>
      <c r="K87" s="23">
        <f>IF('Master data'!BY86&gt;0,IF('Master data'!ES86&gt;0,'Master data'!ES86/'Master data'!BY86,"NA"),"NA")</f>
        <v>0.1787964525778237</v>
      </c>
    </row>
    <row r="88" spans="1:11">
      <c r="A88" s="2" t="str">
        <f>'Master data'!A87</f>
        <v>Telecom (Wireless)</v>
      </c>
      <c r="B88" s="6">
        <f>'Master data'!B87</f>
        <v>101</v>
      </c>
      <c r="C88" s="87">
        <f>'Master data'!DX87</f>
        <v>128618.65300000001</v>
      </c>
      <c r="D88" s="87">
        <f>'Master data'!DY87</f>
        <v>38042.689000000006</v>
      </c>
      <c r="E88" s="6">
        <f>'Master data'!ES87</f>
        <v>29329.982000000004</v>
      </c>
      <c r="F88" s="23">
        <f t="shared" si="1"/>
        <v>0.77097552173559547</v>
      </c>
      <c r="G88" s="7">
        <f>'Debt fundamentals'!H87</f>
        <v>0.15205606611123362</v>
      </c>
      <c r="H88" s="7">
        <f>'Master data'!DY87/'Master data'!DX87</f>
        <v>0.29577894117737341</v>
      </c>
      <c r="I88" s="23">
        <f>IF('Master data'!BY87&gt;0,IF('Master data'!BZ87&gt;0,'Master data'!BZ87/'Master data'!BY87,"NA"),"NA")</f>
        <v>0.30402536051398082</v>
      </c>
      <c r="J88" s="23">
        <f>E88/'Master data'!DX87</f>
        <v>0.22803832349262748</v>
      </c>
      <c r="K88" s="23">
        <f>IF('Master data'!BY87&gt;0,IF('Master data'!ES87&gt;0,'Master data'!ES87/'Master data'!BY87,"NA"),"NA")</f>
        <v>0.23553503800255371</v>
      </c>
    </row>
    <row r="89" spans="1:11">
      <c r="A89" s="2" t="str">
        <f>'Master data'!A88</f>
        <v>Telecom. Equipment</v>
      </c>
      <c r="B89" s="6">
        <f>'Master data'!B88</f>
        <v>465</v>
      </c>
      <c r="C89" s="87">
        <f>'Master data'!DX88</f>
        <v>32183.063000000009</v>
      </c>
      <c r="D89" s="87">
        <f>'Master data'!DY88</f>
        <v>9598.2779999999966</v>
      </c>
      <c r="E89" s="6">
        <f>'Master data'!ES88</f>
        <v>7120.7070000000058</v>
      </c>
      <c r="F89" s="23">
        <f t="shared" si="1"/>
        <v>0.74187338603862152</v>
      </c>
      <c r="G89" s="7">
        <f>'Debt fundamentals'!H88</f>
        <v>8.528850737407459E-2</v>
      </c>
      <c r="H89" s="7">
        <f>'Master data'!DY88/'Master data'!DX88</f>
        <v>0.29824004011053867</v>
      </c>
      <c r="I89" s="23">
        <f>IF('Master data'!BY88&gt;0,IF('Master data'!BZ88&gt;0,'Master data'!BZ88/'Master data'!BY88,"NA"),"NA")</f>
        <v>0.33892544021813548</v>
      </c>
      <c r="J89" s="23">
        <f>E89/'Master data'!DX88</f>
        <v>0.22125634840909963</v>
      </c>
      <c r="K89" s="23">
        <f>IF('Master data'!BY88&gt;0,IF('Master data'!ES88&gt;0,'Master data'!ES88/'Master data'!BY88,"NA"),"NA")</f>
        <v>0.26933750573372855</v>
      </c>
    </row>
    <row r="90" spans="1:11">
      <c r="A90" s="2" t="str">
        <f>'Master data'!A89</f>
        <v>Telecom. Services</v>
      </c>
      <c r="B90" s="6">
        <f>'Master data'!B89</f>
        <v>296</v>
      </c>
      <c r="C90" s="87">
        <f>'Master data'!DX89</f>
        <v>156630.20300000013</v>
      </c>
      <c r="D90" s="87">
        <f>'Master data'!DY89</f>
        <v>32467.367999999991</v>
      </c>
      <c r="E90" s="6">
        <f>'Master data'!ES89</f>
        <v>20702.527000000002</v>
      </c>
      <c r="F90" s="23">
        <f t="shared" si="1"/>
        <v>0.63764106163456202</v>
      </c>
      <c r="G90" s="7">
        <f>'Debt fundamentals'!H89</f>
        <v>0.13924771228991981</v>
      </c>
      <c r="H90" s="7">
        <f>'Master data'!DY89/'Master data'!DX89</f>
        <v>0.2072867644818156</v>
      </c>
      <c r="I90" s="23">
        <f>IF('Master data'!BY89&gt;0,IF('Master data'!BZ89&gt;0,'Master data'!BZ89/'Master data'!BY89,"NA"),"NA")</f>
        <v>0.16285541917336896</v>
      </c>
      <c r="J90" s="23">
        <f>E90/'Master data'!DX89</f>
        <v>0.13217455256697833</v>
      </c>
      <c r="K90" s="23">
        <f>IF('Master data'!BY89&gt;0,IF('Master data'!ES89&gt;0,'Master data'!ES89/'Master data'!BY89,"NA"),"NA")</f>
        <v>0.13661347202470212</v>
      </c>
    </row>
    <row r="91" spans="1:11">
      <c r="A91" s="2" t="str">
        <f>'Master data'!A90</f>
        <v>Tobacco</v>
      </c>
      <c r="B91" s="6">
        <f>'Master data'!B90</f>
        <v>55</v>
      </c>
      <c r="C91" s="87">
        <f>'Master data'!DX90</f>
        <v>46783.962999999996</v>
      </c>
      <c r="D91" s="87">
        <f>'Master data'!DY90</f>
        <v>11026.266</v>
      </c>
      <c r="E91" s="6">
        <f>'Master data'!ES90</f>
        <v>17235.862000000001</v>
      </c>
      <c r="F91" s="23">
        <f t="shared" si="1"/>
        <v>1.5631639940483932</v>
      </c>
      <c r="G91" s="7">
        <f>'Debt fundamentals'!H90</f>
        <v>0.1603057716551318</v>
      </c>
      <c r="H91" s="7">
        <f>'Master data'!DY90/'Master data'!DX90</f>
        <v>0.23568473666927278</v>
      </c>
      <c r="I91" s="23">
        <f>IF('Master data'!BY90&gt;0,IF('Master data'!BZ90&gt;0,'Master data'!BZ90/'Master data'!BY90,"NA"),"NA")</f>
        <v>0.23684204083731092</v>
      </c>
      <c r="J91" s="23">
        <f>E91/'Master data'!DX90</f>
        <v>0.36841389430818422</v>
      </c>
      <c r="K91" s="23">
        <f>IF('Master data'!BY90&gt;0,IF('Master data'!ES90&gt;0,'Master data'!ES90/'Master data'!BY90,"NA"),"NA")</f>
        <v>0.37014500239470877</v>
      </c>
    </row>
    <row r="92" spans="1:11">
      <c r="A92" s="2" t="str">
        <f>'Master data'!A91</f>
        <v>Transportation</v>
      </c>
      <c r="B92" s="6">
        <f>'Master data'!B91</f>
        <v>295</v>
      </c>
      <c r="C92" s="87">
        <f>'Master data'!DX91</f>
        <v>58017.10899999996</v>
      </c>
      <c r="D92" s="87">
        <f>'Master data'!DY91</f>
        <v>13711.440999999988</v>
      </c>
      <c r="E92" s="6">
        <f>'Master data'!ES91</f>
        <v>12398.840000000004</v>
      </c>
      <c r="F92" s="23">
        <f t="shared" si="1"/>
        <v>0.9042696533500757</v>
      </c>
      <c r="G92" s="7">
        <f>'Debt fundamentals'!H91</f>
        <v>0.17300122465194584</v>
      </c>
      <c r="H92" s="7">
        <f>'Master data'!DY91/'Master data'!DX91</f>
        <v>0.23633444058717226</v>
      </c>
      <c r="I92" s="23">
        <f>IF('Master data'!BY91&gt;0,IF('Master data'!BZ91&gt;0,'Master data'!BZ91/'Master data'!BY91,"NA"),"NA")</f>
        <v>0.26466666982592252</v>
      </c>
      <c r="J92" s="23">
        <f>E92/'Master data'!DX91</f>
        <v>0.21371006266444631</v>
      </c>
      <c r="K92" s="23">
        <f>IF('Master data'!BY91&gt;0,IF('Master data'!ES91&gt;0,'Master data'!ES91/'Master data'!BY91,"NA"),"NA")</f>
        <v>0.24791839538441551</v>
      </c>
    </row>
    <row r="93" spans="1:11">
      <c r="A93" s="2" t="str">
        <f>'Master data'!A92</f>
        <v>Transportation (Railroads)</v>
      </c>
      <c r="B93" s="6">
        <f>'Master data'!B92</f>
        <v>51</v>
      </c>
      <c r="C93" s="87">
        <f>'Master data'!DX92</f>
        <v>35663.94200000001</v>
      </c>
      <c r="D93" s="87">
        <f>'Master data'!DY92</f>
        <v>8557.3559999999998</v>
      </c>
      <c r="E93" s="6">
        <f>'Master data'!ES92</f>
        <v>8465.2119999999995</v>
      </c>
      <c r="F93" s="23">
        <f t="shared" si="1"/>
        <v>0.98923218807304492</v>
      </c>
      <c r="G93" s="7">
        <f>'Debt fundamentals'!H92</f>
        <v>0.19681305906942689</v>
      </c>
      <c r="H93" s="7">
        <f>'Master data'!DY92/'Master data'!DX92</f>
        <v>0.23994419910171449</v>
      </c>
      <c r="I93" s="23">
        <f>IF('Master data'!BY92&gt;0,IF('Master data'!BZ92&gt;0,'Master data'!BZ92/'Master data'!BY92,"NA"),"NA")</f>
        <v>0.30264187120168273</v>
      </c>
      <c r="J93" s="23">
        <f>E93/'Master data'!DX92</f>
        <v>0.23736052509282338</v>
      </c>
      <c r="K93" s="23">
        <f>IF('Master data'!BY92&gt;0,IF('Master data'!ES92&gt;0,'Master data'!ES92/'Master data'!BY92,"NA"),"NA")</f>
        <v>0.31825361527428708</v>
      </c>
    </row>
    <row r="94" spans="1:11">
      <c r="A94" s="2" t="str">
        <f>'Master data'!A93</f>
        <v>Trucking</v>
      </c>
      <c r="B94" s="6">
        <f>'Master data'!B93</f>
        <v>232</v>
      </c>
      <c r="C94" s="87">
        <f>'Master data'!DX93</f>
        <v>18619.770999999993</v>
      </c>
      <c r="D94" s="87">
        <f>'Master data'!DY93</f>
        <v>4648.0399999999991</v>
      </c>
      <c r="E94" s="6">
        <f>'Master data'!ES93</f>
        <v>3740.1710000000026</v>
      </c>
      <c r="F94" s="23">
        <f t="shared" si="1"/>
        <v>0.80467702515468953</v>
      </c>
      <c r="G94" s="7">
        <f>'Debt fundamentals'!H93</f>
        <v>0.16398673598970887</v>
      </c>
      <c r="H94" s="7">
        <f>'Master data'!DY93/'Master data'!DX93</f>
        <v>0.24962927846964394</v>
      </c>
      <c r="I94" s="23">
        <f>IF('Master data'!BY93&gt;0,IF('Master data'!BZ93&gt;0,'Master data'!BZ93/'Master data'!BY93,"NA"),"NA")</f>
        <v>0.34179401442280066</v>
      </c>
      <c r="J94" s="23">
        <f>E94/'Master data'!DX93</f>
        <v>0.20087094519046469</v>
      </c>
      <c r="K94" s="23">
        <f>IF('Master data'!BY93&gt;0,IF('Master data'!ES93&gt;0,'Master data'!ES93/'Master data'!BY93,"NA"),"NA")</f>
        <v>0.30712673900511939</v>
      </c>
    </row>
    <row r="95" spans="1:11">
      <c r="A95" s="2" t="str">
        <f>'Master data'!A94</f>
        <v>Utility (General)</v>
      </c>
      <c r="B95" s="6">
        <f>'Master data'!B94</f>
        <v>54</v>
      </c>
      <c r="C95" s="87">
        <f>'Master data'!DX94</f>
        <v>39555.884999999995</v>
      </c>
      <c r="D95" s="87">
        <f>'Master data'!DY94</f>
        <v>8252.2790000000005</v>
      </c>
      <c r="E95" s="6">
        <f>'Master data'!ES94</f>
        <v>3714.1090000000004</v>
      </c>
      <c r="F95" s="23">
        <f t="shared" si="1"/>
        <v>0.45007070168131741</v>
      </c>
      <c r="G95" s="7">
        <f>'Debt fundamentals'!H94</f>
        <v>0.16708949179198282</v>
      </c>
      <c r="H95" s="7">
        <f>'Master data'!DY94/'Master data'!DX94</f>
        <v>0.20862329334813268</v>
      </c>
      <c r="I95" s="23">
        <f>IF('Master data'!BY94&gt;0,IF('Master data'!BZ94&gt;0,'Master data'!BZ94/'Master data'!BY94,"NA"),"NA")</f>
        <v>0.19235855394293536</v>
      </c>
      <c r="J95" s="23">
        <f>E95/'Master data'!DX94</f>
        <v>9.3895232024261394E-2</v>
      </c>
      <c r="K95" s="23">
        <f>IF('Master data'!BY94&gt;0,IF('Master data'!ES94&gt;0,'Master data'!ES94/'Master data'!BY94,"NA"),"NA")</f>
        <v>0.10534601135655673</v>
      </c>
    </row>
    <row r="96" spans="1:11">
      <c r="A96" s="2" t="str">
        <f>'Master data'!A95</f>
        <v>Utility (Water)</v>
      </c>
      <c r="B96" s="6">
        <f>'Master data'!B95</f>
        <v>104</v>
      </c>
      <c r="C96" s="87">
        <f>'Master data'!DX95</f>
        <v>10704.207</v>
      </c>
      <c r="D96" s="87">
        <f>'Master data'!DY95</f>
        <v>3193.6650000000004</v>
      </c>
      <c r="E96" s="6">
        <f>'Master data'!ES95</f>
        <v>1741.6610000000007</v>
      </c>
      <c r="F96" s="23">
        <f t="shared" si="1"/>
        <v>0.54534868246982715</v>
      </c>
      <c r="G96" s="7">
        <f>'Debt fundamentals'!H95</f>
        <v>0.15414488013719491</v>
      </c>
      <c r="H96" s="7">
        <f>'Master data'!DY95/'Master data'!DX95</f>
        <v>0.29835605757624084</v>
      </c>
      <c r="I96" s="23">
        <f>IF('Master data'!BY95&gt;0,IF('Master data'!BZ95&gt;0,'Master data'!BZ95/'Master data'!BY95,"NA"),"NA")</f>
        <v>0.32102575493390828</v>
      </c>
      <c r="J96" s="23">
        <f>E96/'Master data'!DX95</f>
        <v>0.16270808290609484</v>
      </c>
      <c r="K96" s="23">
        <f>IF('Master data'!BY95&gt;0,IF('Master data'!ES95&gt;0,'Master data'!ES95/'Master data'!BY95,"NA"),"NA")</f>
        <v>0.1760053203970855</v>
      </c>
    </row>
    <row r="97" spans="1:11">
      <c r="A97" s="2" t="str">
        <f>'Master data'!A96</f>
        <v>Total Market</v>
      </c>
      <c r="B97" s="6">
        <f>'Master data'!B96</f>
        <v>47606</v>
      </c>
      <c r="C97" s="87">
        <f>'Master data'!DX96</f>
        <v>8310421.8100000108</v>
      </c>
      <c r="D97" s="87">
        <f>'Master data'!DY96</f>
        <v>1759360.0640000107</v>
      </c>
      <c r="E97" s="6">
        <f>'Master data'!ES96</f>
        <v>1658686.996000004</v>
      </c>
      <c r="F97" s="23">
        <f t="shared" si="1"/>
        <v>0.94277858747622112</v>
      </c>
      <c r="G97" s="7">
        <f>'Debt fundamentals'!H96</f>
        <v>0.1233421753019964</v>
      </c>
      <c r="H97" s="7">
        <f>'Master data'!DY96/'Master data'!DX96</f>
        <v>0.21170526649838109</v>
      </c>
      <c r="I97" s="23">
        <f>IF('Master data'!BY96&gt;0,IF('Master data'!BZ96&gt;0,'Master data'!BZ96/'Master data'!BY96,"NA"),"NA")</f>
        <v>0.22685321285449003</v>
      </c>
      <c r="J97" s="23">
        <f>E97/'Master data'!DX96</f>
        <v>0.19959119211062065</v>
      </c>
      <c r="K97" s="23">
        <f>IF('Master data'!BY96&gt;0,IF('Master data'!ES96&gt;0,'Master data'!ES96/'Master data'!BY96,"NA"),"NA")</f>
        <v>0.22121688778271967</v>
      </c>
    </row>
    <row r="98" spans="1:11">
      <c r="A98" s="2" t="str">
        <f>'Master data'!A97</f>
        <v>Total Market (without financials)</v>
      </c>
      <c r="B98" s="6">
        <f>'Master data'!B97</f>
        <v>42185</v>
      </c>
      <c r="C98" s="87">
        <f>'Master data'!DX97</f>
        <v>6210044.8380000107</v>
      </c>
      <c r="D98" s="87">
        <f>'Master data'!DY97</f>
        <v>1362445.6870000104</v>
      </c>
      <c r="E98" s="6">
        <f>'Master data'!ES97</f>
        <v>1278271.385000004</v>
      </c>
      <c r="F98" s="23">
        <f t="shared" si="1"/>
        <v>0.93821823298853768</v>
      </c>
      <c r="G98" s="7">
        <f>'Debt fundamentals'!H97</f>
        <v>0.1221657752925594</v>
      </c>
      <c r="H98" s="7">
        <f>'Master data'!DY97/'Master data'!DX97</f>
        <v>0.21939385665350458</v>
      </c>
      <c r="I98" s="23">
        <f>IF('Master data'!BY97&gt;0,IF('Master data'!BZ97&gt;0,'Master data'!BZ97/'Master data'!BY97,"NA"),"NA")</f>
        <v>0.24011863876149792</v>
      </c>
      <c r="J98" s="23">
        <f>E98/'Master data'!DX97</f>
        <v>0.20583931651799159</v>
      </c>
      <c r="K98" s="23">
        <f>IF('Master data'!BY97&gt;0,IF('Master data'!ES97&gt;0,'Master data'!ES97/'Master data'!BY97,"NA"),"NA")</f>
        <v>0.23461840803785922</v>
      </c>
    </row>
  </sheetData>
  <mergeCells count="2">
    <mergeCell ref="G1:I1"/>
    <mergeCell ref="J1:K1"/>
  </mergeCells>
  <pageMargins left="0.7" right="0.7" top="0.75" bottom="0.75" header="0.5" footer="0.5"/>
  <pageSetup orientation="portrait" horizontalDpi="4294967292" verticalDpi="429496729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97"/>
  <sheetViews>
    <sheetView workbookViewId="0">
      <selection sqref="A1:G97"/>
    </sheetView>
  </sheetViews>
  <sheetFormatPr defaultColWidth="11.07421875" defaultRowHeight="13.5"/>
  <cols>
    <col min="1" max="1" width="34" customWidth="1"/>
    <col min="2" max="2" width="17.84375" style="5" customWidth="1"/>
    <col min="3" max="3" width="10.69140625" bestFit="1" customWidth="1"/>
    <col min="4" max="4" width="10.69140625" customWidth="1"/>
    <col min="5" max="5" width="15.15234375" bestFit="1" customWidth="1"/>
    <col min="6" max="6" width="12" customWidth="1"/>
  </cols>
  <sheetData>
    <row r="1" spans="1:7" s="1" customFormat="1" ht="40.5">
      <c r="A1" s="8" t="str">
        <f>'Master data'!A1</f>
        <v>Industry Name</v>
      </c>
      <c r="B1" s="9" t="s">
        <v>192</v>
      </c>
      <c r="C1" s="30" t="s">
        <v>287</v>
      </c>
      <c r="D1" s="30" t="s">
        <v>306</v>
      </c>
      <c r="E1" s="30" t="s">
        <v>445</v>
      </c>
      <c r="F1" s="30" t="s">
        <v>288</v>
      </c>
      <c r="G1" s="30" t="s">
        <v>351</v>
      </c>
    </row>
    <row r="2" spans="1:7">
      <c r="A2" s="2" t="str">
        <f>'Master data'!A2</f>
        <v>Advertising</v>
      </c>
      <c r="B2" s="6">
        <f>'Master data'!B2</f>
        <v>348</v>
      </c>
      <c r="C2" s="4">
        <f>Beta!H5</f>
        <v>1.1813776234736553</v>
      </c>
      <c r="D2" s="4">
        <f>Beta!C5</f>
        <v>1.2920214899611719</v>
      </c>
      <c r="E2" s="23">
        <f>'Master data'!J2</f>
        <v>0.30094479527925988</v>
      </c>
      <c r="F2" s="4">
        <f>C2/E2</f>
        <v>3.9255625683022801</v>
      </c>
      <c r="G2" s="4">
        <f>D2/E2</f>
        <v>4.2932175941512742</v>
      </c>
    </row>
    <row r="3" spans="1:7">
      <c r="A3" s="2" t="str">
        <f>'Master data'!A3</f>
        <v>Aerospace/Defense</v>
      </c>
      <c r="B3" s="6">
        <f>'Master data'!B3</f>
        <v>272</v>
      </c>
      <c r="C3" s="4">
        <f>Beta!H6</f>
        <v>1.1091260133359957</v>
      </c>
      <c r="D3" s="4">
        <f>Beta!C6</f>
        <v>1.2231440544338203</v>
      </c>
      <c r="E3" s="23">
        <f>'Master data'!J3</f>
        <v>0.34800734028074892</v>
      </c>
      <c r="F3" s="4">
        <f t="shared" ref="F3:F66" si="0">C3/E3</f>
        <v>3.1870764922407311</v>
      </c>
      <c r="G3" s="4">
        <f t="shared" ref="G3:G66" si="1">D3/E3</f>
        <v>3.5147076307271852</v>
      </c>
    </row>
    <row r="4" spans="1:7">
      <c r="A4" s="2" t="str">
        <f>'Master data'!A4</f>
        <v>Air Transport</v>
      </c>
      <c r="B4" s="6">
        <f>'Master data'!B4</f>
        <v>151</v>
      </c>
      <c r="C4" s="4">
        <f>Beta!H7</f>
        <v>0.93308539393835266</v>
      </c>
      <c r="D4" s="4">
        <f>Beta!C7</f>
        <v>1.5924295331769072</v>
      </c>
      <c r="E4" s="23">
        <f>'Master data'!J4</f>
        <v>0.42153736382126694</v>
      </c>
      <c r="F4" s="4">
        <f t="shared" si="0"/>
        <v>2.2135295089381057</v>
      </c>
      <c r="G4" s="4">
        <f t="shared" si="1"/>
        <v>3.7776711386658999</v>
      </c>
    </row>
    <row r="5" spans="1:7">
      <c r="A5" s="2" t="str">
        <f>'Master data'!A5</f>
        <v>Apparel</v>
      </c>
      <c r="B5" s="6">
        <f>'Master data'!B5</f>
        <v>1170</v>
      </c>
      <c r="C5" s="4">
        <f>Beta!H8</f>
        <v>0.9019518483953981</v>
      </c>
      <c r="D5" s="4">
        <f>Beta!C8</f>
        <v>0.95434110854960208</v>
      </c>
      <c r="E5" s="23">
        <f>'Master data'!J5</f>
        <v>0.24749820402705527</v>
      </c>
      <c r="F5" s="4">
        <f t="shared" si="0"/>
        <v>3.6442763370387983</v>
      </c>
      <c r="G5" s="4">
        <f t="shared" si="1"/>
        <v>3.8559516514523002</v>
      </c>
    </row>
    <row r="6" spans="1:7">
      <c r="A6" s="2" t="str">
        <f>'Master data'!A6</f>
        <v>Auto &amp; Truck</v>
      </c>
      <c r="B6" s="6">
        <f>'Master data'!B6</f>
        <v>152</v>
      </c>
      <c r="C6" s="4">
        <f>Beta!H9</f>
        <v>1.1064511394283543</v>
      </c>
      <c r="D6" s="4">
        <f>Beta!C9</f>
        <v>1.3542108327743885</v>
      </c>
      <c r="E6" s="23">
        <f>'Master data'!J6</f>
        <v>0.3571312092884556</v>
      </c>
      <c r="F6" s="4">
        <f t="shared" si="0"/>
        <v>3.0981642339039359</v>
      </c>
      <c r="G6" s="4">
        <f t="shared" si="1"/>
        <v>3.791914001222418</v>
      </c>
    </row>
    <row r="7" spans="1:7">
      <c r="A7" s="2" t="str">
        <f>'Master data'!A7</f>
        <v>Auto Parts</v>
      </c>
      <c r="B7" s="6">
        <f>'Master data'!B7</f>
        <v>728</v>
      </c>
      <c r="C7" s="4">
        <f>Beta!H10</f>
        <v>1.4325398032358165</v>
      </c>
      <c r="D7" s="4">
        <f>Beta!C10</f>
        <v>1.526205558396474</v>
      </c>
      <c r="E7" s="23">
        <f>'Master data'!J7</f>
        <v>0.37185889741487577</v>
      </c>
      <c r="F7" s="4">
        <f t="shared" si="0"/>
        <v>3.8523746861906054</v>
      </c>
      <c r="G7" s="4">
        <f t="shared" si="1"/>
        <v>4.1042598926810561</v>
      </c>
    </row>
    <row r="8" spans="1:7">
      <c r="A8" s="2" t="str">
        <f>'Master data'!A8</f>
        <v>Bank (Money Center)</v>
      </c>
      <c r="B8" s="6">
        <f>'Master data'!B8</f>
        <v>610</v>
      </c>
      <c r="C8" s="4">
        <f>Beta!H11</f>
        <v>0.585004953774515</v>
      </c>
      <c r="D8" s="4">
        <f>Beta!C11</f>
        <v>1.0325221935011708</v>
      </c>
      <c r="E8" s="23">
        <f>'Master data'!J8</f>
        <v>0.35905567083392947</v>
      </c>
      <c r="F8" s="4">
        <f t="shared" si="0"/>
        <v>1.6292876043868185</v>
      </c>
      <c r="G8" s="4">
        <f t="shared" si="1"/>
        <v>2.8756604542773903</v>
      </c>
    </row>
    <row r="9" spans="1:7">
      <c r="A9" s="2" t="str">
        <f>'Master data'!A9</f>
        <v>Banks (Regional)</v>
      </c>
      <c r="B9" s="6">
        <f>'Master data'!B9</f>
        <v>816</v>
      </c>
      <c r="C9" s="4">
        <f>Beta!H12</f>
        <v>0.66138870502462699</v>
      </c>
      <c r="D9" s="4">
        <f>Beta!C12</f>
        <v>0.7372332048488982</v>
      </c>
      <c r="E9" s="23">
        <f>'Master data'!J9</f>
        <v>0.41396104594404337</v>
      </c>
      <c r="F9" s="4">
        <f t="shared" si="0"/>
        <v>1.5977075898924782</v>
      </c>
      <c r="G9" s="4">
        <f t="shared" si="1"/>
        <v>1.7809241040243982</v>
      </c>
    </row>
    <row r="10" spans="1:7">
      <c r="A10" s="2" t="str">
        <f>'Master data'!A10</f>
        <v>Beverage (Alcoholic)</v>
      </c>
      <c r="B10" s="6">
        <f>'Master data'!B10</f>
        <v>219</v>
      </c>
      <c r="C10" s="4">
        <f>Beta!H13</f>
        <v>0.85896545362063104</v>
      </c>
      <c r="D10" s="4">
        <f>Beta!C13</f>
        <v>0.92090243003027572</v>
      </c>
      <c r="E10" s="23">
        <f>'Master data'!J10</f>
        <v>0.31339900595428027</v>
      </c>
      <c r="F10" s="4">
        <f t="shared" si="0"/>
        <v>2.7408046525391336</v>
      </c>
      <c r="G10" s="4">
        <f t="shared" si="1"/>
        <v>2.9384344319350526</v>
      </c>
    </row>
    <row r="11" spans="1:7">
      <c r="A11" s="2" t="str">
        <f>'Master data'!A11</f>
        <v>Beverage (Soft)</v>
      </c>
      <c r="B11" s="6">
        <f>'Master data'!B11</f>
        <v>100</v>
      </c>
      <c r="C11" s="4">
        <f>Beta!H14</f>
        <v>0.81462342739717719</v>
      </c>
      <c r="D11" s="4">
        <f>Beta!C14</f>
        <v>0.8838214934890084</v>
      </c>
      <c r="E11" s="23">
        <f>'Master data'!J11</f>
        <v>0.28608673191482431</v>
      </c>
      <c r="F11" s="4">
        <f t="shared" si="0"/>
        <v>2.8474701428646205</v>
      </c>
      <c r="G11" s="4">
        <f t="shared" si="1"/>
        <v>3.0893480713818833</v>
      </c>
    </row>
    <row r="12" spans="1:7">
      <c r="A12" s="2" t="str">
        <f>'Master data'!A12</f>
        <v>Broadcasting</v>
      </c>
      <c r="B12" s="6">
        <f>'Master data'!B12</f>
        <v>139</v>
      </c>
      <c r="C12" s="4">
        <f>Beta!H15</f>
        <v>0.80833879153702759</v>
      </c>
      <c r="D12" s="4">
        <f>Beta!C15</f>
        <v>1.0940244505371257</v>
      </c>
      <c r="E12" s="23">
        <f>'Master data'!J12</f>
        <v>0.32550567256805635</v>
      </c>
      <c r="F12" s="4">
        <f t="shared" si="0"/>
        <v>2.483332426005636</v>
      </c>
      <c r="G12" s="4">
        <f t="shared" si="1"/>
        <v>3.3609996468137995</v>
      </c>
    </row>
    <row r="13" spans="1:7">
      <c r="A13" s="2" t="str">
        <f>'Master data'!A13</f>
        <v>Brokerage &amp; Investment Banking</v>
      </c>
      <c r="B13" s="6">
        <f>'Master data'!B13</f>
        <v>599</v>
      </c>
      <c r="C13" s="4">
        <f>Beta!H16</f>
        <v>0.45000745557375477</v>
      </c>
      <c r="D13" s="4">
        <f>Beta!C16</f>
        <v>0.91644923419476632</v>
      </c>
      <c r="E13" s="23">
        <f>'Master data'!J13</f>
        <v>0.25203623208338327</v>
      </c>
      <c r="F13" s="4">
        <f t="shared" si="0"/>
        <v>1.7854871573578952</v>
      </c>
      <c r="G13" s="4">
        <f t="shared" si="1"/>
        <v>3.6361805071406148</v>
      </c>
    </row>
    <row r="14" spans="1:7">
      <c r="A14" s="2" t="str">
        <f>'Master data'!A14</f>
        <v>Building Materials</v>
      </c>
      <c r="B14" s="6">
        <f>'Master data'!B14</f>
        <v>449</v>
      </c>
      <c r="C14" s="4">
        <f>Beta!H17</f>
        <v>1.0516109209589848</v>
      </c>
      <c r="D14" s="4">
        <f>Beta!C17</f>
        <v>1.118843607970198</v>
      </c>
      <c r="E14" s="23">
        <f>'Master data'!J14</f>
        <v>0.33916928973736243</v>
      </c>
      <c r="F14" s="4">
        <f t="shared" si="0"/>
        <v>3.1005487606891102</v>
      </c>
      <c r="G14" s="4">
        <f t="shared" si="1"/>
        <v>3.2987762802362814</v>
      </c>
    </row>
    <row r="15" spans="1:7">
      <c r="A15" s="2" t="str">
        <f>'Master data'!A15</f>
        <v>Business &amp; Consumer Services</v>
      </c>
      <c r="B15" s="6">
        <f>'Master data'!B15</f>
        <v>948</v>
      </c>
      <c r="C15" s="4">
        <f>Beta!H18</f>
        <v>1.034888420252259</v>
      </c>
      <c r="D15" s="4">
        <f>Beta!C18</f>
        <v>1.1058963659887098</v>
      </c>
      <c r="E15" s="23">
        <f>'Master data'!J15</f>
        <v>0.34253465720158188</v>
      </c>
      <c r="F15" s="4">
        <f t="shared" si="0"/>
        <v>3.0212663112895655</v>
      </c>
      <c r="G15" s="4">
        <f t="shared" si="1"/>
        <v>3.2285678039810408</v>
      </c>
    </row>
    <row r="16" spans="1:7">
      <c r="A16" s="2" t="str">
        <f>'Master data'!A16</f>
        <v>Cable TV</v>
      </c>
      <c r="B16" s="6">
        <f>'Master data'!B16</f>
        <v>54</v>
      </c>
      <c r="C16" s="4">
        <f>Beta!H19</f>
        <v>0.71212981670502995</v>
      </c>
      <c r="D16" s="4">
        <f>Beta!C19</f>
        <v>0.99186346090864785</v>
      </c>
      <c r="E16" s="23">
        <f>'Master data'!J16</f>
        <v>0.34035004213276632</v>
      </c>
      <c r="F16" s="4">
        <f t="shared" si="0"/>
        <v>2.0923453167290544</v>
      </c>
      <c r="G16" s="4">
        <f t="shared" si="1"/>
        <v>2.914245153881116</v>
      </c>
    </row>
    <row r="17" spans="1:7">
      <c r="A17" s="2" t="str">
        <f>'Master data'!A17</f>
        <v>Chemical (Basic)</v>
      </c>
      <c r="B17" s="6">
        <f>'Master data'!B17</f>
        <v>854</v>
      </c>
      <c r="C17" s="4">
        <f>Beta!H20</f>
        <v>1.019423503140594</v>
      </c>
      <c r="D17" s="4">
        <f>Beta!C20</f>
        <v>1.1361222166300649</v>
      </c>
      <c r="E17" s="23">
        <f>'Master data'!J17</f>
        <v>0.28346787210109747</v>
      </c>
      <c r="F17" s="4">
        <f t="shared" si="0"/>
        <v>3.5962576484753148</v>
      </c>
      <c r="G17" s="4">
        <f t="shared" si="1"/>
        <v>4.0079399764389247</v>
      </c>
    </row>
    <row r="18" spans="1:7">
      <c r="A18" s="2" t="str">
        <f>'Master data'!A18</f>
        <v>Chemical (Diversified)</v>
      </c>
      <c r="B18" s="6">
        <f>'Master data'!B18</f>
        <v>71</v>
      </c>
      <c r="C18" s="4">
        <f>Beta!H21</f>
        <v>1.1435954227980205</v>
      </c>
      <c r="D18" s="4">
        <f>Beta!C21</f>
        <v>1.4031540999878529</v>
      </c>
      <c r="E18" s="23">
        <f>'Master data'!J18</f>
        <v>0.43608427969689956</v>
      </c>
      <c r="F18" s="4">
        <f t="shared" si="0"/>
        <v>2.6224183627827093</v>
      </c>
      <c r="G18" s="4">
        <f t="shared" si="1"/>
        <v>3.2176213757650594</v>
      </c>
    </row>
    <row r="19" spans="1:7">
      <c r="A19" s="2" t="str">
        <f>'Master data'!A19</f>
        <v>Chemical (Specialty)</v>
      </c>
      <c r="B19" s="6">
        <f>'Master data'!B19</f>
        <v>898</v>
      </c>
      <c r="C19" s="4">
        <f>Beta!H22</f>
        <v>1.0379171432897292</v>
      </c>
      <c r="D19" s="4">
        <f>Beta!C22</f>
        <v>1.106939031227731</v>
      </c>
      <c r="E19" s="23">
        <f>'Master data'!J19</f>
        <v>0.29830218762330024</v>
      </c>
      <c r="F19" s="4">
        <f t="shared" si="0"/>
        <v>3.4794151245059726</v>
      </c>
      <c r="G19" s="4">
        <f t="shared" si="1"/>
        <v>3.7107975641988502</v>
      </c>
    </row>
    <row r="20" spans="1:7">
      <c r="A20" s="2" t="str">
        <f>'Master data'!A20</f>
        <v>Coal &amp; Related Energy</v>
      </c>
      <c r="B20" s="6">
        <f>'Master data'!B20</f>
        <v>206</v>
      </c>
      <c r="C20" s="4">
        <f>Beta!H23</f>
        <v>1.087404452862955</v>
      </c>
      <c r="D20" s="4">
        <f>Beta!C23</f>
        <v>1.1269458657734746</v>
      </c>
      <c r="E20" s="23">
        <f>'Master data'!J20</f>
        <v>0.23445754738491861</v>
      </c>
      <c r="F20" s="4">
        <f t="shared" si="0"/>
        <v>4.6379588330236956</v>
      </c>
      <c r="G20" s="4">
        <f t="shared" si="1"/>
        <v>4.8066094623233484</v>
      </c>
    </row>
    <row r="21" spans="1:7">
      <c r="A21" s="2" t="str">
        <f>'Master data'!A21</f>
        <v>Computer Services</v>
      </c>
      <c r="B21" s="6">
        <f>'Master data'!B21</f>
        <v>1040</v>
      </c>
      <c r="C21" s="4">
        <f>Beta!H24</f>
        <v>1.0859424888659319</v>
      </c>
      <c r="D21" s="4">
        <f>Beta!C24</f>
        <v>1.1194804007685029</v>
      </c>
      <c r="E21" s="23">
        <f>'Master data'!J21</f>
        <v>0.31476268104117772</v>
      </c>
      <c r="F21" s="4">
        <f t="shared" si="0"/>
        <v>3.450035707136029</v>
      </c>
      <c r="G21" s="4">
        <f t="shared" si="1"/>
        <v>3.5565855426871611</v>
      </c>
    </row>
    <row r="22" spans="1:7">
      <c r="A22" s="2" t="str">
        <f>'Master data'!A22</f>
        <v>Computers/Peripherals</v>
      </c>
      <c r="B22" s="6">
        <f>'Master data'!B22</f>
        <v>336</v>
      </c>
      <c r="C22" s="4">
        <f>Beta!H25</f>
        <v>1.3261720479709764</v>
      </c>
      <c r="D22" s="4">
        <f>Beta!C25</f>
        <v>1.3545573197237926</v>
      </c>
      <c r="E22" s="23">
        <f>'Master data'!J22</f>
        <v>0.3336186200604116</v>
      </c>
      <c r="F22" s="4">
        <f t="shared" si="0"/>
        <v>3.9751140021226434</v>
      </c>
      <c r="G22" s="4">
        <f t="shared" si="1"/>
        <v>4.0601969982326214</v>
      </c>
    </row>
    <row r="23" spans="1:7">
      <c r="A23" s="2" t="str">
        <f>'Master data'!A23</f>
        <v>Construction Supplies</v>
      </c>
      <c r="B23" s="6">
        <f>'Master data'!B23</f>
        <v>784</v>
      </c>
      <c r="C23" s="4">
        <f>Beta!H26</f>
        <v>1.0188538661037581</v>
      </c>
      <c r="D23" s="4">
        <f>Beta!C26</f>
        <v>1.1571894446027715</v>
      </c>
      <c r="E23" s="23">
        <f>'Master data'!J23</f>
        <v>0.32143987682899799</v>
      </c>
      <c r="F23" s="4">
        <f t="shared" si="0"/>
        <v>3.1696560991583991</v>
      </c>
      <c r="G23" s="4">
        <f t="shared" si="1"/>
        <v>3.6000183176351261</v>
      </c>
    </row>
    <row r="24" spans="1:7">
      <c r="A24" s="2" t="str">
        <f>'Master data'!A24</f>
        <v>Diversified</v>
      </c>
      <c r="B24" s="6">
        <f>'Master data'!B24</f>
        <v>318</v>
      </c>
      <c r="C24" s="4">
        <f>Beta!H27</f>
        <v>0.81599173352817267</v>
      </c>
      <c r="D24" s="4">
        <f>Beta!C27</f>
        <v>1.0538717452295296</v>
      </c>
      <c r="E24" s="23">
        <f>'Master data'!J24</f>
        <v>0.34525273104067827</v>
      </c>
      <c r="F24" s="4">
        <f t="shared" si="0"/>
        <v>2.3634620675369287</v>
      </c>
      <c r="G24" s="4">
        <f t="shared" si="1"/>
        <v>3.0524646164358962</v>
      </c>
    </row>
    <row r="25" spans="1:7">
      <c r="A25" s="2" t="str">
        <f>'Master data'!A25</f>
        <v>Drugs (Biotechnology)</v>
      </c>
      <c r="B25" s="6">
        <f>'Master data'!B25</f>
        <v>1223</v>
      </c>
      <c r="C25" s="4">
        <f>Beta!H28</f>
        <v>1.0995477751708742</v>
      </c>
      <c r="D25" s="4">
        <f>Beta!C28</f>
        <v>1.1044876675583117</v>
      </c>
      <c r="E25" s="23">
        <f>'Master data'!J25</f>
        <v>0.25183463709128801</v>
      </c>
      <c r="F25" s="4">
        <f t="shared" si="0"/>
        <v>4.3661498984839691</v>
      </c>
      <c r="G25" s="4">
        <f t="shared" si="1"/>
        <v>4.3857655178621995</v>
      </c>
    </row>
    <row r="26" spans="1:7">
      <c r="A26" s="2" t="str">
        <f>'Master data'!A26</f>
        <v>Drugs (Pharmaceutical)</v>
      </c>
      <c r="B26" s="6">
        <f>'Master data'!B26</f>
        <v>1371</v>
      </c>
      <c r="C26" s="4">
        <f>Beta!H29</f>
        <v>1.018070964021627</v>
      </c>
      <c r="D26" s="4">
        <f>Beta!C29</f>
        <v>1.0775601817466782</v>
      </c>
      <c r="E26" s="23">
        <f>'Master data'!J26</f>
        <v>0.2537041613024586</v>
      </c>
      <c r="F26" s="4">
        <f t="shared" si="0"/>
        <v>4.0128272188957634</v>
      </c>
      <c r="G26" s="4">
        <f t="shared" si="1"/>
        <v>4.2473098439329213</v>
      </c>
    </row>
    <row r="27" spans="1:7">
      <c r="A27" s="2" t="str">
        <f>'Master data'!A27</f>
        <v>Education</v>
      </c>
      <c r="B27" s="6">
        <f>'Master data'!B27</f>
        <v>244</v>
      </c>
      <c r="C27" s="4">
        <f>Beta!H30</f>
        <v>0.99466487286497829</v>
      </c>
      <c r="D27" s="4">
        <f>Beta!C30</f>
        <v>1.0631824876684701</v>
      </c>
      <c r="E27" s="23">
        <f>'Master data'!J27</f>
        <v>0.27707243962745293</v>
      </c>
      <c r="F27" s="4">
        <f t="shared" si="0"/>
        <v>3.5899091017583289</v>
      </c>
      <c r="G27" s="4">
        <f t="shared" si="1"/>
        <v>3.8372004415091157</v>
      </c>
    </row>
    <row r="28" spans="1:7">
      <c r="A28" s="2" t="str">
        <f>'Master data'!A28</f>
        <v>Electrical Equipment</v>
      </c>
      <c r="B28" s="6">
        <f>'Master data'!B28</f>
        <v>999</v>
      </c>
      <c r="C28" s="4">
        <f>Beta!H31</f>
        <v>1.0794141264744062</v>
      </c>
      <c r="D28" s="4">
        <f>Beta!C31</f>
        <v>1.0963399350526222</v>
      </c>
      <c r="E28" s="23">
        <f>'Master data'!J28</f>
        <v>0.28137062306724869</v>
      </c>
      <c r="F28" s="4">
        <f t="shared" si="0"/>
        <v>3.8362715862360011</v>
      </c>
      <c r="G28" s="4">
        <f t="shared" si="1"/>
        <v>3.8964264396237009</v>
      </c>
    </row>
    <row r="29" spans="1:7">
      <c r="A29" s="2" t="str">
        <f>'Master data'!A29</f>
        <v>Electronics (Consumer &amp; Office)</v>
      </c>
      <c r="B29" s="6">
        <f>'Master data'!B29</f>
        <v>138</v>
      </c>
      <c r="C29" s="4">
        <f>Beta!H32</f>
        <v>1.1837226783232111</v>
      </c>
      <c r="D29" s="4">
        <f>Beta!C32</f>
        <v>1.2907351864587455</v>
      </c>
      <c r="E29" s="23">
        <f>'Master data'!J29</f>
        <v>0.32944605060819937</v>
      </c>
      <c r="F29" s="4">
        <f t="shared" si="0"/>
        <v>3.5930698702804551</v>
      </c>
      <c r="G29" s="4">
        <f t="shared" si="1"/>
        <v>3.9178954614143469</v>
      </c>
    </row>
    <row r="30" spans="1:7">
      <c r="A30" s="2" t="str">
        <f>'Master data'!A30</f>
        <v>Electronics (General)</v>
      </c>
      <c r="B30" s="6">
        <f>'Master data'!B30</f>
        <v>1425</v>
      </c>
      <c r="C30" s="4">
        <f>Beta!H33</f>
        <v>1.3099307680300021</v>
      </c>
      <c r="D30" s="4">
        <f>Beta!C33</f>
        <v>1.3003336732122071</v>
      </c>
      <c r="E30" s="23">
        <f>'Master data'!J30</f>
        <v>0.3351520340859136</v>
      </c>
      <c r="F30" s="4">
        <f t="shared" si="0"/>
        <v>3.9084673067931064</v>
      </c>
      <c r="G30" s="4">
        <f t="shared" si="1"/>
        <v>3.8798322580935811</v>
      </c>
    </row>
    <row r="31" spans="1:7">
      <c r="A31" s="2" t="str">
        <f>'Master data'!A31</f>
        <v>Engineering/Construction</v>
      </c>
      <c r="B31" s="6">
        <f>'Master data'!B31</f>
        <v>1267</v>
      </c>
      <c r="C31" s="4">
        <f>Beta!H34</f>
        <v>0.84003461855413619</v>
      </c>
      <c r="D31" s="4">
        <f>Beta!C34</f>
        <v>1.1234164907248396</v>
      </c>
      <c r="E31" s="23">
        <f>'Master data'!J31</f>
        <v>0.30584403816464278</v>
      </c>
      <c r="F31" s="4">
        <f t="shared" si="0"/>
        <v>2.7466110622758864</v>
      </c>
      <c r="G31" s="4">
        <f t="shared" si="1"/>
        <v>3.6731678585805194</v>
      </c>
    </row>
    <row r="32" spans="1:7">
      <c r="A32" s="2" t="str">
        <f>'Master data'!A32</f>
        <v>Entertainment</v>
      </c>
      <c r="B32" s="6">
        <f>'Master data'!B32</f>
        <v>734</v>
      </c>
      <c r="C32" s="4">
        <f>Beta!H35</f>
        <v>1.1053867105060646</v>
      </c>
      <c r="D32" s="4">
        <f>Beta!C35</f>
        <v>1.1419146387042676</v>
      </c>
      <c r="E32" s="23">
        <f>'Master data'!J32</f>
        <v>0.26090596756467027</v>
      </c>
      <c r="F32" s="4">
        <f t="shared" si="0"/>
        <v>4.236724521190089</v>
      </c>
      <c r="G32" s="4">
        <f t="shared" si="1"/>
        <v>4.3767287094390559</v>
      </c>
    </row>
    <row r="33" spans="1:7">
      <c r="A33" s="2" t="str">
        <f>'Master data'!A33</f>
        <v>Environmental &amp; Waste Services</v>
      </c>
      <c r="B33" s="6">
        <f>'Master data'!B33</f>
        <v>353</v>
      </c>
      <c r="C33" s="4">
        <f>Beta!H36</f>
        <v>0.89361407779736812</v>
      </c>
      <c r="D33" s="4">
        <f>Beta!C36</f>
        <v>1.0444451868918649</v>
      </c>
      <c r="E33" s="23">
        <f>'Master data'!J33</f>
        <v>0.27984949545650223</v>
      </c>
      <c r="F33" s="4">
        <f t="shared" si="0"/>
        <v>3.1931952435349844</v>
      </c>
      <c r="G33" s="4">
        <f t="shared" si="1"/>
        <v>3.7321674823394702</v>
      </c>
    </row>
    <row r="34" spans="1:7">
      <c r="A34" s="2" t="str">
        <f>'Master data'!A34</f>
        <v>Farming/Agriculture</v>
      </c>
      <c r="B34" s="6">
        <f>'Master data'!B34</f>
        <v>417</v>
      </c>
      <c r="C34" s="4">
        <f>Beta!H37</f>
        <v>0.76498147874758105</v>
      </c>
      <c r="D34" s="4">
        <f>Beta!C37</f>
        <v>0.94901152521243715</v>
      </c>
      <c r="E34" s="23">
        <f>'Master data'!J34</f>
        <v>0.25512104628422155</v>
      </c>
      <c r="F34" s="4">
        <f t="shared" si="0"/>
        <v>2.9985040038419313</v>
      </c>
      <c r="G34" s="4">
        <f t="shared" si="1"/>
        <v>3.7198480448186002</v>
      </c>
    </row>
    <row r="35" spans="1:7">
      <c r="A35" s="2" t="str">
        <f>'Master data'!A35</f>
        <v>Financial Svcs. (Non-bank &amp; Insurance)</v>
      </c>
      <c r="B35" s="6">
        <f>'Master data'!B35</f>
        <v>1102</v>
      </c>
      <c r="C35" s="4">
        <f>Beta!H38</f>
        <v>0.19360892940908647</v>
      </c>
      <c r="D35" s="4">
        <f>Beta!C38</f>
        <v>0.88726391660950987</v>
      </c>
      <c r="E35" s="23">
        <f>'Master data'!J35</f>
        <v>0.27677087474601136</v>
      </c>
      <c r="F35" s="4">
        <f t="shared" si="0"/>
        <v>0.69952782996678609</v>
      </c>
      <c r="G35" s="4">
        <f t="shared" si="1"/>
        <v>3.2057705400676251</v>
      </c>
    </row>
    <row r="36" spans="1:7">
      <c r="A36" s="2" t="str">
        <f>'Master data'!A36</f>
        <v>Food Processing</v>
      </c>
      <c r="B36" s="6">
        <f>'Master data'!B36</f>
        <v>1377</v>
      </c>
      <c r="C36" s="4">
        <f>Beta!H39</f>
        <v>0.76685225708114102</v>
      </c>
      <c r="D36" s="4">
        <f>Beta!C39</f>
        <v>0.85901175886229297</v>
      </c>
      <c r="E36" s="23">
        <f>'Master data'!J36</f>
        <v>0.25603089718782379</v>
      </c>
      <c r="F36" s="4">
        <f t="shared" si="0"/>
        <v>2.9951551375402152</v>
      </c>
      <c r="G36" s="4">
        <f t="shared" si="1"/>
        <v>3.3551097476806619</v>
      </c>
    </row>
    <row r="37" spans="1:7">
      <c r="A37" s="2" t="str">
        <f>'Master data'!A37</f>
        <v>Food Wholesalers</v>
      </c>
      <c r="B37" s="6">
        <f>'Master data'!B37</f>
        <v>160</v>
      </c>
      <c r="C37" s="4">
        <f>Beta!H40</f>
        <v>0.60021654258980073</v>
      </c>
      <c r="D37" s="4">
        <f>Beta!C40</f>
        <v>0.86239015780395523</v>
      </c>
      <c r="E37" s="23">
        <f>'Master data'!J37</f>
        <v>0.28314469903085382</v>
      </c>
      <c r="F37" s="4">
        <f t="shared" si="0"/>
        <v>2.1198226371329527</v>
      </c>
      <c r="G37" s="4">
        <f t="shared" si="1"/>
        <v>3.0457577371419622</v>
      </c>
    </row>
    <row r="38" spans="1:7">
      <c r="A38" s="2" t="str">
        <f>'Master data'!A38</f>
        <v>Furn/Home Furnishings</v>
      </c>
      <c r="B38" s="6">
        <f>'Master data'!B38</f>
        <v>359</v>
      </c>
      <c r="C38" s="4">
        <f>Beta!H41</f>
        <v>1.1437511600266084</v>
      </c>
      <c r="D38" s="4">
        <f>Beta!C41</f>
        <v>1.1395130724062112</v>
      </c>
      <c r="E38" s="23">
        <f>'Master data'!J38</f>
        <v>0.30970273032108797</v>
      </c>
      <c r="F38" s="4">
        <f t="shared" si="0"/>
        <v>3.6930612747288691</v>
      </c>
      <c r="G38" s="4">
        <f t="shared" si="1"/>
        <v>3.6793769019240083</v>
      </c>
    </row>
    <row r="39" spans="1:7">
      <c r="A39" s="2" t="str">
        <f>'Master data'!A39</f>
        <v>Green &amp; Renewable Energy</v>
      </c>
      <c r="B39" s="6">
        <f>'Master data'!B39</f>
        <v>239</v>
      </c>
      <c r="C39" s="4">
        <f>Beta!H42</f>
        <v>0.75635061306699269</v>
      </c>
      <c r="D39" s="4">
        <f>Beta!C42</f>
        <v>1.0068129993888768</v>
      </c>
      <c r="E39" s="23">
        <f>'Master data'!J39</f>
        <v>0.24647376317265143</v>
      </c>
      <c r="F39" s="4">
        <f t="shared" si="0"/>
        <v>3.0686861081322463</v>
      </c>
      <c r="G39" s="4">
        <f t="shared" si="1"/>
        <v>4.0848688575571366</v>
      </c>
    </row>
    <row r="40" spans="1:7">
      <c r="A40" s="2" t="str">
        <f>'Master data'!A40</f>
        <v>Healthcare Products</v>
      </c>
      <c r="B40" s="6">
        <f>'Master data'!B40</f>
        <v>852</v>
      </c>
      <c r="C40" s="4">
        <f>Beta!H43</f>
        <v>1.004266702633293</v>
      </c>
      <c r="D40" s="4">
        <f>Beta!C43</f>
        <v>1.0301404336488462</v>
      </c>
      <c r="E40" s="23">
        <f>'Master data'!J40</f>
        <v>0.28772290207078399</v>
      </c>
      <c r="F40" s="4">
        <f t="shared" si="0"/>
        <v>3.4903954304834199</v>
      </c>
      <c r="G40" s="4">
        <f t="shared" si="1"/>
        <v>3.580321296062198</v>
      </c>
    </row>
    <row r="41" spans="1:7">
      <c r="A41" s="2" t="str">
        <f>'Master data'!A41</f>
        <v>Healthcare Support Services</v>
      </c>
      <c r="B41" s="6">
        <f>'Master data'!B41</f>
        <v>445</v>
      </c>
      <c r="C41" s="4">
        <f>Beta!H44</f>
        <v>0.85123445071852089</v>
      </c>
      <c r="D41" s="4">
        <f>Beta!C44</f>
        <v>0.95979934346112317</v>
      </c>
      <c r="E41" s="23">
        <f>'Master data'!J41</f>
        <v>0.28311895121371494</v>
      </c>
      <c r="F41" s="4">
        <f t="shared" si="0"/>
        <v>3.0066318311413873</v>
      </c>
      <c r="G41" s="4">
        <f t="shared" si="1"/>
        <v>3.3900921833261872</v>
      </c>
    </row>
    <row r="42" spans="1:7">
      <c r="A42" s="2" t="str">
        <f>'Master data'!A42</f>
        <v>Heathcare Information and Technology</v>
      </c>
      <c r="B42" s="6">
        <f>'Master data'!B42</f>
        <v>455</v>
      </c>
      <c r="C42" s="4">
        <f>Beta!H45</f>
        <v>1.029860916019532</v>
      </c>
      <c r="D42" s="4">
        <f>Beta!C45</f>
        <v>1.0555863294466588</v>
      </c>
      <c r="E42" s="23">
        <f>'Master data'!J42</f>
        <v>0.29278879770239308</v>
      </c>
      <c r="F42" s="4">
        <f t="shared" si="0"/>
        <v>3.5174191229349572</v>
      </c>
      <c r="G42" s="4">
        <f t="shared" si="1"/>
        <v>3.605282503054013</v>
      </c>
    </row>
    <row r="43" spans="1:7">
      <c r="A43" s="2" t="str">
        <f>'Master data'!A43</f>
        <v>Homebuilding</v>
      </c>
      <c r="B43" s="6">
        <f>'Master data'!B43</f>
        <v>168</v>
      </c>
      <c r="C43" s="4">
        <f>Beta!H46</f>
        <v>1.3642077831260386</v>
      </c>
      <c r="D43" s="4">
        <f>Beta!C46</f>
        <v>1.476145403262775</v>
      </c>
      <c r="E43" s="23">
        <f>'Master data'!J43</f>
        <v>0.47310080228796086</v>
      </c>
      <c r="F43" s="4">
        <f t="shared" si="0"/>
        <v>2.8835456979328695</v>
      </c>
      <c r="G43" s="4">
        <f t="shared" si="1"/>
        <v>3.1201498626170032</v>
      </c>
    </row>
    <row r="44" spans="1:7">
      <c r="A44" s="2" t="str">
        <f>'Master data'!A44</f>
        <v>Hospitals/Healthcare Facilities</v>
      </c>
      <c r="B44" s="6">
        <f>'Master data'!B44</f>
        <v>223</v>
      </c>
      <c r="C44" s="4">
        <f>Beta!H47</f>
        <v>0.73386631620913956</v>
      </c>
      <c r="D44" s="4">
        <f>Beta!C47</f>
        <v>0.96212156591146858</v>
      </c>
      <c r="E44" s="23">
        <f>'Master data'!J44</f>
        <v>0.2985195255939998</v>
      </c>
      <c r="F44" s="4">
        <f t="shared" si="0"/>
        <v>2.4583528154444116</v>
      </c>
      <c r="G44" s="4">
        <f t="shared" si="1"/>
        <v>3.2229770029180531</v>
      </c>
    </row>
    <row r="45" spans="1:7">
      <c r="A45" s="2" t="str">
        <f>'Master data'!A45</f>
        <v>Hotel/Gaming</v>
      </c>
      <c r="B45" s="6">
        <f>'Master data'!B45</f>
        <v>654</v>
      </c>
      <c r="C45" s="4">
        <f>Beta!H48</f>
        <v>0.94591136990682279</v>
      </c>
      <c r="D45" s="4">
        <f>Beta!C48</f>
        <v>1.1943470018727957</v>
      </c>
      <c r="E45" s="23">
        <f>'Master data'!J45</f>
        <v>0.29939879992615148</v>
      </c>
      <c r="F45" s="4">
        <f t="shared" si="0"/>
        <v>3.1593692764972254</v>
      </c>
      <c r="G45" s="4">
        <f t="shared" si="1"/>
        <v>3.9891509323597445</v>
      </c>
    </row>
    <row r="46" spans="1:7">
      <c r="A46" s="2" t="str">
        <f>'Master data'!A46</f>
        <v>Household Products</v>
      </c>
      <c r="B46" s="6">
        <f>'Master data'!B46</f>
        <v>575</v>
      </c>
      <c r="C46" s="4">
        <f>Beta!H49</f>
        <v>0.99643706116531017</v>
      </c>
      <c r="D46" s="4">
        <f>Beta!C49</f>
        <v>1.0408450273415879</v>
      </c>
      <c r="E46" s="23">
        <f>'Master data'!J46</f>
        <v>0.26749156878613561</v>
      </c>
      <c r="F46" s="4">
        <f t="shared" si="0"/>
        <v>3.7251157697683541</v>
      </c>
      <c r="G46" s="4">
        <f t="shared" si="1"/>
        <v>3.8911320908726004</v>
      </c>
    </row>
    <row r="47" spans="1:7">
      <c r="A47" s="2" t="str">
        <f>'Master data'!A47</f>
        <v>Information Services</v>
      </c>
      <c r="B47" s="6">
        <f>'Master data'!B47</f>
        <v>266</v>
      </c>
      <c r="C47" s="4">
        <f>Beta!H50</f>
        <v>1.2255707889077481</v>
      </c>
      <c r="D47" s="4">
        <f>Beta!C50</f>
        <v>1.2675474876977695</v>
      </c>
      <c r="E47" s="23">
        <f>'Master data'!J47</f>
        <v>0.34286304701925296</v>
      </c>
      <c r="F47" s="4">
        <f t="shared" si="0"/>
        <v>3.5745199127245928</v>
      </c>
      <c r="G47" s="4">
        <f t="shared" si="1"/>
        <v>3.6969498425608762</v>
      </c>
    </row>
    <row r="48" spans="1:7">
      <c r="A48" s="2" t="str">
        <f>'Master data'!A48</f>
        <v>Insurance (General)</v>
      </c>
      <c r="B48" s="6">
        <f>'Master data'!B48</f>
        <v>215</v>
      </c>
      <c r="C48" s="4">
        <f>Beta!H51</f>
        <v>0.71545779620009198</v>
      </c>
      <c r="D48" s="4">
        <f>Beta!C51</f>
        <v>0.78420994564249957</v>
      </c>
      <c r="E48" s="23">
        <f>'Master data'!J48</f>
        <v>0.32292571155414912</v>
      </c>
      <c r="F48" s="4">
        <f t="shared" si="0"/>
        <v>2.2155491823701436</v>
      </c>
      <c r="G48" s="4">
        <f t="shared" si="1"/>
        <v>2.4284531010811166</v>
      </c>
    </row>
    <row r="49" spans="1:7">
      <c r="A49" s="2" t="str">
        <f>'Master data'!A49</f>
        <v>Insurance (Life)</v>
      </c>
      <c r="B49" s="6">
        <f>'Master data'!B49</f>
        <v>142</v>
      </c>
      <c r="C49" s="4">
        <f>Beta!H52</f>
        <v>0.99042615557145619</v>
      </c>
      <c r="D49" s="4">
        <f>Beta!C52</f>
        <v>1.0769915100844529</v>
      </c>
      <c r="E49" s="23">
        <f>'Master data'!J49</f>
        <v>0.41487589483814563</v>
      </c>
      <c r="F49" s="4">
        <f t="shared" si="0"/>
        <v>2.3872829631566046</v>
      </c>
      <c r="G49" s="4">
        <f t="shared" si="1"/>
        <v>2.5959365764179108</v>
      </c>
    </row>
    <row r="50" spans="1:7">
      <c r="A50" s="2" t="str">
        <f>'Master data'!A50</f>
        <v>Insurance (Prop/Cas.)</v>
      </c>
      <c r="B50" s="6">
        <f>'Master data'!B50</f>
        <v>231</v>
      </c>
      <c r="C50" s="4">
        <f>Beta!H53</f>
        <v>0.8162995325713488</v>
      </c>
      <c r="D50" s="4">
        <f>Beta!C53</f>
        <v>0.88373759372019134</v>
      </c>
      <c r="E50" s="23">
        <f>'Master data'!J50</f>
        <v>0.31767221825254638</v>
      </c>
      <c r="F50" s="4">
        <f t="shared" si="0"/>
        <v>2.5696283328194549</v>
      </c>
      <c r="G50" s="4">
        <f t="shared" si="1"/>
        <v>2.7819165257240983</v>
      </c>
    </row>
    <row r="51" spans="1:7">
      <c r="A51" s="2" t="str">
        <f>'Master data'!A51</f>
        <v>Investments &amp; Asset Management</v>
      </c>
      <c r="B51" s="6">
        <f>'Master data'!B51</f>
        <v>1706</v>
      </c>
      <c r="C51" s="4">
        <f>Beta!H54</f>
        <v>0.71656364395880146</v>
      </c>
      <c r="D51" s="4">
        <f>Beta!C54</f>
        <v>0.86162621585031596</v>
      </c>
      <c r="E51" s="23">
        <f>'Master data'!J51</f>
        <v>0.29045992714171226</v>
      </c>
      <c r="F51" s="4">
        <f t="shared" si="0"/>
        <v>2.4669965699233884</v>
      </c>
      <c r="G51" s="4">
        <f t="shared" si="1"/>
        <v>2.9664202712201941</v>
      </c>
    </row>
    <row r="52" spans="1:7">
      <c r="A52" s="2" t="str">
        <f>'Master data'!A52</f>
        <v>Machinery</v>
      </c>
      <c r="B52" s="6">
        <f>'Master data'!B52</f>
        <v>1421</v>
      </c>
      <c r="C52" s="4">
        <f>Beta!H55</f>
        <v>1.1236025684258544</v>
      </c>
      <c r="D52" s="4">
        <f>Beta!C55</f>
        <v>1.1436622839472304</v>
      </c>
      <c r="E52" s="23">
        <f>'Master data'!J52</f>
        <v>0.34091897745100069</v>
      </c>
      <c r="F52" s="4">
        <f t="shared" si="0"/>
        <v>3.2958052873056811</v>
      </c>
      <c r="G52" s="4">
        <f t="shared" si="1"/>
        <v>3.3546454131072996</v>
      </c>
    </row>
    <row r="53" spans="1:7">
      <c r="A53" s="2" t="str">
        <f>'Master data'!A53</f>
        <v>Metals &amp; Mining</v>
      </c>
      <c r="B53" s="6">
        <f>'Master data'!B53</f>
        <v>1706</v>
      </c>
      <c r="C53" s="4">
        <f>Beta!H56</f>
        <v>1.0097078059741513</v>
      </c>
      <c r="D53" s="4">
        <f>Beta!C56</f>
        <v>1.0975394120110467</v>
      </c>
      <c r="E53" s="23">
        <f>'Master data'!J53</f>
        <v>0.22988728792453356</v>
      </c>
      <c r="F53" s="4">
        <f t="shared" si="0"/>
        <v>4.392186340923792</v>
      </c>
      <c r="G53" s="4">
        <f t="shared" si="1"/>
        <v>4.7742501202212724</v>
      </c>
    </row>
    <row r="54" spans="1:7">
      <c r="A54" s="2" t="str">
        <f>'Master data'!A54</f>
        <v>Office Equipment &amp; Services</v>
      </c>
      <c r="B54" s="6">
        <f>'Master data'!B54</f>
        <v>145</v>
      </c>
      <c r="C54" s="4">
        <f>Beta!H57</f>
        <v>1.049136832857168</v>
      </c>
      <c r="D54" s="4">
        <f>Beta!C57</f>
        <v>1.1005990216004515</v>
      </c>
      <c r="E54" s="23">
        <f>'Master data'!J54</f>
        <v>0.30713894895033661</v>
      </c>
      <c r="F54" s="4">
        <f t="shared" si="0"/>
        <v>3.4158378038430093</v>
      </c>
      <c r="G54" s="4">
        <f t="shared" si="1"/>
        <v>3.5833912480387333</v>
      </c>
    </row>
    <row r="55" spans="1:7">
      <c r="A55" s="2" t="str">
        <f>'Master data'!A55</f>
        <v>Oil/Gas (Integrated)</v>
      </c>
      <c r="B55" s="6">
        <f>'Master data'!B55</f>
        <v>46</v>
      </c>
      <c r="C55" s="4">
        <f>Beta!H58</f>
        <v>1.1462318866600425</v>
      </c>
      <c r="D55" s="4">
        <f>Beta!C58</f>
        <v>1.2788238428533345</v>
      </c>
      <c r="E55" s="23">
        <f>'Master data'!J55</f>
        <v>0.43383041819707946</v>
      </c>
      <c r="F55" s="4">
        <f t="shared" si="0"/>
        <v>2.642119682210331</v>
      </c>
      <c r="G55" s="4">
        <f t="shared" si="1"/>
        <v>2.9477505246586775</v>
      </c>
    </row>
    <row r="56" spans="1:7">
      <c r="A56" s="2" t="str">
        <f>'Master data'!A56</f>
        <v>Oil/Gas (Production and Exploration)</v>
      </c>
      <c r="B56" s="6">
        <f>'Master data'!B56</f>
        <v>642</v>
      </c>
      <c r="C56" s="4">
        <f>Beta!H59</f>
        <v>1.2049177928289057</v>
      </c>
      <c r="D56" s="4">
        <f>Beta!C59</f>
        <v>1.4593032274293294</v>
      </c>
      <c r="E56" s="23">
        <f>'Master data'!J56</f>
        <v>0.27805148335124558</v>
      </c>
      <c r="F56" s="4">
        <f t="shared" si="0"/>
        <v>4.3334341479013299</v>
      </c>
      <c r="G56" s="4">
        <f t="shared" si="1"/>
        <v>5.2483202385433065</v>
      </c>
    </row>
    <row r="57" spans="1:7">
      <c r="A57" s="2" t="str">
        <f>'Master data'!A57</f>
        <v>Oil/Gas Distribution</v>
      </c>
      <c r="B57" s="6">
        <f>'Master data'!B57</f>
        <v>165</v>
      </c>
      <c r="C57" s="4">
        <f>Beta!H60</f>
        <v>0.74124447946084149</v>
      </c>
      <c r="D57" s="4">
        <f>Beta!C60</f>
        <v>1.164684008834235</v>
      </c>
      <c r="E57" s="23">
        <f>'Master data'!J57</f>
        <v>0.31063526658141566</v>
      </c>
      <c r="F57" s="4">
        <f t="shared" si="0"/>
        <v>2.3862212672062002</v>
      </c>
      <c r="G57" s="4">
        <f t="shared" si="1"/>
        <v>3.749361821185806</v>
      </c>
    </row>
    <row r="58" spans="1:7">
      <c r="A58" s="2" t="str">
        <f>'Master data'!A58</f>
        <v>Oilfield Svcs/Equip.</v>
      </c>
      <c r="B58" s="6">
        <f>'Master data'!B58</f>
        <v>457</v>
      </c>
      <c r="C58" s="4">
        <f>Beta!H61</f>
        <v>1.0554040980792589</v>
      </c>
      <c r="D58" s="4">
        <f>Beta!C61</f>
        <v>1.3590834026487482</v>
      </c>
      <c r="E58" s="23">
        <f>'Master data'!J58</f>
        <v>0.30464118685009595</v>
      </c>
      <c r="F58" s="4">
        <f t="shared" si="0"/>
        <v>3.4644169719526108</v>
      </c>
      <c r="G58" s="4">
        <f t="shared" si="1"/>
        <v>4.4612595450447383</v>
      </c>
    </row>
    <row r="59" spans="1:7">
      <c r="A59" s="2" t="str">
        <f>'Master data'!A59</f>
        <v>Packaging &amp; Container</v>
      </c>
      <c r="B59" s="6">
        <f>'Master data'!B59</f>
        <v>414</v>
      </c>
      <c r="C59" s="4">
        <f>Beta!H62</f>
        <v>0.80076820448773467</v>
      </c>
      <c r="D59" s="4">
        <f>Beta!C62</f>
        <v>0.96137733867948505</v>
      </c>
      <c r="E59" s="23">
        <f>'Master data'!J59</f>
        <v>0.27920225412966648</v>
      </c>
      <c r="F59" s="4">
        <f t="shared" si="0"/>
        <v>2.8680578062806172</v>
      </c>
      <c r="G59" s="4">
        <f t="shared" si="1"/>
        <v>3.4433007773390121</v>
      </c>
    </row>
    <row r="60" spans="1:7">
      <c r="A60" s="2" t="str">
        <f>'Master data'!A60</f>
        <v>Paper/Forest Products</v>
      </c>
      <c r="B60" s="6">
        <f>'Master data'!B60</f>
        <v>272</v>
      </c>
      <c r="C60" s="4">
        <f>Beta!H63</f>
        <v>0.89116023825836765</v>
      </c>
      <c r="D60" s="4">
        <f>Beta!C63</f>
        <v>1.1206472813656296</v>
      </c>
      <c r="E60" s="23">
        <f>'Master data'!J60</f>
        <v>0.30198914015884215</v>
      </c>
      <c r="F60" s="4">
        <f t="shared" si="0"/>
        <v>2.9509678321201536</v>
      </c>
      <c r="G60" s="4">
        <f t="shared" si="1"/>
        <v>3.710886029796252</v>
      </c>
    </row>
    <row r="61" spans="1:7">
      <c r="A61" s="2" t="str">
        <f>'Master data'!A61</f>
        <v>Power</v>
      </c>
      <c r="B61" s="6">
        <f>'Master data'!B61</f>
        <v>541</v>
      </c>
      <c r="C61" s="4">
        <f>Beta!H64</f>
        <v>0.53618826927061325</v>
      </c>
      <c r="D61" s="4">
        <f>Beta!C64</f>
        <v>0.85057057788650969</v>
      </c>
      <c r="E61" s="23">
        <f>'Master data'!J61</f>
        <v>0.32583936487497461</v>
      </c>
      <c r="F61" s="4">
        <f t="shared" si="0"/>
        <v>1.6455601350571931</v>
      </c>
      <c r="G61" s="4">
        <f t="shared" si="1"/>
        <v>2.6103984649395442</v>
      </c>
    </row>
    <row r="62" spans="1:7">
      <c r="A62" s="2" t="str">
        <f>'Master data'!A62</f>
        <v>Precious Metals</v>
      </c>
      <c r="B62" s="6">
        <f>'Master data'!B62</f>
        <v>947</v>
      </c>
      <c r="C62" s="4">
        <f>Beta!H65</f>
        <v>0.98678777106910021</v>
      </c>
      <c r="D62" s="4">
        <f>Beta!C65</f>
        <v>0.9980982211172692</v>
      </c>
      <c r="E62" s="23">
        <f>'Master data'!J62</f>
        <v>0.23815853082001454</v>
      </c>
      <c r="F62" s="4">
        <f t="shared" si="0"/>
        <v>4.1434071988580294</v>
      </c>
      <c r="G62" s="4">
        <f t="shared" si="1"/>
        <v>4.1908984644836007</v>
      </c>
    </row>
    <row r="63" spans="1:7">
      <c r="A63" s="2" t="str">
        <f>'Master data'!A63</f>
        <v>Publishing &amp; Newspapers</v>
      </c>
      <c r="B63" s="6">
        <f>'Master data'!B63</f>
        <v>337</v>
      </c>
      <c r="C63" s="4">
        <f>Beta!H66</f>
        <v>0.93812610515137029</v>
      </c>
      <c r="D63" s="4">
        <f>Beta!C66</f>
        <v>0.93265741787579681</v>
      </c>
      <c r="E63" s="23">
        <f>'Master data'!J63</f>
        <v>0.28793454584908973</v>
      </c>
      <c r="F63" s="4">
        <f t="shared" si="0"/>
        <v>3.258122787541633</v>
      </c>
      <c r="G63" s="4">
        <f t="shared" si="1"/>
        <v>3.2391299735343839</v>
      </c>
    </row>
    <row r="64" spans="1:7">
      <c r="A64" s="2" t="str">
        <f>'Master data'!A64</f>
        <v>R.E.I.T.</v>
      </c>
      <c r="B64" s="6">
        <f>'Master data'!B64</f>
        <v>812</v>
      </c>
      <c r="C64" s="4">
        <f>Beta!H67</f>
        <v>0.76350817788629188</v>
      </c>
      <c r="D64" s="4">
        <f>Beta!C67</f>
        <v>1.0655405607637354</v>
      </c>
      <c r="E64" s="23">
        <f>'Master data'!J64</f>
        <v>0.47322425748978625</v>
      </c>
      <c r="F64" s="4">
        <f t="shared" si="0"/>
        <v>1.6134172452112114</v>
      </c>
      <c r="G64" s="4">
        <f t="shared" si="1"/>
        <v>2.2516609068518285</v>
      </c>
    </row>
    <row r="65" spans="1:7">
      <c r="A65" s="2" t="str">
        <f>'Master data'!A65</f>
        <v>Real Estate (Development)</v>
      </c>
      <c r="B65" s="6">
        <f>'Master data'!B65</f>
        <v>893</v>
      </c>
      <c r="C65" s="4">
        <f>Beta!H68</f>
        <v>0.51177611051765171</v>
      </c>
      <c r="D65" s="4">
        <f>Beta!C68</f>
        <v>0.99962799907070832</v>
      </c>
      <c r="E65" s="23">
        <f>'Master data'!J65</f>
        <v>0.26052248561271074</v>
      </c>
      <c r="F65" s="4">
        <f t="shared" si="0"/>
        <v>1.9644220318028567</v>
      </c>
      <c r="G65" s="4">
        <f t="shared" si="1"/>
        <v>3.8370123665898919</v>
      </c>
    </row>
    <row r="66" spans="1:7">
      <c r="A66" s="2" t="str">
        <f>'Master data'!A66</f>
        <v>Real Estate (General/Diversified)</v>
      </c>
      <c r="B66" s="6">
        <f>'Master data'!B66</f>
        <v>344</v>
      </c>
      <c r="C66" s="4">
        <f>Beta!H69</f>
        <v>0.61011959395156923</v>
      </c>
      <c r="D66" s="4">
        <f>Beta!C69</f>
        <v>1.030256203698114</v>
      </c>
      <c r="E66" s="23">
        <f>'Master data'!J66</f>
        <v>0.32469060779413289</v>
      </c>
      <c r="F66" s="4">
        <f t="shared" si="0"/>
        <v>1.8790798973107654</v>
      </c>
      <c r="G66" s="4">
        <f t="shared" si="1"/>
        <v>3.1730397460444513</v>
      </c>
    </row>
    <row r="67" spans="1:7">
      <c r="A67" s="2" t="str">
        <f>'Master data'!A67</f>
        <v>Real Estate (Operations &amp; Services)</v>
      </c>
      <c r="B67" s="6">
        <f>'Master data'!B67</f>
        <v>739</v>
      </c>
      <c r="C67" s="4">
        <f>Beta!H70</f>
        <v>0.62237363806882118</v>
      </c>
      <c r="D67" s="4">
        <f>Beta!C70</f>
        <v>0.89802623507809409</v>
      </c>
      <c r="E67" s="23">
        <f>'Master data'!J67</f>
        <v>0.30268048238084133</v>
      </c>
      <c r="F67" s="4">
        <f t="shared" ref="F67:F96" si="2">C67/E67</f>
        <v>2.0562067073942769</v>
      </c>
      <c r="G67" s="4">
        <f t="shared" ref="G67:G96" si="3">D67/E67</f>
        <v>2.9669116026720599</v>
      </c>
    </row>
    <row r="68" spans="1:7">
      <c r="A68" s="2" t="str">
        <f>'Master data'!A68</f>
        <v>Recreation</v>
      </c>
      <c r="B68" s="6">
        <f>'Master data'!B68</f>
        <v>324</v>
      </c>
      <c r="C68" s="4">
        <f>Beta!H71</f>
        <v>1.0214339255400591</v>
      </c>
      <c r="D68" s="4">
        <f>Beta!C71</f>
        <v>1.1026570575415011</v>
      </c>
      <c r="E68" s="23">
        <f>'Master data'!J68</f>
        <v>0.33102374685291086</v>
      </c>
      <c r="F68" s="4">
        <f t="shared" si="2"/>
        <v>3.0856817229910982</v>
      </c>
      <c r="G68" s="4">
        <f t="shared" si="3"/>
        <v>3.3310512252508051</v>
      </c>
    </row>
    <row r="69" spans="1:7">
      <c r="A69" s="2" t="str">
        <f>'Master data'!A69</f>
        <v>Reinsurance</v>
      </c>
      <c r="B69" s="6">
        <f>'Master data'!B69</f>
        <v>38</v>
      </c>
      <c r="C69" s="4">
        <f>Beta!H72</f>
        <v>1.4368680224255481</v>
      </c>
      <c r="D69" s="4">
        <f>Beta!C72</f>
        <v>1.4801313849019009</v>
      </c>
      <c r="E69" s="23">
        <f>'Master data'!J69</f>
        <v>0.42530372880773681</v>
      </c>
      <c r="F69" s="4">
        <f t="shared" si="2"/>
        <v>3.3784515044190924</v>
      </c>
      <c r="G69" s="4">
        <f t="shared" si="3"/>
        <v>3.4801749541467348</v>
      </c>
    </row>
    <row r="70" spans="1:7">
      <c r="A70" s="2" t="str">
        <f>'Master data'!A70</f>
        <v>Restaurant/Dining</v>
      </c>
      <c r="B70" s="6">
        <f>'Master data'!B70</f>
        <v>385</v>
      </c>
      <c r="C70" s="4">
        <f>Beta!H73</f>
        <v>1.0076130008646189</v>
      </c>
      <c r="D70" s="4">
        <f>Beta!C73</f>
        <v>1.1922172742947497</v>
      </c>
      <c r="E70" s="23">
        <f>'Master data'!J70</f>
        <v>0.3796900193387957</v>
      </c>
      <c r="F70" s="4">
        <f t="shared" si="2"/>
        <v>2.6537779492316083</v>
      </c>
      <c r="G70" s="4">
        <f t="shared" si="3"/>
        <v>3.1399752787047572</v>
      </c>
    </row>
    <row r="71" spans="1:7">
      <c r="A71" s="2" t="str">
        <f>'Master data'!A71</f>
        <v>Retail (Automotive)</v>
      </c>
      <c r="B71" s="6">
        <f>'Master data'!B71</f>
        <v>196</v>
      </c>
      <c r="C71" s="4">
        <f>Beta!H74</f>
        <v>0.88368957365117962</v>
      </c>
      <c r="D71" s="4">
        <f>Beta!C74</f>
        <v>1.0960129143055957</v>
      </c>
      <c r="E71" s="23">
        <f>'Master data'!J71</f>
        <v>0.33239148503594823</v>
      </c>
      <c r="F71" s="4">
        <f t="shared" si="2"/>
        <v>2.6585806599576651</v>
      </c>
      <c r="G71" s="4">
        <f t="shared" si="3"/>
        <v>3.297355569102685</v>
      </c>
    </row>
    <row r="72" spans="1:7">
      <c r="A72" s="2" t="str">
        <f>'Master data'!A72</f>
        <v>Retail (Building Supply)</v>
      </c>
      <c r="B72" s="6">
        <f>'Master data'!B72</f>
        <v>98</v>
      </c>
      <c r="C72" s="4">
        <f>Beta!H75</f>
        <v>1.1037730401385943</v>
      </c>
      <c r="D72" s="4">
        <f>Beta!C75</f>
        <v>1.1996449547792511</v>
      </c>
      <c r="E72" s="23">
        <f>'Master data'!J72</f>
        <v>0.37841702074210781</v>
      </c>
      <c r="F72" s="4">
        <f t="shared" si="2"/>
        <v>2.9168165796929588</v>
      </c>
      <c r="G72" s="4">
        <f t="shared" si="3"/>
        <v>3.1701664804258693</v>
      </c>
    </row>
    <row r="73" spans="1:7">
      <c r="A73" s="2" t="str">
        <f>'Master data'!A73</f>
        <v>Retail (Distributors)</v>
      </c>
      <c r="B73" s="6">
        <f>'Master data'!B73</f>
        <v>1002</v>
      </c>
      <c r="C73" s="4">
        <f>Beta!H76</f>
        <v>0.64350981154019615</v>
      </c>
      <c r="D73" s="4">
        <f>Beta!C76</f>
        <v>0.87060033611657495</v>
      </c>
      <c r="E73" s="23">
        <f>'Master data'!J73</f>
        <v>0.27406524865574255</v>
      </c>
      <c r="F73" s="4">
        <f t="shared" si="2"/>
        <v>2.3480168124070282</v>
      </c>
      <c r="G73" s="4">
        <f t="shared" si="3"/>
        <v>3.176617029655405</v>
      </c>
    </row>
    <row r="74" spans="1:7">
      <c r="A74" s="2" t="str">
        <f>'Master data'!A74</f>
        <v>Retail (General)</v>
      </c>
      <c r="B74" s="6">
        <f>'Master data'!B74</f>
        <v>204</v>
      </c>
      <c r="C74" s="4">
        <f>Beta!H77</f>
        <v>0.86566173990819117</v>
      </c>
      <c r="D74" s="4">
        <f>Beta!C77</f>
        <v>1.0186306423304552</v>
      </c>
      <c r="E74" s="23">
        <f>'Master data'!J74</f>
        <v>0.30600621986599125</v>
      </c>
      <c r="F74" s="4">
        <f t="shared" si="2"/>
        <v>2.8289024330527952</v>
      </c>
      <c r="G74" s="4">
        <f t="shared" si="3"/>
        <v>3.3287906460742605</v>
      </c>
    </row>
    <row r="75" spans="1:7">
      <c r="A75" s="2" t="str">
        <f>'Master data'!A75</f>
        <v>Retail (Grocery and Food)</v>
      </c>
      <c r="B75" s="6">
        <f>'Master data'!B75</f>
        <v>184</v>
      </c>
      <c r="C75" s="4">
        <f>Beta!H78</f>
        <v>0.53249971062857038</v>
      </c>
      <c r="D75" s="4">
        <f>Beta!C78</f>
        <v>0.68885348820722192</v>
      </c>
      <c r="E75" s="23">
        <f>'Master data'!J75</f>
        <v>0.29202763457719833</v>
      </c>
      <c r="F75" s="4">
        <f t="shared" si="2"/>
        <v>1.8234565759488168</v>
      </c>
      <c r="G75" s="4">
        <f t="shared" si="3"/>
        <v>2.3588640479335239</v>
      </c>
    </row>
    <row r="76" spans="1:7">
      <c r="A76" s="2" t="str">
        <f>'Master data'!A76</f>
        <v>Retail (Online)</v>
      </c>
      <c r="B76" s="6">
        <f>'Master data'!B76</f>
        <v>353</v>
      </c>
      <c r="C76" s="4">
        <f>Beta!H79</f>
        <v>1.4035859524307455</v>
      </c>
      <c r="D76" s="4">
        <f>Beta!C79</f>
        <v>1.4316167197186636</v>
      </c>
      <c r="E76" s="23">
        <f>'Master data'!J76</f>
        <v>0.29213999686481423</v>
      </c>
      <c r="F76" s="4">
        <f t="shared" si="2"/>
        <v>4.8044977322302262</v>
      </c>
      <c r="G76" s="4">
        <f t="shared" si="3"/>
        <v>4.9004475083264083</v>
      </c>
    </row>
    <row r="77" spans="1:7">
      <c r="A77" s="2" t="str">
        <f>'Master data'!A77</f>
        <v>Retail (Special Lines)</v>
      </c>
      <c r="B77" s="6">
        <f>'Master data'!B77</f>
        <v>479</v>
      </c>
      <c r="C77" s="4">
        <f>Beta!H80</f>
        <v>1.0834314563165584</v>
      </c>
      <c r="D77" s="4">
        <f>Beta!C80</f>
        <v>1.2079379977370139</v>
      </c>
      <c r="E77" s="23">
        <f>'Master data'!J77</f>
        <v>0.35024507284647838</v>
      </c>
      <c r="F77" s="4">
        <f t="shared" si="2"/>
        <v>3.0933524560713943</v>
      </c>
      <c r="G77" s="4">
        <f t="shared" si="3"/>
        <v>3.4488365187266599</v>
      </c>
    </row>
    <row r="78" spans="1:7">
      <c r="A78" s="2" t="str">
        <f>'Master data'!A78</f>
        <v>Rubber&amp; Tires</v>
      </c>
      <c r="B78" s="6">
        <f>'Master data'!B78</f>
        <v>90</v>
      </c>
      <c r="C78" s="4">
        <f>Beta!H81</f>
        <v>1.0942432510912552</v>
      </c>
      <c r="D78" s="4">
        <f>Beta!C81</f>
        <v>1.2588029541998951</v>
      </c>
      <c r="E78" s="23">
        <f>'Master data'!J78</f>
        <v>0.3576461488879723</v>
      </c>
      <c r="F78" s="4">
        <f t="shared" si="2"/>
        <v>3.0595695060427217</v>
      </c>
      <c r="G78" s="4">
        <f t="shared" si="3"/>
        <v>3.5196882676183874</v>
      </c>
    </row>
    <row r="79" spans="1:7">
      <c r="A79" s="2" t="str">
        <f>'Master data'!A79</f>
        <v>Semiconductor</v>
      </c>
      <c r="B79" s="6">
        <f>'Master data'!B79</f>
        <v>581</v>
      </c>
      <c r="C79" s="4">
        <f>Beta!H82</f>
        <v>1.5519787001801451</v>
      </c>
      <c r="D79" s="4">
        <f>Beta!C82</f>
        <v>1.5666378029133892</v>
      </c>
      <c r="E79" s="23">
        <f>'Master data'!J79</f>
        <v>0.34592230068940322</v>
      </c>
      <c r="F79" s="4">
        <f t="shared" si="2"/>
        <v>4.4864950802163976</v>
      </c>
      <c r="G79" s="4">
        <f t="shared" si="3"/>
        <v>4.5288719454951885</v>
      </c>
    </row>
    <row r="80" spans="1:7">
      <c r="A80" s="2" t="str">
        <f>'Master data'!A80</f>
        <v>Semiconductor Equip</v>
      </c>
      <c r="B80" s="6">
        <f>'Master data'!B80</f>
        <v>324</v>
      </c>
      <c r="C80" s="4">
        <f>Beta!H83</f>
        <v>1.9329057517490515</v>
      </c>
      <c r="D80" s="4">
        <f>Beta!C83</f>
        <v>1.913872580558768</v>
      </c>
      <c r="E80" s="23">
        <f>'Master data'!J80</f>
        <v>0.43795437968796103</v>
      </c>
      <c r="F80" s="4">
        <f t="shared" si="2"/>
        <v>4.413486521418581</v>
      </c>
      <c r="G80" s="4">
        <f t="shared" si="3"/>
        <v>4.3700272661330315</v>
      </c>
    </row>
    <row r="81" spans="1:7">
      <c r="A81" s="2" t="str">
        <f>'Master data'!A81</f>
        <v>Shipbuilding &amp; Marine</v>
      </c>
      <c r="B81" s="6">
        <f>'Master data'!B81</f>
        <v>348</v>
      </c>
      <c r="C81" s="4">
        <f>Beta!H84</f>
        <v>0.98273414907910728</v>
      </c>
      <c r="D81" s="4">
        <f>Beta!C84</f>
        <v>1.1235447323872723</v>
      </c>
      <c r="E81" s="23">
        <f>'Master data'!J81</f>
        <v>0.29458330258591886</v>
      </c>
      <c r="F81" s="4">
        <f t="shared" si="2"/>
        <v>3.3360144327680645</v>
      </c>
      <c r="G81" s="4">
        <f t="shared" si="3"/>
        <v>3.8140136339179529</v>
      </c>
    </row>
    <row r="82" spans="1:7">
      <c r="A82" s="2" t="str">
        <f>'Master data'!A82</f>
        <v>Shoe</v>
      </c>
      <c r="B82" s="6">
        <f>'Master data'!B82</f>
        <v>84</v>
      </c>
      <c r="C82" s="4">
        <f>Beta!H85</f>
        <v>1.1285452584053763</v>
      </c>
      <c r="D82" s="4">
        <f>Beta!C85</f>
        <v>1.1373530584187677</v>
      </c>
      <c r="E82" s="23">
        <f>'Master data'!J82</f>
        <v>0.33162975564020408</v>
      </c>
      <c r="F82" s="4">
        <f t="shared" si="2"/>
        <v>3.4030277416655332</v>
      </c>
      <c r="G82" s="4">
        <f t="shared" si="3"/>
        <v>3.429586878364193</v>
      </c>
    </row>
    <row r="83" spans="1:7">
      <c r="A83" s="2" t="str">
        <f>'Master data'!A83</f>
        <v>Software (Entertainment)</v>
      </c>
      <c r="B83" s="6">
        <f>'Master data'!B83</f>
        <v>317</v>
      </c>
      <c r="C83" s="4">
        <f>Beta!H86</f>
        <v>1.2792978433731432</v>
      </c>
      <c r="D83" s="4">
        <f>Beta!C86</f>
        <v>1.2783239533700639</v>
      </c>
      <c r="E83" s="23">
        <f>'Master data'!J83</f>
        <v>0.29431995626747615</v>
      </c>
      <c r="F83" s="4">
        <f t="shared" si="2"/>
        <v>4.3466228372585283</v>
      </c>
      <c r="G83" s="4">
        <f t="shared" si="3"/>
        <v>4.3433138873136112</v>
      </c>
    </row>
    <row r="84" spans="1:7">
      <c r="A84" s="2" t="str">
        <f>'Master data'!A84</f>
        <v>Software (Internet)</v>
      </c>
      <c r="B84" s="6">
        <f>'Master data'!B84</f>
        <v>151</v>
      </c>
      <c r="C84" s="4">
        <f>Beta!H87</f>
        <v>1.1076887777414264</v>
      </c>
      <c r="D84" s="4">
        <f>Beta!C87</f>
        <v>1.1294721270398735</v>
      </c>
      <c r="E84" s="23">
        <f>'Master data'!J84</f>
        <v>0.27512623874497216</v>
      </c>
      <c r="F84" s="4">
        <f t="shared" si="2"/>
        <v>4.0261110056034921</v>
      </c>
      <c r="G84" s="4">
        <f t="shared" si="3"/>
        <v>4.105286839205605</v>
      </c>
    </row>
    <row r="85" spans="1:7">
      <c r="A85" s="2" t="str">
        <f>'Master data'!A85</f>
        <v>Software (System &amp; Application)</v>
      </c>
      <c r="B85" s="6">
        <f>'Master data'!B85</f>
        <v>1603</v>
      </c>
      <c r="C85" s="4">
        <f>Beta!H88</f>
        <v>1.2001382873733581</v>
      </c>
      <c r="D85" s="4">
        <f>Beta!C88</f>
        <v>1.2143044372125289</v>
      </c>
      <c r="E85" s="23">
        <f>'Master data'!J85</f>
        <v>0.29108869152823669</v>
      </c>
      <c r="F85" s="4">
        <f t="shared" si="2"/>
        <v>4.1229299601868608</v>
      </c>
      <c r="G85" s="4">
        <f t="shared" si="3"/>
        <v>4.1715960549251943</v>
      </c>
    </row>
    <row r="86" spans="1:7">
      <c r="A86" s="2" t="str">
        <f>'Master data'!A86</f>
        <v>Steel</v>
      </c>
      <c r="B86" s="6">
        <f>'Master data'!B86</f>
        <v>709</v>
      </c>
      <c r="C86" s="4">
        <f>Beta!H89</f>
        <v>1.063800498303906</v>
      </c>
      <c r="D86" s="4">
        <f>Beta!C89</f>
        <v>1.2533331552197386</v>
      </c>
      <c r="E86" s="23">
        <f>'Master data'!J86</f>
        <v>0.28418868296065153</v>
      </c>
      <c r="F86" s="4">
        <f t="shared" si="2"/>
        <v>3.7432894484795467</v>
      </c>
      <c r="G86" s="4">
        <f t="shared" si="3"/>
        <v>4.4102148690884846</v>
      </c>
    </row>
    <row r="87" spans="1:7">
      <c r="A87" s="2" t="str">
        <f>'Master data'!A87</f>
        <v>Telecom (Wireless)</v>
      </c>
      <c r="B87" s="6">
        <f>'Master data'!B87</f>
        <v>101</v>
      </c>
      <c r="C87" s="4">
        <f>Beta!H90</f>
        <v>0.71396457461904139</v>
      </c>
      <c r="D87" s="4">
        <f>Beta!C90</f>
        <v>1.0024897354072293</v>
      </c>
      <c r="E87" s="23">
        <f>'Master data'!J87</f>
        <v>0.29754637428569913</v>
      </c>
      <c r="F87" s="4">
        <f t="shared" si="2"/>
        <v>2.3995068880708468</v>
      </c>
      <c r="G87" s="4">
        <f t="shared" si="3"/>
        <v>3.3691882074310042</v>
      </c>
    </row>
    <row r="88" spans="1:7">
      <c r="A88" s="2" t="str">
        <f>'Master data'!A88</f>
        <v>Telecom. Equipment</v>
      </c>
      <c r="B88" s="6">
        <f>'Master data'!B88</f>
        <v>465</v>
      </c>
      <c r="C88" s="4">
        <f>Beta!H91</f>
        <v>1.1661075007619341</v>
      </c>
      <c r="D88" s="4">
        <f>Beta!C91</f>
        <v>1.1712700535217679</v>
      </c>
      <c r="E88" s="23">
        <f>'Master data'!J88</f>
        <v>0.29599541699728849</v>
      </c>
      <c r="F88" s="4">
        <f t="shared" si="2"/>
        <v>3.9396133649346892</v>
      </c>
      <c r="G88" s="4">
        <f t="shared" si="3"/>
        <v>3.9570546916018552</v>
      </c>
    </row>
    <row r="89" spans="1:7">
      <c r="A89" s="2" t="str">
        <f>'Master data'!A89</f>
        <v>Telecom. Services</v>
      </c>
      <c r="B89" s="6">
        <f>'Master data'!B89</f>
        <v>296</v>
      </c>
      <c r="C89" s="4">
        <f>Beta!H92</f>
        <v>0.57344956051720142</v>
      </c>
      <c r="D89" s="4">
        <f>Beta!C92</f>
        <v>0.8558553061197619</v>
      </c>
      <c r="E89" s="23">
        <f>'Master data'!J89</f>
        <v>0.27243233695369179</v>
      </c>
      <c r="F89" s="4">
        <f t="shared" si="2"/>
        <v>2.1049247197651018</v>
      </c>
      <c r="G89" s="4">
        <f t="shared" si="3"/>
        <v>3.141533474659584</v>
      </c>
    </row>
    <row r="90" spans="1:7">
      <c r="A90" s="2" t="str">
        <f>'Master data'!A90</f>
        <v>Tobacco</v>
      </c>
      <c r="B90" s="6">
        <f>'Master data'!B90</f>
        <v>55</v>
      </c>
      <c r="C90" s="4">
        <f>Beta!H93</f>
        <v>0.72703653735980767</v>
      </c>
      <c r="D90" s="4">
        <f>Beta!C93</f>
        <v>0.85479331897830202</v>
      </c>
      <c r="E90" s="23">
        <f>'Master data'!J90</f>
        <v>0.27368593722341855</v>
      </c>
      <c r="F90" s="4">
        <f t="shared" si="2"/>
        <v>2.6564628958860408</v>
      </c>
      <c r="G90" s="4">
        <f t="shared" si="3"/>
        <v>3.123263575945106</v>
      </c>
    </row>
    <row r="91" spans="1:7">
      <c r="A91" s="2" t="str">
        <f>'Master data'!A91</f>
        <v>Transportation</v>
      </c>
      <c r="B91" s="6">
        <f>'Master data'!B91</f>
        <v>295</v>
      </c>
      <c r="C91" s="4">
        <f>Beta!H94</f>
        <v>0.85015683574683387</v>
      </c>
      <c r="D91" s="4">
        <f>Beta!C94</f>
        <v>1.0144295016900287</v>
      </c>
      <c r="E91" s="23">
        <f>'Master data'!J91</f>
        <v>0.27717999916155162</v>
      </c>
      <c r="F91" s="4">
        <f t="shared" si="2"/>
        <v>3.0671651573652268</v>
      </c>
      <c r="G91" s="4">
        <f t="shared" si="3"/>
        <v>3.6598221544072467</v>
      </c>
    </row>
    <row r="92" spans="1:7">
      <c r="A92" s="2" t="str">
        <f>'Master data'!A92</f>
        <v>Transportation (Railroads)</v>
      </c>
      <c r="B92" s="6">
        <f>'Master data'!B92</f>
        <v>51</v>
      </c>
      <c r="C92" s="4">
        <f>Beta!H95</f>
        <v>0.66537345334680054</v>
      </c>
      <c r="D92" s="4">
        <f>Beta!C95</f>
        <v>0.82573690152955981</v>
      </c>
      <c r="E92" s="23">
        <f>'Master data'!J92</f>
        <v>0.39877058970616708</v>
      </c>
      <c r="F92" s="4">
        <f t="shared" si="2"/>
        <v>1.6685620016187226</v>
      </c>
      <c r="G92" s="4">
        <f t="shared" si="3"/>
        <v>2.0707066239212915</v>
      </c>
    </row>
    <row r="93" spans="1:7">
      <c r="A93" s="2" t="str">
        <f>'Master data'!A93</f>
        <v>Trucking</v>
      </c>
      <c r="B93" s="6">
        <f>'Master data'!B93</f>
        <v>232</v>
      </c>
      <c r="C93" s="4">
        <f>Beta!H96</f>
        <v>0.91760919197152047</v>
      </c>
      <c r="D93" s="4">
        <f>Beta!C96</f>
        <v>1.1301992175741524</v>
      </c>
      <c r="E93" s="23">
        <f>'Master data'!J93</f>
        <v>0.35054834364877946</v>
      </c>
      <c r="F93" s="4">
        <f t="shared" si="2"/>
        <v>2.6176395027867803</v>
      </c>
      <c r="G93" s="4">
        <f t="shared" si="3"/>
        <v>3.2240894531412159</v>
      </c>
    </row>
    <row r="94" spans="1:7">
      <c r="A94" s="2" t="str">
        <f>'Master data'!A94</f>
        <v>Utility (General)</v>
      </c>
      <c r="B94" s="6">
        <f>'Master data'!B94</f>
        <v>54</v>
      </c>
      <c r="C94" s="4">
        <f>Beta!H97</f>
        <v>0.51882333346427223</v>
      </c>
      <c r="D94" s="4">
        <f>Beta!C97</f>
        <v>0.80364818176933617</v>
      </c>
      <c r="E94" s="23">
        <f>'Master data'!J94</f>
        <v>0.50915483685989527</v>
      </c>
      <c r="F94" s="4">
        <f t="shared" si="2"/>
        <v>1.0189893052259023</v>
      </c>
      <c r="G94" s="4">
        <f t="shared" si="3"/>
        <v>1.5783964397267958</v>
      </c>
    </row>
    <row r="95" spans="1:7">
      <c r="A95" s="2" t="str">
        <f>'Master data'!A95</f>
        <v>Utility (Water)</v>
      </c>
      <c r="B95" s="6">
        <f>'Master data'!B95</f>
        <v>104</v>
      </c>
      <c r="C95" s="4">
        <f>Beta!H98</f>
        <v>0.51200501274275911</v>
      </c>
      <c r="D95" s="4">
        <f>Beta!C98</f>
        <v>0.72895941806314868</v>
      </c>
      <c r="E95" s="23">
        <f>'Master data'!J95</f>
        <v>0.27562165736146244</v>
      </c>
      <c r="F95" s="4">
        <f>C95/E95</f>
        <v>1.857637087173063</v>
      </c>
      <c r="G95" s="4">
        <f>D95/E95</f>
        <v>2.6447827976999609</v>
      </c>
    </row>
    <row r="96" spans="1:7">
      <c r="A96" s="2" t="str">
        <f>'Master data'!A96</f>
        <v>Total Market</v>
      </c>
      <c r="B96" s="6">
        <f>'Master data'!B96</f>
        <v>47606</v>
      </c>
      <c r="C96" s="4">
        <f>Beta!H99</f>
        <v>0.88854282522739447</v>
      </c>
      <c r="D96" s="4">
        <f>Beta!C99</f>
        <v>1.0937390921800889</v>
      </c>
      <c r="E96" s="23">
        <f>'Master data'!J96</f>
        <v>0.30348487523702961</v>
      </c>
      <c r="F96" s="4">
        <f t="shared" si="2"/>
        <v>2.9277993657292454</v>
      </c>
      <c r="G96" s="4">
        <f t="shared" si="3"/>
        <v>3.6039327868509101</v>
      </c>
    </row>
    <row r="97" spans="1:7">
      <c r="A97" s="2" t="str">
        <f>'Master data'!A97</f>
        <v>Total Market (without financials)</v>
      </c>
      <c r="B97" s="6">
        <f>'Master data'!B97</f>
        <v>42185</v>
      </c>
      <c r="C97" s="4">
        <f>Beta!H100</f>
        <v>0.99034567435331822</v>
      </c>
      <c r="D97" s="4">
        <f>Beta!C100</f>
        <v>1.1216022003226602</v>
      </c>
      <c r="E97" s="23">
        <f>'Master data'!J97</f>
        <v>0.30194773658114693</v>
      </c>
      <c r="F97" s="4">
        <f>C97/E97</f>
        <v>3.2798579170245503</v>
      </c>
      <c r="G97" s="4">
        <f>D97/E97</f>
        <v>3.7145574032850392</v>
      </c>
    </row>
  </sheetData>
  <pageMargins left="0.7" right="0.7" top="0.75" bottom="0.75" header="0.5" footer="0.5"/>
  <pageSetup orientation="portrait" horizontalDpi="4294967292" verticalDpi="429496729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99"/>
  <sheetViews>
    <sheetView workbookViewId="0">
      <selection activeCell="J98" sqref="A1:J98"/>
    </sheetView>
  </sheetViews>
  <sheetFormatPr defaultColWidth="11.07421875" defaultRowHeight="13.5"/>
  <cols>
    <col min="1" max="1" width="34.3046875" bestFit="1" customWidth="1"/>
    <col min="2" max="2" width="15.4609375" style="5" bestFit="1" customWidth="1"/>
    <col min="3" max="3" width="14.69140625" style="5" bestFit="1" customWidth="1"/>
    <col min="4" max="4" width="10.3046875" bestFit="1" customWidth="1"/>
    <col min="5" max="5" width="8" bestFit="1" customWidth="1"/>
    <col min="6" max="6" width="12.4609375" bestFit="1" customWidth="1"/>
    <col min="7" max="7" width="14.69140625" bestFit="1" customWidth="1"/>
    <col min="8" max="8" width="10.3046875" bestFit="1" customWidth="1"/>
    <col min="9" max="9" width="8" bestFit="1" customWidth="1"/>
    <col min="10" max="10" width="12.4609375" bestFit="1" customWidth="1"/>
  </cols>
  <sheetData>
    <row r="1" spans="1:10">
      <c r="C1" s="147" t="s">
        <v>513</v>
      </c>
      <c r="D1" s="147"/>
      <c r="E1" s="147"/>
      <c r="F1" s="147"/>
      <c r="G1" s="147" t="s">
        <v>514</v>
      </c>
      <c r="H1" s="147"/>
      <c r="I1" s="147"/>
      <c r="J1" s="147"/>
    </row>
    <row r="2" spans="1:10">
      <c r="A2" s="8" t="str">
        <f>'Master data'!A1</f>
        <v>Industry Name</v>
      </c>
      <c r="B2" s="9" t="s">
        <v>8</v>
      </c>
      <c r="C2" s="9" t="s">
        <v>398</v>
      </c>
      <c r="D2" s="2" t="s">
        <v>128</v>
      </c>
      <c r="E2" s="2" t="s">
        <v>129</v>
      </c>
      <c r="F2" s="2" t="s">
        <v>130</v>
      </c>
      <c r="G2" s="9" t="s">
        <v>398</v>
      </c>
      <c r="H2" s="6" t="s">
        <v>128</v>
      </c>
      <c r="I2" s="6" t="s">
        <v>129</v>
      </c>
      <c r="J2" s="6" t="s">
        <v>130</v>
      </c>
    </row>
    <row r="3" spans="1:10">
      <c r="A3" s="2" t="str">
        <f>'Master data'!A2</f>
        <v>Advertising</v>
      </c>
      <c r="B3" s="6">
        <f>'Master data'!B2</f>
        <v>348</v>
      </c>
      <c r="C3" s="4">
        <f>IF('Master data'!EB2&gt;0,IF('Master data'!EC2/('Master data'!EB2+'Master data'!BW2)&gt;200,"NA",'Master data'!EC2/('Master data'!EB2++'Master data'!BW2)),"NA")</f>
        <v>11.732732582799526</v>
      </c>
      <c r="D3" s="4">
        <f>IF('Master data'!EB2&gt;0,IF('Master data'!EC2/'Master data'!EB2&gt;200,"NA",'Master data'!EC2/'Master data'!EB2),"NA")</f>
        <v>12.244853279181939</v>
      </c>
      <c r="E3" s="4">
        <f>IF('Master data'!AN2&gt;0,IF('Master data'!EC2/'Master data'!AN2&gt;200,"NA",'Master data'!EC2/'Master data'!AN2),"NA")</f>
        <v>19.0038240115279</v>
      </c>
      <c r="F3" s="4">
        <f>IF('Master data'!AS2&gt;0,IF('Master data'!EC2/'Master data'!AS2&gt;200,"NA",'Master data'!EC2/'Master data'!AS2),"NA")</f>
        <v>26.74857912661847</v>
      </c>
      <c r="G3" s="4">
        <f>IF('Master data'!AQ2&gt;0,IF('Master data'!G2/('Master data'!AQ2+'Master data'!BW2)&gt;200,"NA",'Master data'!G2/('Master data'!AQ2++'Master data'!BW2)),"NA")</f>
        <v>21.912106293788835</v>
      </c>
      <c r="H3" s="4">
        <f>IF('Master data'!AQ2&gt;0,IF('Master data'!G2/'Master data'!AQ2&gt;200,"NA",'Master data'!G2/'Master data'!AQ2),"NA")</f>
        <v>23.664269182862466</v>
      </c>
      <c r="I3" s="4">
        <f>IF('Master data'!AN2&gt;0,IF('Master data'!G2/'Master data'!AN2&gt;200,"NA",'Master data'!G2/'Master data'!AN2),"NA")</f>
        <v>20.047642747559518</v>
      </c>
      <c r="J3" s="4">
        <f>IF('Master data'!AS2&gt;0,IF('Master data'!G2/'Master data'!AS2&gt;200,"NA",'Master data'!G2/'Master data'!AS2),"NA")</f>
        <v>28.217792272228092</v>
      </c>
    </row>
    <row r="4" spans="1:10">
      <c r="A4" s="2" t="str">
        <f>'Master data'!A3</f>
        <v>Aerospace/Defense</v>
      </c>
      <c r="B4" s="6">
        <f>'Master data'!B3</f>
        <v>272</v>
      </c>
      <c r="C4" s="4">
        <f>IF('Master data'!EB3&gt;0,IF('Master data'!EC3/('Master data'!EB3+'Master data'!BW3)&gt;200,"NA",'Master data'!EC3/('Master data'!EB3++'Master data'!BW3)),"NA")</f>
        <v>10.103793820859629</v>
      </c>
      <c r="D4" s="4">
        <f>IF('Master data'!EB3&gt;0,IF('Master data'!EC3/'Master data'!EB3&gt;200,"NA",'Master data'!EC3/'Master data'!EB3),"NA")</f>
        <v>14.580152005130218</v>
      </c>
      <c r="E4" s="4">
        <f>IF('Master data'!AN3&gt;0,IF('Master data'!EC3/'Master data'!AN3&gt;200,"NA",'Master data'!EC3/'Master data'!AN3),"NA")</f>
        <v>23.349402485976363</v>
      </c>
      <c r="F4" s="4">
        <f>IF('Master data'!AS3&gt;0,IF('Master data'!EC3/'Master data'!AS3&gt;200,"NA",'Master data'!EC3/'Master data'!AS3),"NA")</f>
        <v>28.240269190006863</v>
      </c>
      <c r="G4" s="4">
        <f>IF('Master data'!AQ3&gt;0,IF('Master data'!G3/('Master data'!AQ3+'Master data'!BW3)&gt;200,"NA",'Master data'!G3/('Master data'!AQ3++'Master data'!BW3)),"NA")</f>
        <v>15.17154457284513</v>
      </c>
      <c r="H4" s="4">
        <f>IF('Master data'!AQ3&gt;0,IF('Master data'!G3/'Master data'!AQ3&gt;200,"NA",'Master data'!G3/'Master data'!AQ3),"NA")</f>
        <v>24.42005526176764</v>
      </c>
      <c r="I4" s="4">
        <f>IF('Master data'!AN3&gt;0,IF('Master data'!G3/'Master data'!AN3&gt;200,"NA",'Master data'!G3/'Master data'!AN3),"NA")</f>
        <v>28.422266767110781</v>
      </c>
      <c r="J4" s="4">
        <f>IF('Master data'!AS3&gt;0,IF('Master data'!G3/'Master data'!AS3&gt;200,"NA",'Master data'!G3/'Master data'!AS3),"NA")</f>
        <v>34.375717536046892</v>
      </c>
    </row>
    <row r="5" spans="1:10">
      <c r="A5" s="2" t="str">
        <f>'Master data'!A4</f>
        <v>Air Transport</v>
      </c>
      <c r="B5" s="6">
        <f>'Master data'!B4</f>
        <v>151</v>
      </c>
      <c r="C5" s="4">
        <f>IF('Master data'!EB4&gt;0,IF('Master data'!EC4/('Master data'!EB4+'Master data'!BW4)&gt;200,"NA",'Master data'!EC4/('Master data'!EB4++'Master data'!BW4)),"NA")</f>
        <v>22.907414551904068</v>
      </c>
      <c r="D5" s="4">
        <f>IF('Master data'!EB4&gt;0,IF('Master data'!EC4/'Master data'!EB4&gt;200,"NA",'Master data'!EC4/'Master data'!EB4),"NA")</f>
        <v>24.038826628279597</v>
      </c>
      <c r="E5" s="4" t="str">
        <f>IF('Master data'!AN4&gt;0,IF('Master data'!EC4/'Master data'!AN4&gt;200,"NA",'Master data'!EC4/'Master data'!AN4),"NA")</f>
        <v>NA</v>
      </c>
      <c r="F5" s="4" t="str">
        <f>IF('Master data'!AS4&gt;0,IF('Master data'!EC4/'Master data'!AS4&gt;200,"NA",'Master data'!EC4/'Master data'!AS4),"NA")</f>
        <v>NA</v>
      </c>
      <c r="G5" s="4" t="str">
        <f>IF('Master data'!AQ4&gt;0,IF('Master data'!G4/('Master data'!AQ4+'Master data'!BW4)&gt;200,"NA",'Master data'!G4/('Master data'!AQ4++'Master data'!BW4)),"NA")</f>
        <v>NA</v>
      </c>
      <c r="H5" s="4" t="str">
        <f>IF('Master data'!AQ4&gt;0,IF('Master data'!G4/'Master data'!AQ4&gt;200,"NA",'Master data'!G4/'Master data'!AQ4),"NA")</f>
        <v>NA</v>
      </c>
      <c r="I5" s="4" t="str">
        <f>IF('Master data'!AN4&gt;0,IF('Master data'!G4/'Master data'!AN4&gt;200,"NA",'Master data'!G4/'Master data'!AN4),"NA")</f>
        <v>NA</v>
      </c>
      <c r="J5" s="4" t="str">
        <f>IF('Master data'!AS4&gt;0,IF('Master data'!G4/'Master data'!AS4&gt;200,"NA",'Master data'!G4/'Master data'!AS4),"NA")</f>
        <v>NA</v>
      </c>
    </row>
    <row r="6" spans="1:10">
      <c r="A6" s="2" t="str">
        <f>'Master data'!A5</f>
        <v>Apparel</v>
      </c>
      <c r="B6" s="6">
        <f>'Master data'!B5</f>
        <v>1170</v>
      </c>
      <c r="C6" s="4">
        <f>IF('Master data'!EB5&gt;0,IF('Master data'!EC5/('Master data'!EB5+'Master data'!BW5)&gt;200,"NA",'Master data'!EC5/('Master data'!EB5++'Master data'!BW5)),"NA")</f>
        <v>15.631319560235928</v>
      </c>
      <c r="D6" s="4">
        <f>IF('Master data'!EB5&gt;0,IF('Master data'!EC5/'Master data'!EB5&gt;200,"NA",'Master data'!EC5/'Master data'!EB5),"NA")</f>
        <v>16.194467267469712</v>
      </c>
      <c r="E6" s="4">
        <f>IF('Master data'!AN5&gt;0,IF('Master data'!EC5/'Master data'!AN5&gt;200,"NA",'Master data'!EC5/'Master data'!AN5),"NA")</f>
        <v>21.71269977388101</v>
      </c>
      <c r="F6" s="4">
        <f>IF('Master data'!AS5&gt;0,IF('Master data'!EC5/'Master data'!AS5&gt;200,"NA",'Master data'!EC5/'Master data'!AS5),"NA")</f>
        <v>28.905646259959184</v>
      </c>
      <c r="G6" s="4">
        <f>IF('Master data'!AQ5&gt;0,IF('Master data'!G5/('Master data'!AQ5+'Master data'!BW5)&gt;200,"NA",'Master data'!G5/('Master data'!AQ5++'Master data'!BW5)),"NA")</f>
        <v>26.239331548075075</v>
      </c>
      <c r="H6" s="4">
        <f>IF('Master data'!AQ5&gt;0,IF('Master data'!G5/'Master data'!AQ5&gt;200,"NA",'Master data'!G5/'Master data'!AQ5),"NA")</f>
        <v>27.833732749686224</v>
      </c>
      <c r="I6" s="4">
        <f>IF('Master data'!AN5&gt;0,IF('Master data'!G5/'Master data'!AN5&gt;200,"NA",'Master data'!G5/'Master data'!AN5),"NA")</f>
        <v>22.125874613885276</v>
      </c>
      <c r="J6" s="4">
        <f>IF('Master data'!AS5&gt;0,IF('Master data'!G5/'Master data'!AS5&gt;200,"NA",'Master data'!G5/'Master data'!AS5),"NA")</f>
        <v>29.455696962684112</v>
      </c>
    </row>
    <row r="7" spans="1:10">
      <c r="A7" s="2" t="str">
        <f>'Master data'!A6</f>
        <v>Auto &amp; Truck</v>
      </c>
      <c r="B7" s="6">
        <f>'Master data'!B6</f>
        <v>152</v>
      </c>
      <c r="C7" s="4">
        <f>IF('Master data'!EB6&gt;0,IF('Master data'!EC6/('Master data'!EB6+'Master data'!BW6)&gt;200,"NA",'Master data'!EC6/('Master data'!EB6++'Master data'!BW6)),"NA")</f>
        <v>10.238857729270576</v>
      </c>
      <c r="D7" s="4">
        <f>IF('Master data'!EB6&gt;0,IF('Master data'!EC6/'Master data'!EB6&gt;200,"NA",'Master data'!EC6/'Master data'!EB6),"NA")</f>
        <v>14.178659732002052</v>
      </c>
      <c r="E7" s="4">
        <f>IF('Master data'!AN6&gt;0,IF('Master data'!EC6/'Master data'!AN6&gt;200,"NA",'Master data'!EC6/'Master data'!AN6),"NA")</f>
        <v>23.295411401861397</v>
      </c>
      <c r="F7" s="4">
        <f>IF('Master data'!AS6&gt;0,IF('Master data'!EC6/'Master data'!AS6&gt;200,"NA",'Master data'!EC6/'Master data'!AS6),"NA")</f>
        <v>30.891965248665084</v>
      </c>
      <c r="G7" s="4">
        <f>IF('Master data'!AQ6&gt;0,IF('Master data'!G6/('Master data'!AQ6+'Master data'!BW6)&gt;200,"NA",'Master data'!G6/('Master data'!AQ6++'Master data'!BW6)),"NA")</f>
        <v>14.235727598343026</v>
      </c>
      <c r="H7" s="4">
        <f>IF('Master data'!AQ6&gt;0,IF('Master data'!G6/'Master data'!AQ6&gt;200,"NA",'Master data'!G6/'Master data'!AQ6),"NA")</f>
        <v>22.293176926443664</v>
      </c>
      <c r="I7" s="4">
        <f>IF('Master data'!AN6&gt;0,IF('Master data'!G6/'Master data'!AN6&gt;200,"NA",'Master data'!G6/'Master data'!AN6),"NA")</f>
        <v>24.900733570419845</v>
      </c>
      <c r="J7" s="4">
        <f>IF('Master data'!AS6&gt;0,IF('Master data'!G6/'Master data'!AS6&gt;200,"NA",'Master data'!G6/'Master data'!AS6),"NA")</f>
        <v>33.020777476469604</v>
      </c>
    </row>
    <row r="8" spans="1:10">
      <c r="A8" s="2" t="str">
        <f>'Master data'!A7</f>
        <v>Auto Parts</v>
      </c>
      <c r="B8" s="6">
        <f>'Master data'!B7</f>
        <v>728</v>
      </c>
      <c r="C8" s="4">
        <f>IF('Master data'!EB7&gt;0,IF('Master data'!EC7/('Master data'!EB7+'Master data'!BW7)&gt;200,"NA",'Master data'!EC7/('Master data'!EB7++'Master data'!BW7)),"NA")</f>
        <v>6.198841736324022</v>
      </c>
      <c r="D8" s="4">
        <f>IF('Master data'!EB7&gt;0,IF('Master data'!EC7/'Master data'!EB7&gt;200,"NA",'Master data'!EC7/'Master data'!EB7),"NA")</f>
        <v>8.6303600375017897</v>
      </c>
      <c r="E8" s="4">
        <f>IF('Master data'!AN7&gt;0,IF('Master data'!EC7/'Master data'!AN7&gt;200,"NA",'Master data'!EC7/'Master data'!AN7),"NA")</f>
        <v>16.035236595518619</v>
      </c>
      <c r="F8" s="4">
        <f>IF('Master data'!AS7&gt;0,IF('Master data'!EC7/'Master data'!AS7&gt;200,"NA",'Master data'!EC7/'Master data'!AS7),"NA")</f>
        <v>21.415674115671418</v>
      </c>
      <c r="G8" s="4">
        <f>IF('Master data'!AQ7&gt;0,IF('Master data'!G7/('Master data'!AQ7+'Master data'!BW7)&gt;200,"NA",'Master data'!G7/('Master data'!AQ7++'Master data'!BW7)),"NA")</f>
        <v>7.9832658490504329</v>
      </c>
      <c r="H8" s="4">
        <f>IF('Master data'!AQ7&gt;0,IF('Master data'!G7/'Master data'!AQ7&gt;200,"NA",'Master data'!G7/'Master data'!AQ7),"NA")</f>
        <v>12.164960708338363</v>
      </c>
      <c r="I8" s="4">
        <f>IF('Master data'!AN7&gt;0,IF('Master data'!G7/'Master data'!AN7&gt;200,"NA",'Master data'!G7/'Master data'!AN7),"NA")</f>
        <v>16.925925155600034</v>
      </c>
      <c r="J8" s="4">
        <f>IF('Master data'!AS7&gt;0,IF('Master data'!G7/'Master data'!AS7&gt;200,"NA",'Master data'!G7/'Master data'!AS7),"NA")</f>
        <v>22.60522288395034</v>
      </c>
    </row>
    <row r="9" spans="1:10">
      <c r="A9" s="2" t="str">
        <f>'Master data'!A8</f>
        <v>Bank (Money Center)</v>
      </c>
      <c r="B9" s="6">
        <f>'Master data'!B8</f>
        <v>610</v>
      </c>
      <c r="C9" s="4" t="str">
        <f>IF('Master data'!EB8&gt;0,IF('Master data'!EC8/('Master data'!EB8+'Master data'!BW8)&gt;200,"NA",'Master data'!EC8/('Master data'!EB8++'Master data'!BW8)),"NA")</f>
        <v>NA</v>
      </c>
      <c r="D9" s="4" t="str">
        <f>IF('Master data'!EB8&gt;0,IF('Master data'!EC8/'Master data'!EB8&gt;200,"NA",'Master data'!EC8/'Master data'!EB8),"NA")</f>
        <v>NA</v>
      </c>
      <c r="E9" s="4" t="str">
        <f>IF('Master data'!AN8&gt;0,IF('Master data'!EC8/'Master data'!AN8&gt;200,"NA",'Master data'!EC8/'Master data'!AN8),"NA")</f>
        <v>NA</v>
      </c>
      <c r="F9" s="4" t="str">
        <f>IF('Master data'!AS8&gt;0,IF('Master data'!EC8/'Master data'!AS8&gt;200,"NA",'Master data'!EC8/'Master data'!AS8),"NA")</f>
        <v>NA</v>
      </c>
      <c r="G9" s="4" t="str">
        <f>IF('Master data'!AQ8&gt;0,IF('Master data'!G8/('Master data'!AQ8+'Master data'!BW8)&gt;200,"NA",'Master data'!G8/('Master data'!AQ8++'Master data'!BW8)),"NA")</f>
        <v>NA</v>
      </c>
      <c r="H9" s="4" t="str">
        <f>IF('Master data'!AQ8&gt;0,IF('Master data'!G8/'Master data'!AQ8&gt;200,"NA",'Master data'!G8/'Master data'!AQ8),"NA")</f>
        <v>NA</v>
      </c>
      <c r="I9" s="4" t="str">
        <f>IF('Master data'!AN8&gt;0,IF('Master data'!G8/'Master data'!AN8&gt;200,"NA",'Master data'!G8/'Master data'!AN8),"NA")</f>
        <v>NA</v>
      </c>
      <c r="J9" s="4" t="str">
        <f>IF('Master data'!AS8&gt;0,IF('Master data'!G8/'Master data'!AS8&gt;200,"NA",'Master data'!G8/'Master data'!AS8),"NA")</f>
        <v>NA</v>
      </c>
    </row>
    <row r="10" spans="1:10">
      <c r="A10" s="2" t="str">
        <f>'Master data'!A9</f>
        <v>Banks (Regional)</v>
      </c>
      <c r="B10" s="6">
        <f>'Master data'!B9</f>
        <v>816</v>
      </c>
      <c r="C10" s="4" t="str">
        <f>IF('Master data'!EB9&gt;0,IF('Master data'!EC9/('Master data'!EB9+'Master data'!BW9)&gt;200,"NA",'Master data'!EC9/('Master data'!EB9++'Master data'!BW9)),"NA")</f>
        <v>NA</v>
      </c>
      <c r="D10" s="4" t="str">
        <f>IF('Master data'!EB9&gt;0,IF('Master data'!EC9/'Master data'!EB9&gt;200,"NA",'Master data'!EC9/'Master data'!EB9),"NA")</f>
        <v>NA</v>
      </c>
      <c r="E10" s="4" t="str">
        <f>IF('Master data'!AN9&gt;0,IF('Master data'!EC9/'Master data'!AN9&gt;200,"NA",'Master data'!EC9/'Master data'!AN9),"NA")</f>
        <v>NA</v>
      </c>
      <c r="F10" s="4" t="str">
        <f>IF('Master data'!AS9&gt;0,IF('Master data'!EC9/'Master data'!AS9&gt;200,"NA",'Master data'!EC9/'Master data'!AS9),"NA")</f>
        <v>NA</v>
      </c>
      <c r="G10" s="4" t="str">
        <f>IF('Master data'!AQ9&gt;0,IF('Master data'!G9/('Master data'!AQ9+'Master data'!BW9)&gt;200,"NA",'Master data'!G9/('Master data'!AQ9++'Master data'!BW9)),"NA")</f>
        <v>NA</v>
      </c>
      <c r="H10" s="4" t="str">
        <f>IF('Master data'!AQ9&gt;0,IF('Master data'!G9/'Master data'!AQ9&gt;200,"NA",'Master data'!G9/'Master data'!AQ9),"NA")</f>
        <v>NA</v>
      </c>
      <c r="I10" s="4" t="str">
        <f>IF('Master data'!AN9&gt;0,IF('Master data'!G9/'Master data'!AN9&gt;200,"NA",'Master data'!G9/'Master data'!AN9),"NA")</f>
        <v>NA</v>
      </c>
      <c r="J10" s="4" t="str">
        <f>IF('Master data'!AS9&gt;0,IF('Master data'!G9/'Master data'!AS9&gt;200,"NA",'Master data'!G9/'Master data'!AS9),"NA")</f>
        <v>NA</v>
      </c>
    </row>
    <row r="11" spans="1:10">
      <c r="A11" s="2" t="str">
        <f>'Master data'!A10</f>
        <v>Beverage (Alcoholic)</v>
      </c>
      <c r="B11" s="6">
        <f>'Master data'!B10</f>
        <v>219</v>
      </c>
      <c r="C11" s="4">
        <f>IF('Master data'!EB10&gt;0,IF('Master data'!EC10/('Master data'!EB10+'Master data'!BW10)&gt;200,"NA",'Master data'!EC10/('Master data'!EB10++'Master data'!BW10)),"NA")</f>
        <v>19.424761355781996</v>
      </c>
      <c r="D11" s="4">
        <f>IF('Master data'!EB10&gt;0,IF('Master data'!EC10/'Master data'!EB10&gt;200,"NA",'Master data'!EC10/'Master data'!EB10),"NA")</f>
        <v>19.765968125565983</v>
      </c>
      <c r="E11" s="4">
        <f>IF('Master data'!AN10&gt;0,IF('Master data'!EC10/'Master data'!AN10&gt;200,"NA",'Master data'!EC10/'Master data'!AN10),"NA")</f>
        <v>24.195400759974508</v>
      </c>
      <c r="F11" s="4">
        <f>IF('Master data'!AS10&gt;0,IF('Master data'!EC10/'Master data'!AS10&gt;200,"NA",'Master data'!EC10/'Master data'!AS10),"NA")</f>
        <v>32.821958024284662</v>
      </c>
      <c r="G11" s="4">
        <f>IF('Master data'!AQ10&gt;0,IF('Master data'!G10/('Master data'!AQ10+'Master data'!BW10)&gt;200,"NA",'Master data'!G10/('Master data'!AQ10++'Master data'!BW10)),"NA")</f>
        <v>21.70311826100783</v>
      </c>
      <c r="H11" s="4">
        <f>IF('Master data'!AQ10&gt;0,IF('Master data'!G10/'Master data'!AQ10&gt;200,"NA",'Master data'!G10/'Master data'!AQ10),"NA")</f>
        <v>22.127936797105555</v>
      </c>
      <c r="I11" s="4">
        <f>IF('Master data'!AN10&gt;0,IF('Master data'!G10/'Master data'!AN10&gt;200,"NA",'Master data'!G10/'Master data'!AN10),"NA")</f>
        <v>24.307275187351905</v>
      </c>
      <c r="J11" s="4">
        <f>IF('Master data'!AS10&gt;0,IF('Master data'!G10/'Master data'!AS10&gt;200,"NA",'Master data'!G10/'Master data'!AS10),"NA")</f>
        <v>32.973719832067822</v>
      </c>
    </row>
    <row r="12" spans="1:10">
      <c r="A12" s="2" t="str">
        <f>'Master data'!A11</f>
        <v>Beverage (Soft)</v>
      </c>
      <c r="B12" s="6">
        <f>'Master data'!B11</f>
        <v>100</v>
      </c>
      <c r="C12" s="4">
        <f>IF('Master data'!EB11&gt;0,IF('Master data'!EC11/('Master data'!EB11+'Master data'!BW11)&gt;200,"NA",'Master data'!EC11/('Master data'!EB11++'Master data'!BW11)),"NA")</f>
        <v>19.002741301718697</v>
      </c>
      <c r="D12" s="4">
        <f>IF('Master data'!EB11&gt;0,IF('Master data'!EC11/'Master data'!EB11&gt;200,"NA",'Master data'!EC11/'Master data'!EB11),"NA")</f>
        <v>19.401824087295569</v>
      </c>
      <c r="E12" s="4">
        <f>IF('Master data'!AN11&gt;0,IF('Master data'!EC11/'Master data'!AN11&gt;200,"NA",'Master data'!EC11/'Master data'!AN11),"NA")</f>
        <v>24.26434610924019</v>
      </c>
      <c r="F12" s="4">
        <f>IF('Master data'!AS11&gt;0,IF('Master data'!EC11/'Master data'!AS11&gt;200,"NA",'Master data'!EC11/'Master data'!AS11),"NA")</f>
        <v>32.198180143025425</v>
      </c>
      <c r="G12" s="4">
        <f>IF('Master data'!AQ11&gt;0,IF('Master data'!G11/('Master data'!AQ11+'Master data'!BW11)&gt;200,"NA",'Master data'!G11/('Master data'!AQ11++'Master data'!BW11)),"NA")</f>
        <v>21.548107095894032</v>
      </c>
      <c r="H12" s="4">
        <f>IF('Master data'!AQ11&gt;0,IF('Master data'!G11/'Master data'!AQ11&gt;200,"NA",'Master data'!G11/'Master data'!AQ11),"NA")</f>
        <v>22.061776292161621</v>
      </c>
      <c r="I12" s="4">
        <f>IF('Master data'!AN11&gt;0,IF('Master data'!G11/'Master data'!AN11&gt;200,"NA",'Master data'!G11/'Master data'!AN11),"NA")</f>
        <v>24.307419021118658</v>
      </c>
      <c r="J12" s="4">
        <f>IF('Master data'!AS11&gt;0,IF('Master data'!G11/'Master data'!AS11&gt;200,"NA",'Master data'!G11/'Master data'!AS11),"NA")</f>
        <v>32.255336819315147</v>
      </c>
    </row>
    <row r="13" spans="1:10">
      <c r="A13" s="2" t="str">
        <f>'Master data'!A12</f>
        <v>Broadcasting</v>
      </c>
      <c r="B13" s="6">
        <f>'Master data'!B12</f>
        <v>139</v>
      </c>
      <c r="C13" s="4">
        <f>IF('Master data'!EB12&gt;0,IF('Master data'!EC12/('Master data'!EB12+'Master data'!BW12)&gt;200,"NA",'Master data'!EC12/('Master data'!EB12++'Master data'!BW12)),"NA")</f>
        <v>7.2961387847029791</v>
      </c>
      <c r="D13" s="4">
        <f>IF('Master data'!EB12&gt;0,IF('Master data'!EC12/'Master data'!EB12&gt;200,"NA",'Master data'!EC12/'Master data'!EB12),"NA")</f>
        <v>7.3394652714791127</v>
      </c>
      <c r="E13" s="4">
        <f>IF('Master data'!AN12&gt;0,IF('Master data'!EC12/'Master data'!AN12&gt;200,"NA",'Master data'!EC12/'Master data'!AN12),"NA")</f>
        <v>9.9726906511674223</v>
      </c>
      <c r="F13" s="4">
        <f>IF('Master data'!AS12&gt;0,IF('Master data'!EC12/'Master data'!AS12&gt;200,"NA",'Master data'!EC12/'Master data'!AS12),"NA")</f>
        <v>12.774547202736994</v>
      </c>
      <c r="G13" s="4">
        <f>IF('Master data'!AQ12&gt;0,IF('Master data'!G12/('Master data'!AQ12+'Master data'!BW12)&gt;200,"NA",'Master data'!G12/('Master data'!AQ12++'Master data'!BW12)),"NA")</f>
        <v>8.0852096508451599</v>
      </c>
      <c r="H13" s="4">
        <f>IF('Master data'!AQ12&gt;0,IF('Master data'!G12/'Master data'!AQ12&gt;200,"NA",'Master data'!G12/'Master data'!AQ12),"NA")</f>
        <v>8.1376661863881399</v>
      </c>
      <c r="I13" s="4">
        <f>IF('Master data'!AN12&gt;0,IF('Master data'!G12/'Master data'!AN12&gt;200,"NA",'Master data'!G12/'Master data'!AN12),"NA")</f>
        <v>10.120451036685507</v>
      </c>
      <c r="J13" s="4">
        <f>IF('Master data'!AS12&gt;0,IF('Master data'!G12/'Master data'!AS12&gt;200,"NA",'Master data'!G12/'Master data'!AS12),"NA")</f>
        <v>12.963821299921031</v>
      </c>
    </row>
    <row r="14" spans="1:10">
      <c r="A14" s="2" t="str">
        <f>'Master data'!A13</f>
        <v>Brokerage &amp; Investment Banking</v>
      </c>
      <c r="B14" s="6">
        <f>'Master data'!B13</f>
        <v>599</v>
      </c>
      <c r="C14" s="4">
        <f>IF('Master data'!EB13&gt;0,IF('Master data'!EC13/('Master data'!EB13+'Master data'!BW13)&gt;200,"NA",'Master data'!EC13/('Master data'!EB13++'Master data'!BW13)),"NA")</f>
        <v>126.80616551504522</v>
      </c>
      <c r="D14" s="4">
        <f>IF('Master data'!EB13&gt;0,IF('Master data'!EC13/'Master data'!EB13&gt;200,"NA",'Master data'!EC13/'Master data'!EB13),"NA")</f>
        <v>145.39801135677905</v>
      </c>
      <c r="E14" s="4" t="str">
        <f>IF('Master data'!AN13&gt;0,IF('Master data'!EC13/'Master data'!AN13&gt;200,"NA",'Master data'!EC13/'Master data'!AN13),"NA")</f>
        <v>NA</v>
      </c>
      <c r="F14" s="4" t="str">
        <f>IF('Master data'!AS13&gt;0,IF('Master data'!EC13/'Master data'!AS13&gt;200,"NA",'Master data'!EC13/'Master data'!AS13),"NA")</f>
        <v>NA</v>
      </c>
      <c r="G14" s="4" t="str">
        <f>IF('Master data'!AQ13&gt;0,IF('Master data'!G13/('Master data'!AQ13+'Master data'!BW13)&gt;200,"NA",'Master data'!G13/('Master data'!AQ13++'Master data'!BW13)),"NA")</f>
        <v>NA</v>
      </c>
      <c r="H14" s="4" t="str">
        <f>IF('Master data'!AQ13&gt;0,IF('Master data'!G13/'Master data'!AQ13&gt;200,"NA",'Master data'!G13/'Master data'!AQ13),"NA")</f>
        <v>NA</v>
      </c>
      <c r="I14" s="4" t="str">
        <f>IF('Master data'!AN13&gt;0,IF('Master data'!G13/'Master data'!AN13&gt;200,"NA",'Master data'!G13/'Master data'!AN13),"NA")</f>
        <v>NA</v>
      </c>
      <c r="J14" s="4" t="str">
        <f>IF('Master data'!AS13&gt;0,IF('Master data'!G13/'Master data'!AS13&gt;200,"NA",'Master data'!G13/'Master data'!AS13),"NA")</f>
        <v>NA</v>
      </c>
    </row>
    <row r="15" spans="1:10">
      <c r="A15" s="2" t="str">
        <f>'Master data'!A14</f>
        <v>Building Materials</v>
      </c>
      <c r="B15" s="6">
        <f>'Master data'!B14</f>
        <v>449</v>
      </c>
      <c r="C15" s="4">
        <f>IF('Master data'!EB14&gt;0,IF('Master data'!EC14/('Master data'!EB14+'Master data'!BW14)&gt;200,"NA",'Master data'!EC14/('Master data'!EB14++'Master data'!BW14)),"NA")</f>
        <v>11.724549786839141</v>
      </c>
      <c r="D15" s="4">
        <f>IF('Master data'!EB14&gt;0,IF('Master data'!EC14/'Master data'!EB14&gt;200,"NA",'Master data'!EC14/'Master data'!EB14),"NA")</f>
        <v>12.88305355321155</v>
      </c>
      <c r="E15" s="4">
        <f>IF('Master data'!AN14&gt;0,IF('Master data'!EC14/'Master data'!AN14&gt;200,"NA",'Master data'!EC14/'Master data'!AN14),"NA")</f>
        <v>17.428755729361715</v>
      </c>
      <c r="F15" s="4">
        <f>IF('Master data'!AS14&gt;0,IF('Master data'!EC14/'Master data'!AS14&gt;200,"NA",'Master data'!EC14/'Master data'!AS14),"NA")</f>
        <v>22.922174582293689</v>
      </c>
      <c r="G15" s="4">
        <f>IF('Master data'!AQ14&gt;0,IF('Master data'!G14/('Master data'!AQ14+'Master data'!BW14)&gt;200,"NA",'Master data'!G14/('Master data'!AQ14++'Master data'!BW14)),"NA")</f>
        <v>14.669150601600036</v>
      </c>
      <c r="H15" s="4">
        <f>IF('Master data'!AQ14&gt;0,IF('Master data'!G14/'Master data'!AQ14&gt;200,"NA",'Master data'!G14/'Master data'!AQ14),"NA")</f>
        <v>16.513934134165179</v>
      </c>
      <c r="I15" s="4">
        <f>IF('Master data'!AN14&gt;0,IF('Master data'!G14/'Master data'!AN14&gt;200,"NA",'Master data'!G14/'Master data'!AN14),"NA")</f>
        <v>17.553306981787593</v>
      </c>
      <c r="J15" s="4">
        <f>IF('Master data'!AS14&gt;0,IF('Master data'!G14/'Master data'!AS14&gt;200,"NA",'Master data'!G14/'Master data'!AS14),"NA")</f>
        <v>23.08598349653187</v>
      </c>
    </row>
    <row r="16" spans="1:10">
      <c r="A16" s="2" t="str">
        <f>'Master data'!A15</f>
        <v>Business &amp; Consumer Services</v>
      </c>
      <c r="B16" s="6">
        <f>'Master data'!B15</f>
        <v>948</v>
      </c>
      <c r="C16" s="4">
        <f>IF('Master data'!EB15&gt;0,IF('Master data'!EC15/('Master data'!EB15+'Master data'!BW15)&gt;200,"NA",'Master data'!EC15/('Master data'!EB15++'Master data'!BW15)),"NA")</f>
        <v>16.195301573918389</v>
      </c>
      <c r="D16" s="4">
        <f>IF('Master data'!EB15&gt;0,IF('Master data'!EC15/'Master data'!EB15&gt;200,"NA",'Master data'!EC15/'Master data'!EB15),"NA")</f>
        <v>17.077872619073723</v>
      </c>
      <c r="E16" s="4">
        <f>IF('Master data'!AN15&gt;0,IF('Master data'!EC15/'Master data'!AN15&gt;200,"NA",'Master data'!EC15/'Master data'!AN15),"NA")</f>
        <v>26.198126833108557</v>
      </c>
      <c r="F16" s="4">
        <f>IF('Master data'!AS15&gt;0,IF('Master data'!EC15/'Master data'!AS15&gt;200,"NA",'Master data'!EC15/'Master data'!AS15),"NA")</f>
        <v>36.209368765233776</v>
      </c>
      <c r="G16" s="4">
        <f>IF('Master data'!AQ15&gt;0,IF('Master data'!G15/('Master data'!AQ15+'Master data'!BW15)&gt;200,"NA",'Master data'!G15/('Master data'!AQ15++'Master data'!BW15)),"NA")</f>
        <v>20.669998280300071</v>
      </c>
      <c r="H16" s="4">
        <f>IF('Master data'!AQ15&gt;0,IF('Master data'!G15/'Master data'!AQ15&gt;200,"NA",'Master data'!G15/'Master data'!AQ15),"NA")</f>
        <v>22.044169869213349</v>
      </c>
      <c r="I16" s="4">
        <f>IF('Master data'!AN15&gt;0,IF('Master data'!G15/'Master data'!AN15&gt;200,"NA",'Master data'!G15/'Master data'!AN15),"NA")</f>
        <v>27.719815193147831</v>
      </c>
      <c r="J16" s="4">
        <f>IF('Master data'!AS15&gt;0,IF('Master data'!G15/'Master data'!AS15&gt;200,"NA",'Master data'!G15/'Master data'!AS15),"NA")</f>
        <v>38.312548711091303</v>
      </c>
    </row>
    <row r="17" spans="1:10">
      <c r="A17" s="2" t="str">
        <f>'Master data'!A16</f>
        <v>Cable TV</v>
      </c>
      <c r="B17" s="6">
        <f>'Master data'!B16</f>
        <v>54</v>
      </c>
      <c r="C17" s="4">
        <f>IF('Master data'!EB16&gt;0,IF('Master data'!EC16/('Master data'!EB16+'Master data'!BW16)&gt;200,"NA",'Master data'!EC16/('Master data'!EB16++'Master data'!BW16)),"NA")</f>
        <v>9.7390674114261646</v>
      </c>
      <c r="D17" s="4">
        <f>IF('Master data'!EB16&gt;0,IF('Master data'!EC16/'Master data'!EB16&gt;200,"NA",'Master data'!EC16/'Master data'!EB16),"NA")</f>
        <v>9.7944340692338177</v>
      </c>
      <c r="E17" s="4">
        <f>IF('Master data'!AN16&gt;0,IF('Master data'!EC16/'Master data'!AN16&gt;200,"NA",'Master data'!EC16/'Master data'!AN16),"NA")</f>
        <v>17.076096431323403</v>
      </c>
      <c r="F17" s="4">
        <f>IF('Master data'!AS16&gt;0,IF('Master data'!EC16/'Master data'!AS16&gt;200,"NA",'Master data'!EC16/'Master data'!AS16),"NA")</f>
        <v>22.375379258428818</v>
      </c>
      <c r="G17" s="4">
        <f>IF('Master data'!AQ16&gt;0,IF('Master data'!G16/('Master data'!AQ16+'Master data'!BW16)&gt;200,"NA",'Master data'!G16/('Master data'!AQ16++'Master data'!BW16)),"NA")</f>
        <v>10.633679178842113</v>
      </c>
      <c r="H17" s="4">
        <f>IF('Master data'!AQ16&gt;0,IF('Master data'!G16/'Master data'!AQ16&gt;200,"NA",'Master data'!G16/'Master data'!AQ16),"NA")</f>
        <v>10.699703925990125</v>
      </c>
      <c r="I17" s="4">
        <f>IF('Master data'!AN16&gt;0,IF('Master data'!G16/'Master data'!AN16&gt;200,"NA",'Master data'!G16/'Master data'!AN16),"NA")</f>
        <v>17.080034945907613</v>
      </c>
      <c r="J17" s="4">
        <f>IF('Master data'!AS16&gt;0,IF('Master data'!G16/'Master data'!AS16&gt;200,"NA",'Master data'!G16/'Master data'!AS16),"NA")</f>
        <v>22.380540025580196</v>
      </c>
    </row>
    <row r="18" spans="1:10">
      <c r="A18" s="2" t="str">
        <f>'Master data'!A17</f>
        <v>Chemical (Basic)</v>
      </c>
      <c r="B18" s="6">
        <f>'Master data'!B17</f>
        <v>854</v>
      </c>
      <c r="C18" s="4">
        <f>IF('Master data'!EB17&gt;0,IF('Master data'!EC17/('Master data'!EB17+'Master data'!BW17)&gt;200,"NA",'Master data'!EC17/('Master data'!EB17++'Master data'!BW17)),"NA")</f>
        <v>8.1065615441783549</v>
      </c>
      <c r="D18" s="4">
        <f>IF('Master data'!EB17&gt;0,IF('Master data'!EC17/'Master data'!EB17&gt;200,"NA",'Master data'!EC17/'Master data'!EB17),"NA")</f>
        <v>8.8002307184756372</v>
      </c>
      <c r="E18" s="4">
        <f>IF('Master data'!AN17&gt;0,IF('Master data'!EC17/'Master data'!AN17&gt;200,"NA",'Master data'!EC17/'Master data'!AN17),"NA")</f>
        <v>12.333044234546465</v>
      </c>
      <c r="F18" s="4">
        <f>IF('Master data'!AS17&gt;0,IF('Master data'!EC17/'Master data'!AS17&gt;200,"NA",'Master data'!EC17/'Master data'!AS17),"NA")</f>
        <v>15.369351582153779</v>
      </c>
      <c r="G18" s="4">
        <f>IF('Master data'!AQ17&gt;0,IF('Master data'!G17/('Master data'!AQ17+'Master data'!BW17)&gt;200,"NA",'Master data'!G17/('Master data'!AQ17++'Master data'!BW17)),"NA")</f>
        <v>13.007397994151466</v>
      </c>
      <c r="H18" s="4">
        <f>IF('Master data'!AQ17&gt;0,IF('Master data'!G17/'Master data'!AQ17&gt;200,"NA",'Master data'!G17/'Master data'!AQ17),"NA")</f>
        <v>14.827408262436517</v>
      </c>
      <c r="I18" s="4">
        <f>IF('Master data'!AN17&gt;0,IF('Master data'!G17/'Master data'!AN17&gt;200,"NA",'Master data'!G17/'Master data'!AN17),"NA")</f>
        <v>12.707899700615087</v>
      </c>
      <c r="J18" s="4">
        <f>IF('Master data'!AS17&gt;0,IF('Master data'!G17/'Master data'!AS17&gt;200,"NA",'Master data'!G17/'Master data'!AS17),"NA")</f>
        <v>15.836493784916879</v>
      </c>
    </row>
    <row r="19" spans="1:10">
      <c r="A19" s="2" t="str">
        <f>'Master data'!A18</f>
        <v>Chemical (Diversified)</v>
      </c>
      <c r="B19" s="6">
        <f>'Master data'!B18</f>
        <v>71</v>
      </c>
      <c r="C19" s="4">
        <f>IF('Master data'!EB18&gt;0,IF('Master data'!EC18/('Master data'!EB18+'Master data'!BW18)&gt;200,"NA",'Master data'!EC18/('Master data'!EB18++'Master data'!BW18)),"NA")</f>
        <v>5.9469118855802252</v>
      </c>
      <c r="D19" s="4">
        <f>IF('Master data'!EB18&gt;0,IF('Master data'!EC18/'Master data'!EB18&gt;200,"NA",'Master data'!EC18/'Master data'!EB18),"NA")</f>
        <v>6.9324763781470118</v>
      </c>
      <c r="E19" s="4">
        <f>IF('Master data'!AN18&gt;0,IF('Master data'!EC18/'Master data'!AN18&gt;200,"NA",'Master data'!EC18/'Master data'!AN18),"NA")</f>
        <v>10.365940777240223</v>
      </c>
      <c r="F19" s="4">
        <f>IF('Master data'!AS18&gt;0,IF('Master data'!EC18/'Master data'!AS18&gt;200,"NA",'Master data'!EC18/'Master data'!AS18),"NA")</f>
        <v>12.837036625424952</v>
      </c>
      <c r="G19" s="4">
        <f>IF('Master data'!AQ18&gt;0,IF('Master data'!G18/('Master data'!AQ18+'Master data'!BW18)&gt;200,"NA",'Master data'!G18/('Master data'!AQ18++'Master data'!BW18)),"NA")</f>
        <v>8.1506266770153921</v>
      </c>
      <c r="H19" s="4">
        <f>IF('Master data'!AQ18&gt;0,IF('Master data'!G18/'Master data'!AQ18&gt;200,"NA",'Master data'!G18/'Master data'!AQ18),"NA")</f>
        <v>10.103185768766082</v>
      </c>
      <c r="I19" s="4">
        <f>IF('Master data'!AN18&gt;0,IF('Master data'!G18/'Master data'!AN18&gt;200,"NA",'Master data'!G18/'Master data'!AN18),"NA")</f>
        <v>10.451028299459054</v>
      </c>
      <c r="J19" s="4">
        <f>IF('Master data'!AS18&gt;0,IF('Master data'!G18/'Master data'!AS18&gt;200,"NA",'Master data'!G18/'Master data'!AS18),"NA")</f>
        <v>12.942407827379725</v>
      </c>
    </row>
    <row r="20" spans="1:10">
      <c r="A20" s="2" t="str">
        <f>'Master data'!A19</f>
        <v>Chemical (Specialty)</v>
      </c>
      <c r="B20" s="6">
        <f>'Master data'!B19</f>
        <v>898</v>
      </c>
      <c r="C20" s="4">
        <f>IF('Master data'!EB19&gt;0,IF('Master data'!EC19/('Master data'!EB19+'Master data'!BW19)&gt;200,"NA",'Master data'!EC19/('Master data'!EB19++'Master data'!BW19)),"NA")</f>
        <v>13.122183936585843</v>
      </c>
      <c r="D20" s="4">
        <f>IF('Master data'!EB19&gt;0,IF('Master data'!EC19/'Master data'!EB19&gt;200,"NA",'Master data'!EC19/'Master data'!EB19),"NA")</f>
        <v>14.557587354835901</v>
      </c>
      <c r="E20" s="4">
        <f>IF('Master data'!AN19&gt;0,IF('Master data'!EC19/'Master data'!AN19&gt;200,"NA",'Master data'!EC19/'Master data'!AN19),"NA")</f>
        <v>20.979208710878872</v>
      </c>
      <c r="F20" s="4">
        <f>IF('Master data'!AS19&gt;0,IF('Master data'!EC19/'Master data'!AS19&gt;200,"NA",'Master data'!EC19/'Master data'!AS19),"NA")</f>
        <v>26.274438359196797</v>
      </c>
      <c r="G20" s="4">
        <f>IF('Master data'!AQ19&gt;0,IF('Master data'!G19/('Master data'!AQ19+'Master data'!BW19)&gt;200,"NA",'Master data'!G19/('Master data'!AQ19++'Master data'!BW19)),"NA")</f>
        <v>16.988153421805247</v>
      </c>
      <c r="H20" s="4">
        <f>IF('Master data'!AQ19&gt;0,IF('Master data'!G19/'Master data'!AQ19&gt;200,"NA",'Master data'!G19/'Master data'!AQ19),"NA")</f>
        <v>19.43743700654878</v>
      </c>
      <c r="I20" s="4">
        <f>IF('Master data'!AN19&gt;0,IF('Master data'!G19/'Master data'!AN19&gt;200,"NA",'Master data'!G19/'Master data'!AN19),"NA")</f>
        <v>21.252677660390184</v>
      </c>
      <c r="J20" s="4">
        <f>IF('Master data'!AS19&gt;0,IF('Master data'!G19/'Master data'!AS19&gt;200,"NA",'Master data'!G19/'Master data'!AS19),"NA")</f>
        <v>26.616931880097006</v>
      </c>
    </row>
    <row r="21" spans="1:10">
      <c r="A21" s="2" t="str">
        <f>'Master data'!A20</f>
        <v>Coal &amp; Related Energy</v>
      </c>
      <c r="B21" s="6">
        <f>'Master data'!B20</f>
        <v>206</v>
      </c>
      <c r="C21" s="4">
        <f>IF('Master data'!EB20&gt;0,IF('Master data'!EC20/('Master data'!EB20+'Master data'!BW20)&gt;200,"NA",'Master data'!EC20/('Master data'!EB20++'Master data'!BW20)),"NA")</f>
        <v>4.611061644419717</v>
      </c>
      <c r="D21" s="4">
        <f>IF('Master data'!EB20&gt;0,IF('Master data'!EC20/'Master data'!EB20&gt;200,"NA",'Master data'!EC20/'Master data'!EB20),"NA")</f>
        <v>4.7088611102541647</v>
      </c>
      <c r="E21" s="4">
        <f>IF('Master data'!AN20&gt;0,IF('Master data'!EC20/'Master data'!AN20&gt;200,"NA",'Master data'!EC20/'Master data'!AN20),"NA")</f>
        <v>6.7913183886254656</v>
      </c>
      <c r="F21" s="4">
        <f>IF('Master data'!AS20&gt;0,IF('Master data'!EC20/'Master data'!AS20&gt;200,"NA",'Master data'!EC20/'Master data'!AS20),"NA")</f>
        <v>8.9152989312931865</v>
      </c>
      <c r="G21" s="4">
        <f>IF('Master data'!AQ20&gt;0,IF('Master data'!G20/('Master data'!AQ20+'Master data'!BW20)&gt;200,"NA",'Master data'!G20/('Master data'!AQ20++'Master data'!BW20)),"NA")</f>
        <v>6.9320385094805479</v>
      </c>
      <c r="H21" s="4">
        <f>IF('Master data'!AQ20&gt;0,IF('Master data'!G20/'Master data'!AQ20&gt;200,"NA",'Master data'!G20/'Master data'!AQ20),"NA")</f>
        <v>7.1422863587340641</v>
      </c>
      <c r="I21" s="4">
        <f>IF('Master data'!AN20&gt;0,IF('Master data'!G20/'Master data'!AN20&gt;200,"NA",'Master data'!G20/'Master data'!AN20),"NA")</f>
        <v>7.203448048130686</v>
      </c>
      <c r="J21" s="4">
        <f>IF('Master data'!AS20&gt;0,IF('Master data'!G20/'Master data'!AS20&gt;200,"NA",'Master data'!G20/'Master data'!AS20),"NA")</f>
        <v>9.4563218818730039</v>
      </c>
    </row>
    <row r="22" spans="1:10">
      <c r="A22" s="2" t="str">
        <f>'Master data'!A21</f>
        <v>Computer Services</v>
      </c>
      <c r="B22" s="6">
        <f>'Master data'!B21</f>
        <v>1040</v>
      </c>
      <c r="C22" s="4">
        <f>IF('Master data'!EB21&gt;0,IF('Master data'!EC21/('Master data'!EB21+'Master data'!BW21)&gt;200,"NA",'Master data'!EC21/('Master data'!EB21++'Master data'!BW21)),"NA")</f>
        <v>13.951868943086492</v>
      </c>
      <c r="D22" s="4">
        <f>IF('Master data'!EB21&gt;0,IF('Master data'!EC21/'Master data'!EB21&gt;200,"NA",'Master data'!EC21/'Master data'!EB21),"NA")</f>
        <v>15.876580918265343</v>
      </c>
      <c r="E22" s="4">
        <f>IF('Master data'!AN21&gt;0,IF('Master data'!EC21/'Master data'!AN21&gt;200,"NA",'Master data'!EC21/'Master data'!AN21),"NA")</f>
        <v>22.370829098468235</v>
      </c>
      <c r="F22" s="4">
        <f>IF('Master data'!AS21&gt;0,IF('Master data'!EC21/'Master data'!AS21&gt;200,"NA",'Master data'!EC21/'Master data'!AS21),"NA")</f>
        <v>28.990637584816646</v>
      </c>
      <c r="G22" s="4">
        <f>IF('Master data'!AQ21&gt;0,IF('Master data'!G21/('Master data'!AQ21+'Master data'!BW21)&gt;200,"NA",'Master data'!G21/('Master data'!AQ21++'Master data'!BW21)),"NA")</f>
        <v>16.414189895011368</v>
      </c>
      <c r="H22" s="4">
        <f>IF('Master data'!AQ21&gt;0,IF('Master data'!G21/'Master data'!AQ21&gt;200,"NA",'Master data'!G21/'Master data'!AQ21),"NA")</f>
        <v>19.089317941539043</v>
      </c>
      <c r="I22" s="4">
        <f>IF('Master data'!AN21&gt;0,IF('Master data'!G21/'Master data'!AN21&gt;200,"NA",'Master data'!G21/'Master data'!AN21),"NA")</f>
        <v>22.76794058588407</v>
      </c>
      <c r="J22" s="4">
        <f>IF('Master data'!AS21&gt;0,IF('Master data'!G21/'Master data'!AS21&gt;200,"NA",'Master data'!G21/'Master data'!AS21),"NA")</f>
        <v>29.505259334496376</v>
      </c>
    </row>
    <row r="23" spans="1:10">
      <c r="A23" s="2" t="str">
        <f>'Master data'!A22</f>
        <v>Computers/Peripherals</v>
      </c>
      <c r="B23" s="6">
        <f>'Master data'!B22</f>
        <v>336</v>
      </c>
      <c r="C23" s="4">
        <f>IF('Master data'!EB22&gt;0,IF('Master data'!EC22/('Master data'!EB22+'Master data'!BW22)&gt;200,"NA",'Master data'!EC22/('Master data'!EB22++'Master data'!BW22)),"NA")</f>
        <v>12.08238249995436</v>
      </c>
      <c r="D23" s="4">
        <f>IF('Master data'!EB22&gt;0,IF('Master data'!EC22/'Master data'!EB22&gt;200,"NA",'Master data'!EC22/'Master data'!EB22),"NA")</f>
        <v>15.557308034826878</v>
      </c>
      <c r="E23" s="4">
        <f>IF('Master data'!AN22&gt;0,IF('Master data'!EC22/'Master data'!AN22&gt;200,"NA",'Master data'!EC22/'Master data'!AN22),"NA")</f>
        <v>20.602691486321962</v>
      </c>
      <c r="F23" s="4">
        <f>IF('Master data'!AS22&gt;0,IF('Master data'!EC22/'Master data'!AS22&gt;200,"NA",'Master data'!EC22/'Master data'!AS22),"NA")</f>
        <v>24.830983611556569</v>
      </c>
      <c r="G23" s="4">
        <f>IF('Master data'!AQ22&gt;0,IF('Master data'!G22/('Master data'!AQ22+'Master data'!BW22)&gt;200,"NA",'Master data'!G22/('Master data'!AQ22++'Master data'!BW22)),"NA")</f>
        <v>13.014797470901634</v>
      </c>
      <c r="H23" s="4">
        <f>IF('Master data'!AQ22&gt;0,IF('Master data'!G22/'Master data'!AQ22&gt;200,"NA",'Master data'!G22/'Master data'!AQ22),"NA")</f>
        <v>17.084363747149911</v>
      </c>
      <c r="I23" s="4">
        <f>IF('Master data'!AN22&gt;0,IF('Master data'!G22/'Master data'!AN22&gt;200,"NA",'Master data'!G22/'Master data'!AN22),"NA")</f>
        <v>20.809925648739949</v>
      </c>
      <c r="J23" s="4">
        <f>IF('Master data'!AS22&gt;0,IF('Master data'!G22/'Master data'!AS22&gt;200,"NA",'Master data'!G22/'Master data'!AS22),"NA")</f>
        <v>25.080748458745202</v>
      </c>
    </row>
    <row r="24" spans="1:10">
      <c r="A24" s="2" t="str">
        <f>'Master data'!A23</f>
        <v>Construction Supplies</v>
      </c>
      <c r="B24" s="6">
        <f>'Master data'!B23</f>
        <v>784</v>
      </c>
      <c r="C24" s="4">
        <f>IF('Master data'!EB23&gt;0,IF('Master data'!EC23/('Master data'!EB23+'Master data'!BW23)&gt;200,"NA",'Master data'!EC23/('Master data'!EB23++'Master data'!BW23)),"NA")</f>
        <v>8.4469146092534082</v>
      </c>
      <c r="D24" s="4">
        <f>IF('Master data'!EB23&gt;0,IF('Master data'!EC23/'Master data'!EB23&gt;200,"NA",'Master data'!EC23/'Master data'!EB23),"NA")</f>
        <v>9.6996372586891582</v>
      </c>
      <c r="E24" s="4">
        <f>IF('Master data'!AN23&gt;0,IF('Master data'!EC23/'Master data'!AN23&gt;200,"NA",'Master data'!EC23/'Master data'!AN23),"NA")</f>
        <v>14.413173404233582</v>
      </c>
      <c r="F24" s="4">
        <f>IF('Master data'!AS23&gt;0,IF('Master data'!EC23/'Master data'!AS23&gt;200,"NA",'Master data'!EC23/'Master data'!AS23),"NA")</f>
        <v>18.842643513647168</v>
      </c>
      <c r="G24" s="4">
        <f>IF('Master data'!AQ23&gt;0,IF('Master data'!G23/('Master data'!AQ23+'Master data'!BW23)&gt;200,"NA",'Master data'!G23/('Master data'!AQ23++'Master data'!BW23)),"NA")</f>
        <v>9.9886993839147866</v>
      </c>
      <c r="H24" s="4">
        <f>IF('Master data'!AQ23&gt;0,IF('Master data'!G23/'Master data'!AQ23&gt;200,"NA",'Master data'!G23/'Master data'!AQ23),"NA")</f>
        <v>11.653414063867933</v>
      </c>
      <c r="I24" s="4">
        <f>IF('Master data'!AN23&gt;0,IF('Master data'!G23/'Master data'!AN23&gt;200,"NA",'Master data'!G23/'Master data'!AN23),"NA")</f>
        <v>15.409312256346618</v>
      </c>
      <c r="J24" s="4">
        <f>IF('Master data'!AS23&gt;0,IF('Master data'!G23/'Master data'!AS23&gt;200,"NA",'Master data'!G23/'Master data'!AS23),"NA")</f>
        <v>20.144916701795058</v>
      </c>
    </row>
    <row r="25" spans="1:10">
      <c r="A25" s="2" t="str">
        <f>'Master data'!A24</f>
        <v>Diversified</v>
      </c>
      <c r="B25" s="6">
        <f>'Master data'!B24</f>
        <v>318</v>
      </c>
      <c r="C25" s="4">
        <f>IF('Master data'!EB24&gt;0,IF('Master data'!EC24/('Master data'!EB24+'Master data'!BW24)&gt;200,"NA",'Master data'!EC24/('Master data'!EB24++'Master data'!BW24)),"NA")</f>
        <v>7.7886271572853918</v>
      </c>
      <c r="D25" s="4">
        <f>IF('Master data'!EB24&gt;0,IF('Master data'!EC24/'Master data'!EB24&gt;200,"NA",'Master data'!EC24/'Master data'!EB24),"NA")</f>
        <v>8.3831365749235829</v>
      </c>
      <c r="E25" s="4">
        <f>IF('Master data'!AN24&gt;0,IF('Master data'!EC24/'Master data'!AN24&gt;200,"NA",'Master data'!EC24/'Master data'!AN24),"NA")</f>
        <v>10.344015782300399</v>
      </c>
      <c r="F25" s="4">
        <f>IF('Master data'!AS24&gt;0,IF('Master data'!EC24/'Master data'!AS24&gt;200,"NA",'Master data'!EC24/'Master data'!AS24),"NA")</f>
        <v>12.686864622326924</v>
      </c>
      <c r="G25" s="4">
        <f>IF('Master data'!AQ24&gt;0,IF('Master data'!G24/('Master data'!AQ24+'Master data'!BW24)&gt;200,"NA",'Master data'!G24/('Master data'!AQ24++'Master data'!BW24)),"NA")</f>
        <v>10.663097909525019</v>
      </c>
      <c r="H25" s="4">
        <f>IF('Master data'!AQ24&gt;0,IF('Master data'!G24/'Master data'!AQ24&gt;200,"NA",'Master data'!G24/'Master data'!AQ24),"NA")</f>
        <v>11.768656756904473</v>
      </c>
      <c r="I25" s="4">
        <f>IF('Master data'!AN24&gt;0,IF('Master data'!G24/'Master data'!AN24&gt;200,"NA",'Master data'!G24/'Master data'!AN24),"NA")</f>
        <v>10.690767530894309</v>
      </c>
      <c r="J25" s="4">
        <f>IF('Master data'!AS24&gt;0,IF('Master data'!G24/'Master data'!AS24&gt;200,"NA",'Master data'!G24/'Master data'!AS24),"NA")</f>
        <v>13.112153270812312</v>
      </c>
    </row>
    <row r="26" spans="1:10">
      <c r="A26" s="2" t="str">
        <f>'Master data'!A25</f>
        <v>Drugs (Biotechnology)</v>
      </c>
      <c r="B26" s="6">
        <f>'Master data'!B25</f>
        <v>1223</v>
      </c>
      <c r="C26" s="4">
        <f>IF('Master data'!EB25&gt;0,IF('Master data'!EC25/('Master data'!EB25+'Master data'!BW25)&gt;200,"NA",'Master data'!EC25/('Master data'!EB25++'Master data'!BW25)),"NA")</f>
        <v>7.4274872021434399</v>
      </c>
      <c r="D26" s="4">
        <f>IF('Master data'!EB25&gt;0,IF('Master data'!EC25/'Master data'!EB25&gt;200,"NA",'Master data'!EC25/'Master data'!EB25),"NA")</f>
        <v>14.132888174042824</v>
      </c>
      <c r="E26" s="4">
        <f>IF('Master data'!AN25&gt;0,IF('Master data'!EC25/'Master data'!AN25&gt;200,"NA",'Master data'!EC25/'Master data'!AN25),"NA")</f>
        <v>52.142945760445869</v>
      </c>
      <c r="F26" s="4">
        <f>IF('Master data'!AS25&gt;0,IF('Master data'!EC25/'Master data'!AS25&gt;200,"NA",'Master data'!EC25/'Master data'!AS25),"NA")</f>
        <v>77.907118625604227</v>
      </c>
      <c r="G26" s="4">
        <f>IF('Master data'!AQ25&gt;0,IF('Master data'!G25/('Master data'!AQ25+'Master data'!BW25)&gt;200,"NA",'Master data'!G25/('Master data'!AQ25++'Master data'!BW25)),"NA")</f>
        <v>15.578746797106389</v>
      </c>
      <c r="H26" s="4">
        <f>IF('Master data'!AQ25&gt;0,IF('Master data'!G25/'Master data'!AQ25&gt;200,"NA",'Master data'!G25/'Master data'!AQ25),"NA")</f>
        <v>52.73532891446628</v>
      </c>
      <c r="I26" s="4">
        <f>IF('Master data'!AN25&gt;0,IF('Master data'!G25/'Master data'!AN25&gt;200,"NA",'Master data'!G25/'Master data'!AN25),"NA")</f>
        <v>73.645446646645993</v>
      </c>
      <c r="J26" s="4">
        <f>IF('Master data'!AS25&gt;0,IF('Master data'!G25/'Master data'!AS25&gt;200,"NA",'Master data'!G25/'Master data'!AS25),"NA")</f>
        <v>110.0341467951387</v>
      </c>
    </row>
    <row r="27" spans="1:10">
      <c r="A27" s="2" t="str">
        <f>'Master data'!A26</f>
        <v>Drugs (Pharmaceutical)</v>
      </c>
      <c r="B27" s="6">
        <f>'Master data'!B26</f>
        <v>1371</v>
      </c>
      <c r="C27" s="4">
        <f>IF('Master data'!EB26&gt;0,IF('Master data'!EC26/('Master data'!EB26+'Master data'!BW26)&gt;200,"NA",'Master data'!EC26/('Master data'!EB26++'Master data'!BW26)),"NA")</f>
        <v>9.0230131085159506</v>
      </c>
      <c r="D27" s="4">
        <f>IF('Master data'!EB26&gt;0,IF('Master data'!EC26/'Master data'!EB26&gt;200,"NA",'Master data'!EC26/'Master data'!EB26),"NA")</f>
        <v>14.01756506083159</v>
      </c>
      <c r="E27" s="4">
        <f>IF('Master data'!AN26&gt;0,IF('Master data'!EC26/'Master data'!AN26&gt;200,"NA",'Master data'!EC26/'Master data'!AN26),"NA")</f>
        <v>19.395587124409477</v>
      </c>
      <c r="F27" s="4">
        <f>IF('Master data'!AS26&gt;0,IF('Master data'!EC26/'Master data'!AS26&gt;200,"NA",'Master data'!EC26/'Master data'!AS26),"NA")</f>
        <v>24.163711260011741</v>
      </c>
      <c r="G27" s="4">
        <f>IF('Master data'!AQ26&gt;0,IF('Master data'!G26/('Master data'!AQ26+'Master data'!BW26)&gt;200,"NA",'Master data'!G26/('Master data'!AQ26++'Master data'!BW26)),"NA")</f>
        <v>10.521679592439117</v>
      </c>
      <c r="H27" s="4">
        <f>IF('Master data'!AQ26&gt;0,IF('Master data'!G26/'Master data'!AQ26&gt;200,"NA",'Master data'!G26/'Master data'!AQ26),"NA")</f>
        <v>17.571199862040107</v>
      </c>
      <c r="I27" s="4">
        <f>IF('Master data'!AN26&gt;0,IF('Master data'!G26/'Master data'!AN26&gt;200,"NA",'Master data'!G26/'Master data'!AN26),"NA")</f>
        <v>20.086405425814561</v>
      </c>
      <c r="J27" s="4">
        <f>IF('Master data'!AS26&gt;0,IF('Master data'!G26/'Master data'!AS26&gt;200,"NA",'Master data'!G26/'Master data'!AS26),"NA")</f>
        <v>25.024357233820719</v>
      </c>
    </row>
    <row r="28" spans="1:10">
      <c r="A28" s="2" t="str">
        <f>'Master data'!A27</f>
        <v>Education</v>
      </c>
      <c r="B28" s="6">
        <f>'Master data'!B27</f>
        <v>244</v>
      </c>
      <c r="C28" s="4">
        <f>IF('Master data'!EB27&gt;0,IF('Master data'!EC27/('Master data'!EB27+'Master data'!BW27)&gt;200,"NA",'Master data'!EC27/('Master data'!EB27++'Master data'!BW27)),"NA")</f>
        <v>10.838741925507213</v>
      </c>
      <c r="D28" s="4">
        <f>IF('Master data'!EB27&gt;0,IF('Master data'!EC27/'Master data'!EB27&gt;200,"NA",'Master data'!EC27/'Master data'!EB27),"NA")</f>
        <v>12.414360129907049</v>
      </c>
      <c r="E28" s="4">
        <f>IF('Master data'!AN27&gt;0,IF('Master data'!EC27/'Master data'!AN27&gt;200,"NA",'Master data'!EC27/'Master data'!AN27),"NA")</f>
        <v>24.566129524393371</v>
      </c>
      <c r="F28" s="4">
        <f>IF('Master data'!AS27&gt;0,IF('Master data'!EC27/'Master data'!AS27&gt;200,"NA",'Master data'!EC27/'Master data'!AS27),"NA")</f>
        <v>31.126559943929266</v>
      </c>
      <c r="G28" s="4">
        <f>IF('Master data'!AQ27&gt;0,IF('Master data'!G27/('Master data'!AQ27+'Master data'!BW27)&gt;200,"NA",'Master data'!G27/('Master data'!AQ27++'Master data'!BW27)),"NA")</f>
        <v>16.070259737363735</v>
      </c>
      <c r="H28" s="4">
        <f>IF('Master data'!AQ27&gt;0,IF('Master data'!G27/'Master data'!AQ27&gt;200,"NA",'Master data'!G27/'Master data'!AQ27),"NA")</f>
        <v>19.156863253432416</v>
      </c>
      <c r="I28" s="4">
        <f>IF('Master data'!AN27&gt;0,IF('Master data'!G27/'Master data'!AN27&gt;200,"NA",'Master data'!G27/'Master data'!AN27),"NA")</f>
        <v>28.691348491461778</v>
      </c>
      <c r="J28" s="4">
        <f>IF('Master data'!AS27&gt;0,IF('Master data'!G27/'Master data'!AS27&gt;200,"NA",'Master data'!G27/'Master data'!AS27),"NA")</f>
        <v>36.353426281696791</v>
      </c>
    </row>
    <row r="29" spans="1:10">
      <c r="A29" s="2" t="str">
        <f>'Master data'!A28</f>
        <v>Electrical Equipment</v>
      </c>
      <c r="B29" s="6">
        <f>'Master data'!B28</f>
        <v>999</v>
      </c>
      <c r="C29" s="4">
        <f>IF('Master data'!EB28&gt;0,IF('Master data'!EC28/('Master data'!EB28+'Master data'!BW28)&gt;200,"NA",'Master data'!EC28/('Master data'!EB28++'Master data'!BW28)),"NA")</f>
        <v>16.737326672611115</v>
      </c>
      <c r="D29" s="4">
        <f>IF('Master data'!EB28&gt;0,IF('Master data'!EC28/'Master data'!EB28&gt;200,"NA",'Master data'!EC28/'Master data'!EB28),"NA")</f>
        <v>21.818266491429235</v>
      </c>
      <c r="E29" s="4">
        <f>IF('Master data'!AN28&gt;0,IF('Master data'!EC28/'Master data'!AN28&gt;200,"NA",'Master data'!EC28/'Master data'!AN28),"NA")</f>
        <v>34.207425273300665</v>
      </c>
      <c r="F29" s="4">
        <f>IF('Master data'!AS28&gt;0,IF('Master data'!EC28/'Master data'!AS28&gt;200,"NA",'Master data'!EC28/'Master data'!AS28),"NA")</f>
        <v>44.176135942379318</v>
      </c>
      <c r="G29" s="4">
        <f>IF('Master data'!AQ28&gt;0,IF('Master data'!G28/('Master data'!AQ28+'Master data'!BW28)&gt;200,"NA",'Master data'!G28/('Master data'!AQ28++'Master data'!BW28)),"NA")</f>
        <v>21.228786279120783</v>
      </c>
      <c r="H29" s="4">
        <f>IF('Master data'!AQ28&gt;0,IF('Master data'!G28/'Master data'!AQ28&gt;200,"NA",'Master data'!G28/'Master data'!AQ28),"NA")</f>
        <v>29.301587714855465</v>
      </c>
      <c r="I29" s="4">
        <f>IF('Master data'!AN28&gt;0,IF('Master data'!G28/'Master data'!AN28&gt;200,"NA",'Master data'!G28/'Master data'!AN28),"NA")</f>
        <v>36.673313500122966</v>
      </c>
      <c r="J29" s="4">
        <f>IF('Master data'!AS28&gt;0,IF('Master data'!G28/'Master data'!AS28&gt;200,"NA",'Master data'!G28/'Master data'!AS28),"NA")</f>
        <v>47.360632076083903</v>
      </c>
    </row>
    <row r="30" spans="1:10">
      <c r="A30" s="2" t="str">
        <f>'Master data'!A29</f>
        <v>Electronics (Consumer &amp; Office)</v>
      </c>
      <c r="B30" s="6">
        <f>'Master data'!B29</f>
        <v>138</v>
      </c>
      <c r="C30" s="4">
        <f>IF('Master data'!EB29&gt;0,IF('Master data'!EC29/('Master data'!EB29+'Master data'!BW29)&gt;200,"NA",'Master data'!EC29/('Master data'!EB29++'Master data'!BW29)),"NA")</f>
        <v>6.1507868003373698</v>
      </c>
      <c r="D30" s="4">
        <f>IF('Master data'!EB29&gt;0,IF('Master data'!EC29/'Master data'!EB29&gt;200,"NA",'Master data'!EC29/'Master data'!EB29),"NA")</f>
        <v>9.8988441468484591</v>
      </c>
      <c r="E30" s="4">
        <f>IF('Master data'!AN29&gt;0,IF('Master data'!EC29/'Master data'!AN29&gt;200,"NA",'Master data'!EC29/'Master data'!AN29),"NA")</f>
        <v>16.025929264396034</v>
      </c>
      <c r="F30" s="4">
        <f>IF('Master data'!AS29&gt;0,IF('Master data'!EC29/'Master data'!AS29&gt;200,"NA",'Master data'!EC29/'Master data'!AS29),"NA")</f>
        <v>19.786380698141603</v>
      </c>
      <c r="G30" s="4">
        <f>IF('Master data'!AQ29&gt;0,IF('Master data'!G29/('Master data'!AQ29+'Master data'!BW29)&gt;200,"NA",'Master data'!G29/('Master data'!AQ29++'Master data'!BW29)),"NA")</f>
        <v>7.1649548355984347</v>
      </c>
      <c r="H30" s="4">
        <f>IF('Master data'!AQ29&gt;0,IF('Master data'!G29/'Master data'!AQ29&gt;200,"NA",'Master data'!G29/'Master data'!AQ29),"NA")</f>
        <v>12.534769952960744</v>
      </c>
      <c r="I30" s="4">
        <f>IF('Master data'!AN29&gt;0,IF('Master data'!G29/'Master data'!AN29&gt;200,"NA",'Master data'!G29/'Master data'!AN29),"NA")</f>
        <v>16.500031763312613</v>
      </c>
      <c r="J30" s="4">
        <f>IF('Master data'!AS29&gt;0,IF('Master data'!G29/'Master data'!AS29&gt;200,"NA",'Master data'!G29/'Master data'!AS29),"NA")</f>
        <v>20.37173037607538</v>
      </c>
    </row>
    <row r="31" spans="1:10">
      <c r="A31" s="2" t="str">
        <f>'Master data'!A30</f>
        <v>Electronics (General)</v>
      </c>
      <c r="B31" s="6">
        <f>'Master data'!B30</f>
        <v>1425</v>
      </c>
      <c r="C31" s="4">
        <f>IF('Master data'!EB30&gt;0,IF('Master data'!EC30/('Master data'!EB30+'Master data'!BW30)&gt;200,"NA",'Master data'!EC30/('Master data'!EB30++'Master data'!BW30)),"NA")</f>
        <v>9.8534868626873848</v>
      </c>
      <c r="D31" s="4">
        <f>IF('Master data'!EB30&gt;0,IF('Master data'!EC30/'Master data'!EB30&gt;200,"NA",'Master data'!EC30/'Master data'!EB30),"NA")</f>
        <v>14.615143782541514</v>
      </c>
      <c r="E31" s="4">
        <f>IF('Master data'!AN30&gt;0,IF('Master data'!EC30/'Master data'!AN30&gt;200,"NA",'Master data'!EC30/'Master data'!AN30),"NA")</f>
        <v>22.497559829671356</v>
      </c>
      <c r="F31" s="4">
        <f>IF('Master data'!AS30&gt;0,IF('Master data'!EC30/'Master data'!AS30&gt;200,"NA",'Master data'!EC30/'Master data'!AS30),"NA")</f>
        <v>27.261344316870009</v>
      </c>
      <c r="G31" s="4">
        <f>IF('Master data'!AQ30&gt;0,IF('Master data'!G30/('Master data'!AQ30+'Master data'!BW30)&gt;200,"NA",'Master data'!G30/('Master data'!AQ30++'Master data'!BW30)),"NA")</f>
        <v>12.001039235450973</v>
      </c>
      <c r="H31" s="4">
        <f>IF('Master data'!AQ30&gt;0,IF('Master data'!G30/'Master data'!AQ30&gt;200,"NA",'Master data'!G30/'Master data'!AQ30),"NA")</f>
        <v>19.499421208301115</v>
      </c>
      <c r="I31" s="4">
        <f>IF('Master data'!AN30&gt;0,IF('Master data'!G30/'Master data'!AN30&gt;200,"NA",'Master data'!G30/'Master data'!AN30),"NA")</f>
        <v>23.215257149873665</v>
      </c>
      <c r="J31" s="4">
        <f>IF('Master data'!AS30&gt;0,IF('Master data'!G30/'Master data'!AS30&gt;200,"NA",'Master data'!G30/'Master data'!AS30),"NA")</f>
        <v>28.131011690107783</v>
      </c>
    </row>
    <row r="32" spans="1:10">
      <c r="A32" s="2" t="str">
        <f>'Master data'!A31</f>
        <v>Engineering/Construction</v>
      </c>
      <c r="B32" s="6">
        <f>'Master data'!B31</f>
        <v>1267</v>
      </c>
      <c r="C32" s="4">
        <f>IF('Master data'!EB31&gt;0,IF('Master data'!EC31/('Master data'!EB31+'Master data'!BW31)&gt;200,"NA",'Master data'!EC31/('Master data'!EB31++'Master data'!BW31)),"NA")</f>
        <v>7.3858913731531235</v>
      </c>
      <c r="D32" s="4">
        <f>IF('Master data'!EB31&gt;0,IF('Master data'!EC31/'Master data'!EB31&gt;200,"NA",'Master data'!EC31/'Master data'!EB31),"NA")</f>
        <v>8.9609497625191672</v>
      </c>
      <c r="E32" s="4">
        <f>IF('Master data'!AN31&gt;0,IF('Master data'!EC31/'Master data'!AN31&gt;200,"NA",'Master data'!EC31/'Master data'!AN31),"NA")</f>
        <v>12.252415612540876</v>
      </c>
      <c r="F32" s="4">
        <f>IF('Master data'!AS31&gt;0,IF('Master data'!EC31/'Master data'!AS31&gt;200,"NA",'Master data'!EC31/'Master data'!AS31),"NA")</f>
        <v>16.40771262566437</v>
      </c>
      <c r="G32" s="4">
        <f>IF('Master data'!AQ31&gt;0,IF('Master data'!G31/('Master data'!AQ31+'Master data'!BW31)&gt;200,"NA",'Master data'!G31/('Master data'!AQ31++'Master data'!BW31)),"NA")</f>
        <v>8.5732009135118918</v>
      </c>
      <c r="H32" s="4">
        <f>IF('Master data'!AQ31&gt;0,IF('Master data'!G31/'Master data'!AQ31&gt;200,"NA",'Master data'!G31/'Master data'!AQ31),"NA")</f>
        <v>10.628227229901009</v>
      </c>
      <c r="I32" s="4">
        <f>IF('Master data'!AN31&gt;0,IF('Master data'!G31/'Master data'!AN31&gt;200,"NA",'Master data'!G31/'Master data'!AN31),"NA")</f>
        <v>12.928491804794998</v>
      </c>
      <c r="J32" s="4">
        <f>IF('Master data'!AS31&gt;0,IF('Master data'!G31/'Master data'!AS31&gt;200,"NA",'Master data'!G31/'Master data'!AS31),"NA")</f>
        <v>17.313074003073492</v>
      </c>
    </row>
    <row r="33" spans="1:10">
      <c r="A33" s="2" t="str">
        <f>'Master data'!A32</f>
        <v>Entertainment</v>
      </c>
      <c r="B33" s="6">
        <f>'Master data'!B32</f>
        <v>734</v>
      </c>
      <c r="C33" s="4">
        <f>IF('Master data'!EB32&gt;0,IF('Master data'!EC32/('Master data'!EB32+'Master data'!BW32)&gt;200,"NA",'Master data'!EC32/('Master data'!EB32++'Master data'!BW32)),"NA")</f>
        <v>18.801410848512727</v>
      </c>
      <c r="D33" s="4">
        <f>IF('Master data'!EB32&gt;0,IF('Master data'!EC32/'Master data'!EB32&gt;200,"NA",'Master data'!EC32/'Master data'!EB32),"NA")</f>
        <v>24.127976713181816</v>
      </c>
      <c r="E33" s="4">
        <f>IF('Master data'!AN32&gt;0,IF('Master data'!EC32/'Master data'!AN32&gt;200,"NA",'Master data'!EC32/'Master data'!AN32),"NA")</f>
        <v>45.378107854020627</v>
      </c>
      <c r="F33" s="4">
        <f>IF('Master data'!AS32&gt;0,IF('Master data'!EC32/'Master data'!AS32&gt;200,"NA",'Master data'!EC32/'Master data'!AS32),"NA")</f>
        <v>63.237418580925677</v>
      </c>
      <c r="G33" s="4">
        <f>IF('Master data'!AQ32&gt;0,IF('Master data'!G32/('Master data'!AQ32+'Master data'!BW32)&gt;200,"NA",'Master data'!G32/('Master data'!AQ32++'Master data'!BW32)),"NA")</f>
        <v>27.580352414536584</v>
      </c>
      <c r="H33" s="4">
        <f>IF('Master data'!AQ32&gt;0,IF('Master data'!G32/'Master data'!AQ32&gt;200,"NA",'Master data'!G32/'Master data'!AQ32),"NA")</f>
        <v>38.537299813663715</v>
      </c>
      <c r="I33" s="4">
        <f>IF('Master data'!AN32&gt;0,IF('Master data'!G32/'Master data'!AN32&gt;200,"NA",'Master data'!G32/'Master data'!AN32),"NA")</f>
        <v>51.686111008909677</v>
      </c>
      <c r="J33" s="4">
        <f>IF('Master data'!AS32&gt;0,IF('Master data'!G32/'Master data'!AS32&gt;200,"NA",'Master data'!G32/'Master data'!AS32),"NA")</f>
        <v>72.02804152181092</v>
      </c>
    </row>
    <row r="34" spans="1:10">
      <c r="A34" s="2" t="str">
        <f>'Master data'!A33</f>
        <v>Environmental &amp; Waste Services</v>
      </c>
      <c r="B34" s="6">
        <f>'Master data'!B33</f>
        <v>353</v>
      </c>
      <c r="C34" s="4">
        <f>IF('Master data'!EB33&gt;0,IF('Master data'!EC33/('Master data'!EB33+'Master data'!BW33)&gt;200,"NA",'Master data'!EC33/('Master data'!EB33++'Master data'!BW33)),"NA")</f>
        <v>14.95181855567284</v>
      </c>
      <c r="D34" s="4">
        <f>IF('Master data'!EB33&gt;0,IF('Master data'!EC33/'Master data'!EB33&gt;200,"NA",'Master data'!EC33/'Master data'!EB33),"NA")</f>
        <v>15.380143335737438</v>
      </c>
      <c r="E34" s="4">
        <f>IF('Master data'!AN33&gt;0,IF('Master data'!EC33/'Master data'!AN33&gt;200,"NA",'Master data'!EC33/'Master data'!AN33),"NA")</f>
        <v>25.764328920387026</v>
      </c>
      <c r="F34" s="4">
        <f>IF('Master data'!AS33&gt;0,IF('Master data'!EC33/'Master data'!AS33&gt;200,"NA",'Master data'!EC33/'Master data'!AS33),"NA")</f>
        <v>33.058260938152031</v>
      </c>
      <c r="G34" s="4">
        <f>IF('Master data'!AQ33&gt;0,IF('Master data'!G33/('Master data'!AQ33+'Master data'!BW33)&gt;200,"NA",'Master data'!G33/('Master data'!AQ33++'Master data'!BW33)),"NA")</f>
        <v>18.227379562526565</v>
      </c>
      <c r="H34" s="4">
        <f>IF('Master data'!AQ33&gt;0,IF('Master data'!G33/'Master data'!AQ33&gt;200,"NA",'Master data'!G33/'Master data'!AQ33),"NA")</f>
        <v>18.834107441219153</v>
      </c>
      <c r="I34" s="4">
        <f>IF('Master data'!AN33&gt;0,IF('Master data'!G33/'Master data'!AN33&gt;200,"NA",'Master data'!G33/'Master data'!AN33),"NA")</f>
        <v>27.152696446333842</v>
      </c>
      <c r="J34" s="4">
        <f>IF('Master data'!AS33&gt;0,IF('Master data'!G33/'Master data'!AS33&gt;200,"NA",'Master data'!G33/'Master data'!AS33),"NA")</f>
        <v>34.839678032019698</v>
      </c>
    </row>
    <row r="35" spans="1:10">
      <c r="A35" s="2" t="str">
        <f>'Master data'!A34</f>
        <v>Farming/Agriculture</v>
      </c>
      <c r="B35" s="6">
        <f>'Master data'!B34</f>
        <v>417</v>
      </c>
      <c r="C35" s="4">
        <f>IF('Master data'!EB34&gt;0,IF('Master data'!EC34/('Master data'!EB34+'Master data'!BW34)&gt;200,"NA",'Master data'!EC34/('Master data'!EB34++'Master data'!BW34)),"NA")</f>
        <v>10.823409060703815</v>
      </c>
      <c r="D35" s="4">
        <f>IF('Master data'!EB34&gt;0,IF('Master data'!EC34/'Master data'!EB34&gt;200,"NA",'Master data'!EC34/'Master data'!EB34),"NA")</f>
        <v>12.195023515818429</v>
      </c>
      <c r="E35" s="4">
        <f>IF('Master data'!AN34&gt;0,IF('Master data'!EC34/'Master data'!AN34&gt;200,"NA",'Master data'!EC34/'Master data'!AN34),"NA")</f>
        <v>16.870712628322</v>
      </c>
      <c r="F35" s="4">
        <f>IF('Master data'!AS34&gt;0,IF('Master data'!EC34/'Master data'!AS34&gt;200,"NA",'Master data'!EC34/'Master data'!AS34),"NA")</f>
        <v>21.658444932308278</v>
      </c>
      <c r="G35" s="4">
        <f>IF('Master data'!AQ34&gt;0,IF('Master data'!G34/('Master data'!AQ34+'Master data'!BW34)&gt;200,"NA",'Master data'!G34/('Master data'!AQ34++'Master data'!BW34)),"NA")</f>
        <v>13.019255921528014</v>
      </c>
      <c r="H35" s="4">
        <f>IF('Master data'!AQ34&gt;0,IF('Master data'!G34/'Master data'!AQ34&gt;200,"NA",'Master data'!G34/'Master data'!AQ34),"NA")</f>
        <v>14.970375181087777</v>
      </c>
      <c r="I35" s="4">
        <f>IF('Master data'!AN34&gt;0,IF('Master data'!G34/'Master data'!AN34&gt;200,"NA",'Master data'!G34/'Master data'!AN34),"NA")</f>
        <v>17.512727875682629</v>
      </c>
      <c r="J35" s="4">
        <f>IF('Master data'!AS34&gt;0,IF('Master data'!G34/'Master data'!AS34&gt;200,"NA",'Master data'!G34/'Master data'!AS34),"NA")</f>
        <v>22.482657411472857</v>
      </c>
    </row>
    <row r="36" spans="1:10">
      <c r="A36" s="2" t="str">
        <f>'Master data'!A35</f>
        <v>Financial Svcs. (Non-bank &amp; Insurance)</v>
      </c>
      <c r="B36" s="6">
        <f>'Master data'!B35</f>
        <v>1102</v>
      </c>
      <c r="C36" s="4">
        <f>IF('Master data'!EB35&gt;0,IF('Master data'!EC35/('Master data'!EB35+'Master data'!BW35)&gt;200,"NA",'Master data'!EC35/('Master data'!EB35++'Master data'!BW35)),"NA")</f>
        <v>71.755114818483108</v>
      </c>
      <c r="D36" s="4">
        <f>IF('Master data'!EB35&gt;0,IF('Master data'!EC35/'Master data'!EB35&gt;200,"NA",'Master data'!EC35/'Master data'!EB35),"NA")</f>
        <v>74.438384377339901</v>
      </c>
      <c r="E36" s="4">
        <f>IF('Master data'!AN35&gt;0,IF('Master data'!EC35/'Master data'!AN35&gt;200,"NA",'Master data'!EC35/'Master data'!AN35),"NA")</f>
        <v>90.515602341506963</v>
      </c>
      <c r="F36" s="4">
        <f>IF('Master data'!AS35&gt;0,IF('Master data'!EC35/'Master data'!AS35&gt;200,"NA",'Master data'!EC35/'Master data'!AS35),"NA")</f>
        <v>113.77914470141674</v>
      </c>
      <c r="G36" s="4">
        <f>IF('Master data'!AQ35&gt;0,IF('Master data'!G35/('Master data'!AQ35+'Master data'!BW35)&gt;200,"NA",'Master data'!G35/('Master data'!AQ35++'Master data'!BW35)),"NA")</f>
        <v>150.45204192474898</v>
      </c>
      <c r="H36" s="4">
        <f>IF('Master data'!AQ35&gt;0,IF('Master data'!G35/'Master data'!AQ35&gt;200,"NA",'Master data'!G35/'Master data'!AQ35),"NA")</f>
        <v>157.42772960643094</v>
      </c>
      <c r="I36" s="4">
        <f>IF('Master data'!AN35&gt;0,IF('Master data'!G35/'Master data'!AN35&gt;200,"NA",'Master data'!G35/'Master data'!AN35),"NA")</f>
        <v>154.39393559723854</v>
      </c>
      <c r="J36" s="4">
        <f>IF('Master data'!AS35&gt;0,IF('Master data'!G35/'Master data'!AS35&gt;200,"NA",'Master data'!G35/'Master data'!AS35),"NA")</f>
        <v>194.07493829695215</v>
      </c>
    </row>
    <row r="37" spans="1:10">
      <c r="A37" s="2" t="str">
        <f>'Master data'!A36</f>
        <v>Food Processing</v>
      </c>
      <c r="B37" s="6">
        <f>'Master data'!B36</f>
        <v>1377</v>
      </c>
      <c r="C37" s="4">
        <f>IF('Master data'!EB36&gt;0,IF('Master data'!EC36/('Master data'!EB36+'Master data'!BW36)&gt;200,"NA",'Master data'!EC36/('Master data'!EB36++'Master data'!BW36)),"NA")</f>
        <v>13.101991462166383</v>
      </c>
      <c r="D37" s="4">
        <f>IF('Master data'!EB36&gt;0,IF('Master data'!EC36/'Master data'!EB36&gt;200,"NA",'Master data'!EC36/'Master data'!EB36),"NA")</f>
        <v>13.683796806859831</v>
      </c>
      <c r="E37" s="4">
        <f>IF('Master data'!AN36&gt;0,IF('Master data'!EC36/'Master data'!AN36&gt;200,"NA",'Master data'!EC36/'Master data'!AN36),"NA")</f>
        <v>18.945274369533148</v>
      </c>
      <c r="F37" s="4">
        <f>IF('Master data'!AS36&gt;0,IF('Master data'!EC36/'Master data'!AS36&gt;200,"NA",'Master data'!EC36/'Master data'!AS36),"NA")</f>
        <v>24.572767706462713</v>
      </c>
      <c r="G37" s="4">
        <f>IF('Master data'!AQ36&gt;0,IF('Master data'!G36/('Master data'!AQ36+'Master data'!BW36)&gt;200,"NA",'Master data'!G36/('Master data'!AQ36++'Master data'!BW36)),"NA")</f>
        <v>13.650070255775548</v>
      </c>
      <c r="H37" s="4">
        <f>IF('Master data'!AQ36&gt;0,IF('Master data'!G36/'Master data'!AQ36&gt;200,"NA",'Master data'!G36/'Master data'!AQ36),"NA")</f>
        <v>14.267573775044328</v>
      </c>
      <c r="I37" s="4">
        <f>IF('Master data'!AN36&gt;0,IF('Master data'!G36/'Master data'!AN36&gt;200,"NA",'Master data'!G36/'Master data'!AN36),"NA")</f>
        <v>19.390109135682962</v>
      </c>
      <c r="J37" s="4">
        <f>IF('Master data'!AS36&gt;0,IF('Master data'!G36/'Master data'!AS36&gt;200,"NA",'Master data'!G36/'Master data'!AS36),"NA")</f>
        <v>25.149735934166845</v>
      </c>
    </row>
    <row r="38" spans="1:10">
      <c r="A38" s="2" t="str">
        <f>'Master data'!A37</f>
        <v>Food Wholesalers</v>
      </c>
      <c r="B38" s="6">
        <f>'Master data'!B37</f>
        <v>160</v>
      </c>
      <c r="C38" s="4">
        <f>IF('Master data'!EB37&gt;0,IF('Master data'!EC37/('Master data'!EB37+'Master data'!BW37)&gt;200,"NA",'Master data'!EC37/('Master data'!EB37++'Master data'!BW37)),"NA")</f>
        <v>11.913182575239565</v>
      </c>
      <c r="D38" s="4">
        <f>IF('Master data'!EB37&gt;0,IF('Master data'!EC37/'Master data'!EB37&gt;200,"NA",'Master data'!EC37/'Master data'!EB37),"NA")</f>
        <v>11.987032886936621</v>
      </c>
      <c r="E38" s="4">
        <f>IF('Master data'!AN37&gt;0,IF('Master data'!EC37/'Master data'!AN37&gt;200,"NA",'Master data'!EC37/'Master data'!AN37),"NA")</f>
        <v>20.291083450973815</v>
      </c>
      <c r="F38" s="4">
        <f>IF('Master data'!AS37&gt;0,IF('Master data'!EC37/'Master data'!AS37&gt;200,"NA",'Master data'!EC37/'Master data'!AS37),"NA")</f>
        <v>28.512010085956966</v>
      </c>
      <c r="G38" s="4">
        <f>IF('Master data'!AQ37&gt;0,IF('Master data'!G37/('Master data'!AQ37+'Master data'!BW37)&gt;200,"NA",'Master data'!G37/('Master data'!AQ37++'Master data'!BW37)),"NA")</f>
        <v>13.66043208537503</v>
      </c>
      <c r="H38" s="4">
        <f>IF('Master data'!AQ37&gt;0,IF('Master data'!G37/'Master data'!AQ37&gt;200,"NA",'Master data'!G37/'Master data'!AQ37),"NA")</f>
        <v>13.756544653863347</v>
      </c>
      <c r="I38" s="4">
        <f>IF('Master data'!AN37&gt;0,IF('Master data'!G37/'Master data'!AN37&gt;200,"NA",'Master data'!G37/'Master data'!AN37),"NA")</f>
        <v>20.516897583360695</v>
      </c>
      <c r="J38" s="4">
        <f>IF('Master data'!AS37&gt;0,IF('Master data'!G37/'Master data'!AS37&gt;200,"NA",'Master data'!G37/'Master data'!AS37),"NA")</f>
        <v>28.829312749253504</v>
      </c>
    </row>
    <row r="39" spans="1:10">
      <c r="A39" s="2" t="str">
        <f>'Master data'!A38</f>
        <v>Furn/Home Furnishings</v>
      </c>
      <c r="B39" s="6">
        <f>'Master data'!B38</f>
        <v>359</v>
      </c>
      <c r="C39" s="4">
        <f>IF('Master data'!EB38&gt;0,IF('Master data'!EC38/('Master data'!EB38+'Master data'!BW38)&gt;200,"NA",'Master data'!EC38/('Master data'!EB38++'Master data'!BW38)),"NA")</f>
        <v>9.6437545664559732</v>
      </c>
      <c r="D39" s="4">
        <f>IF('Master data'!EB38&gt;0,IF('Master data'!EC38/'Master data'!EB38&gt;200,"NA",'Master data'!EC38/'Master data'!EB38),"NA")</f>
        <v>11.630750352376241</v>
      </c>
      <c r="E39" s="4">
        <f>IF('Master data'!AN38&gt;0,IF('Master data'!EC38/'Master data'!AN38&gt;200,"NA",'Master data'!EC38/'Master data'!AN38),"NA")</f>
        <v>15.129473944656953</v>
      </c>
      <c r="F39" s="4">
        <f>IF('Master data'!AS38&gt;0,IF('Master data'!EC38/'Master data'!AS38&gt;200,"NA",'Master data'!EC38/'Master data'!AS38),"NA")</f>
        <v>18.423235366302865</v>
      </c>
      <c r="G39" s="4">
        <f>IF('Master data'!AQ38&gt;0,IF('Master data'!G38/('Master data'!AQ38+'Master data'!BW38)&gt;200,"NA",'Master data'!G38/('Master data'!AQ38++'Master data'!BW38)),"NA")</f>
        <v>11.325820637627501</v>
      </c>
      <c r="H39" s="4">
        <f>IF('Master data'!AQ38&gt;0,IF('Master data'!G38/'Master data'!AQ38&gt;200,"NA",'Master data'!G38/'Master data'!AQ38),"NA")</f>
        <v>14.10354626557972</v>
      </c>
      <c r="I39" s="4">
        <f>IF('Master data'!AN38&gt;0,IF('Master data'!G38/'Master data'!AN38&gt;200,"NA",'Master data'!G38/'Master data'!AN38),"NA")</f>
        <v>15.412587395381934</v>
      </c>
      <c r="J39" s="4">
        <f>IF('Master data'!AS38&gt;0,IF('Master data'!G38/'Master data'!AS38&gt;200,"NA",'Master data'!G38/'Master data'!AS38),"NA")</f>
        <v>18.767984017653994</v>
      </c>
    </row>
    <row r="40" spans="1:10">
      <c r="A40" s="2" t="str">
        <f>'Master data'!A39</f>
        <v>Green &amp; Renewable Energy</v>
      </c>
      <c r="B40" s="6">
        <f>'Master data'!B39</f>
        <v>239</v>
      </c>
      <c r="C40" s="4">
        <f>IF('Master data'!EB39&gt;0,IF('Master data'!EC39/('Master data'!EB39+'Master data'!BW39)&gt;200,"NA",'Master data'!EC39/('Master data'!EB39++'Master data'!BW39)),"NA")</f>
        <v>15.783056165219881</v>
      </c>
      <c r="D40" s="4">
        <f>IF('Master data'!EB39&gt;0,IF('Master data'!EC39/'Master data'!EB39&gt;200,"NA",'Master data'!EC39/'Master data'!EB39),"NA")</f>
        <v>15.851426849329581</v>
      </c>
      <c r="E40" s="4">
        <f>IF('Master data'!AN39&gt;0,IF('Master data'!EC39/'Master data'!AN39&gt;200,"NA",'Master data'!EC39/'Master data'!AN39),"NA")</f>
        <v>25.654561215721618</v>
      </c>
      <c r="F40" s="4">
        <f>IF('Master data'!AS39&gt;0,IF('Master data'!EC39/'Master data'!AS39&gt;200,"NA",'Master data'!EC39/'Master data'!AS39),"NA")</f>
        <v>30.193950400286756</v>
      </c>
      <c r="G40" s="4">
        <f>IF('Master data'!AQ39&gt;0,IF('Master data'!G39/('Master data'!AQ39+'Master data'!BW39)&gt;200,"NA",'Master data'!G39/('Master data'!AQ39++'Master data'!BW39)),"NA")</f>
        <v>16.634676154440058</v>
      </c>
      <c r="H40" s="4">
        <f>IF('Master data'!AQ39&gt;0,IF('Master data'!G39/'Master data'!AQ39&gt;200,"NA",'Master data'!G39/'Master data'!AQ39),"NA")</f>
        <v>16.708526116614731</v>
      </c>
      <c r="I40" s="4">
        <f>IF('Master data'!AN39&gt;0,IF('Master data'!G39/'Master data'!AN39&gt;200,"NA",'Master data'!G39/'Master data'!AN39),"NA")</f>
        <v>26.386225440136421</v>
      </c>
      <c r="J40" s="4">
        <f>IF('Master data'!AS39&gt;0,IF('Master data'!G39/'Master data'!AS39&gt;200,"NA",'Master data'!G39/'Master data'!AS39),"NA")</f>
        <v>31.055077320988346</v>
      </c>
    </row>
    <row r="41" spans="1:10">
      <c r="A41" s="2" t="str">
        <f>'Master data'!A40</f>
        <v>Healthcare Products</v>
      </c>
      <c r="B41" s="6">
        <f>'Master data'!B40</f>
        <v>852</v>
      </c>
      <c r="C41" s="4">
        <f>IF('Master data'!EB40&gt;0,IF('Master data'!EC40/('Master data'!EB40+'Master data'!BW40)&gt;200,"NA",'Master data'!EC40/('Master data'!EB40++'Master data'!BW40)),"NA")</f>
        <v>16.29963617313603</v>
      </c>
      <c r="D41" s="4">
        <f>IF('Master data'!EB40&gt;0,IF('Master data'!EC40/'Master data'!EB40&gt;200,"NA",'Master data'!EC40/'Master data'!EB40),"NA")</f>
        <v>20.974162855630631</v>
      </c>
      <c r="E41" s="4">
        <f>IF('Master data'!AN40&gt;0,IF('Master data'!EC40/'Master data'!AN40&gt;200,"NA",'Master data'!EC40/'Master data'!AN40),"NA")</f>
        <v>29.462330760705751</v>
      </c>
      <c r="F41" s="4">
        <f>IF('Master data'!AS40&gt;0,IF('Master data'!EC40/'Master data'!AS40&gt;200,"NA",'Master data'!EC40/'Master data'!AS40),"NA")</f>
        <v>35.418421587179665</v>
      </c>
      <c r="G41" s="4">
        <f>IF('Master data'!AQ40&gt;0,IF('Master data'!G40/('Master data'!AQ40+'Master data'!BW40)&gt;200,"NA",'Master data'!G40/('Master data'!AQ40++'Master data'!BW40)),"NA")</f>
        <v>20.301149335137787</v>
      </c>
      <c r="H41" s="4">
        <f>IF('Master data'!AQ40&gt;0,IF('Master data'!G40/'Master data'!AQ40&gt;200,"NA",'Master data'!G40/'Master data'!AQ40),"NA")</f>
        <v>27.650939336489429</v>
      </c>
      <c r="I41" s="4">
        <f>IF('Master data'!AN40&gt;0,IF('Master data'!G40/'Master data'!AN40&gt;200,"NA",'Master data'!G40/'Master data'!AN40),"NA")</f>
        <v>30.767894823585294</v>
      </c>
      <c r="J41" s="4">
        <f>IF('Master data'!AS40&gt;0,IF('Master data'!G40/'Master data'!AS40&gt;200,"NA",'Master data'!G40/'Master data'!AS40),"NA")</f>
        <v>36.987917862396657</v>
      </c>
    </row>
    <row r="42" spans="1:10">
      <c r="A42" s="2" t="str">
        <f>'Master data'!A41</f>
        <v>Healthcare Support Services</v>
      </c>
      <c r="B42" s="6">
        <f>'Master data'!B41</f>
        <v>445</v>
      </c>
      <c r="C42" s="4">
        <f>IF('Master data'!EB41&gt;0,IF('Master data'!EC41/('Master data'!EB41+'Master data'!BW41)&gt;200,"NA",'Master data'!EC41/('Master data'!EB41++'Master data'!BW41)),"NA")</f>
        <v>12.41659524123931</v>
      </c>
      <c r="D42" s="4">
        <f>IF('Master data'!EB41&gt;0,IF('Master data'!EC41/'Master data'!EB41&gt;200,"NA",'Master data'!EC41/'Master data'!EB41),"NA")</f>
        <v>12.683038881189368</v>
      </c>
      <c r="E42" s="4">
        <f>IF('Master data'!AN41&gt;0,IF('Master data'!EC41/'Master data'!AN41&gt;200,"NA",'Master data'!EC41/'Master data'!AN41),"NA")</f>
        <v>17.286713411675677</v>
      </c>
      <c r="F42" s="4">
        <f>IF('Master data'!AS41&gt;0,IF('Master data'!EC41/'Master data'!AS41&gt;200,"NA",'Master data'!EC41/'Master data'!AS41),"NA")</f>
        <v>22.54213044012981</v>
      </c>
      <c r="G42" s="4">
        <f>IF('Master data'!AQ41&gt;0,IF('Master data'!G41/('Master data'!AQ41+'Master data'!BW41)&gt;200,"NA",'Master data'!G41/('Master data'!AQ41++'Master data'!BW41)),"NA")</f>
        <v>13.90845644878026</v>
      </c>
      <c r="H42" s="4">
        <f>IF('Master data'!AQ41&gt;0,IF('Master data'!G41/'Master data'!AQ41&gt;200,"NA",'Master data'!G41/'Master data'!AQ41),"NA")</f>
        <v>14.230170001963748</v>
      </c>
      <c r="I42" s="4">
        <f>IF('Master data'!AN41&gt;0,IF('Master data'!G41/'Master data'!AN41&gt;200,"NA",'Master data'!G41/'Master data'!AN41),"NA")</f>
        <v>17.993332619501082</v>
      </c>
      <c r="J42" s="4">
        <f>IF('Master data'!AS41&gt;0,IF('Master data'!G41/'Master data'!AS41&gt;200,"NA",'Master data'!G41/'Master data'!AS41),"NA")</f>
        <v>23.463572357686161</v>
      </c>
    </row>
    <row r="43" spans="1:10">
      <c r="A43" s="2" t="str">
        <f>'Master data'!A42</f>
        <v>Heathcare Information and Technology</v>
      </c>
      <c r="B43" s="6">
        <f>'Master data'!B42</f>
        <v>455</v>
      </c>
      <c r="C43" s="4">
        <f>IF('Master data'!EB42&gt;0,IF('Master data'!EC42/('Master data'!EB42+'Master data'!BW42)&gt;200,"NA",'Master data'!EC42/('Master data'!EB42++'Master data'!BW42)),"NA")</f>
        <v>23.456897017779124</v>
      </c>
      <c r="D43" s="4">
        <f>IF('Master data'!EB42&gt;0,IF('Master data'!EC42/'Master data'!EB42&gt;200,"NA",'Master data'!EC42/'Master data'!EB42),"NA")</f>
        <v>29.037617408711874</v>
      </c>
      <c r="E43" s="4">
        <f>IF('Master data'!AN42&gt;0,IF('Master data'!EC42/'Master data'!AN42&gt;200,"NA",'Master data'!EC42/'Master data'!AN42),"NA")</f>
        <v>44.273563654407788</v>
      </c>
      <c r="F43" s="4">
        <f>IF('Master data'!AS42&gt;0,IF('Master data'!EC42/'Master data'!AS42&gt;200,"NA",'Master data'!EC42/'Master data'!AS42),"NA")</f>
        <v>54.899019854568017</v>
      </c>
      <c r="G43" s="4">
        <f>IF('Master data'!AQ42&gt;0,IF('Master data'!G42/('Master data'!AQ42+'Master data'!BW42)&gt;200,"NA",'Master data'!G42/('Master data'!AQ42++'Master data'!BW42)),"NA")</f>
        <v>34.426055717383448</v>
      </c>
      <c r="H43" s="4">
        <f>IF('Master data'!AQ42&gt;0,IF('Master data'!G42/'Master data'!AQ42&gt;200,"NA",'Master data'!G42/'Master data'!AQ42),"NA")</f>
        <v>46.467133055660511</v>
      </c>
      <c r="I43" s="4">
        <f>IF('Master data'!AN42&gt;0,IF('Master data'!G42/'Master data'!AN42&gt;200,"NA",'Master data'!G42/'Master data'!AN42),"NA")</f>
        <v>48.191562085703346</v>
      </c>
      <c r="J43" s="4">
        <f>IF('Master data'!AS42&gt;0,IF('Master data'!G42/'Master data'!AS42&gt;200,"NA",'Master data'!G42/'Master data'!AS42),"NA")</f>
        <v>59.757320292022115</v>
      </c>
    </row>
    <row r="44" spans="1:10">
      <c r="A44" s="2" t="str">
        <f>'Master data'!A43</f>
        <v>Homebuilding</v>
      </c>
      <c r="B44" s="6">
        <f>'Master data'!B43</f>
        <v>168</v>
      </c>
      <c r="C44" s="4">
        <f>IF('Master data'!EB43&gt;0,IF('Master data'!EC43/('Master data'!EB43+'Master data'!BW43)&gt;200,"NA",'Master data'!EC43/('Master data'!EB43++'Master data'!BW43)),"NA")</f>
        <v>7.9356443492320006</v>
      </c>
      <c r="D44" s="4">
        <f>IF('Master data'!EB43&gt;0,IF('Master data'!EC43/'Master data'!EB43&gt;200,"NA",'Master data'!EC43/'Master data'!EB43),"NA")</f>
        <v>8.0277362039837303</v>
      </c>
      <c r="E44" s="4">
        <f>IF('Master data'!AN43&gt;0,IF('Master data'!EC43/'Master data'!AN43&gt;200,"NA",'Master data'!EC43/'Master data'!AN43),"NA")</f>
        <v>9.4614721595697659</v>
      </c>
      <c r="F44" s="4">
        <f>IF('Master data'!AS43&gt;0,IF('Master data'!EC43/'Master data'!AS43&gt;200,"NA",'Master data'!EC43/'Master data'!AS43),"NA")</f>
        <v>12.212208303439184</v>
      </c>
      <c r="G44" s="4">
        <f>IF('Master data'!AQ43&gt;0,IF('Master data'!G43/('Master data'!AQ43+'Master data'!BW43)&gt;200,"NA",'Master data'!G43/('Master data'!AQ43++'Master data'!BW43)),"NA")</f>
        <v>9.5489573956744227</v>
      </c>
      <c r="H44" s="4">
        <f>IF('Master data'!AQ43&gt;0,IF('Master data'!G43/'Master data'!AQ43&gt;200,"NA",'Master data'!G43/'Master data'!AQ43),"NA")</f>
        <v>9.6814143648987478</v>
      </c>
      <c r="I44" s="4">
        <f>IF('Master data'!AN43&gt;0,IF('Master data'!G43/'Master data'!AN43&gt;200,"NA",'Master data'!G43/'Master data'!AN43),"NA")</f>
        <v>9.5460696175484081</v>
      </c>
      <c r="J44" s="4">
        <f>IF('Master data'!AS43&gt;0,IF('Master data'!G43/'Master data'!AS43&gt;200,"NA",'Master data'!G43/'Master data'!AS43),"NA")</f>
        <v>12.321400801324588</v>
      </c>
    </row>
    <row r="45" spans="1:10">
      <c r="A45" s="2" t="str">
        <f>'Master data'!A44</f>
        <v>Hospitals/Healthcare Facilities</v>
      </c>
      <c r="B45" s="6">
        <f>'Master data'!B44</f>
        <v>223</v>
      </c>
      <c r="C45" s="4">
        <f>IF('Master data'!EB44&gt;0,IF('Master data'!EC44/('Master data'!EB44+'Master data'!BW44)&gt;200,"NA",'Master data'!EC44/('Master data'!EB44++'Master data'!BW44)),"NA")</f>
        <v>13.368969865593511</v>
      </c>
      <c r="D45" s="4">
        <f>IF('Master data'!EB44&gt;0,IF('Master data'!EC44/'Master data'!EB44&gt;200,"NA",'Master data'!EC44/'Master data'!EB44),"NA")</f>
        <v>13.521539434541531</v>
      </c>
      <c r="E45" s="4">
        <f>IF('Master data'!AN44&gt;0,IF('Master data'!EC44/'Master data'!AN44&gt;200,"NA",'Master data'!EC44/'Master data'!AN44),"NA")</f>
        <v>21.500034073890415</v>
      </c>
      <c r="F45" s="4">
        <f>IF('Master data'!AS44&gt;0,IF('Master data'!EC44/'Master data'!AS44&gt;200,"NA",'Master data'!EC44/'Master data'!AS44),"NA")</f>
        <v>28.150607808756039</v>
      </c>
      <c r="G45" s="4">
        <f>IF('Master data'!AQ44&gt;0,IF('Master data'!G44/('Master data'!AQ44+'Master data'!BW44)&gt;200,"NA",'Master data'!G44/('Master data'!AQ44++'Master data'!BW44)),"NA")</f>
        <v>18.176295196133847</v>
      </c>
      <c r="H45" s="4">
        <f>IF('Master data'!AQ44&gt;0,IF('Master data'!G44/'Master data'!AQ44&gt;200,"NA",'Master data'!G44/'Master data'!AQ44),"NA")</f>
        <v>18.450914253759453</v>
      </c>
      <c r="I45" s="4">
        <f>IF('Master data'!AN44&gt;0,IF('Master data'!G44/'Master data'!AN44&gt;200,"NA",'Master data'!G44/'Master data'!AN44),"NA")</f>
        <v>22.160296629551652</v>
      </c>
      <c r="J45" s="4">
        <f>IF('Master data'!AS44&gt;0,IF('Master data'!G44/'Master data'!AS44&gt;200,"NA",'Master data'!G44/'Master data'!AS44),"NA")</f>
        <v>29.015108404027107</v>
      </c>
    </row>
    <row r="46" spans="1:10">
      <c r="A46" s="2" t="str">
        <f>'Master data'!A45</f>
        <v>Hotel/Gaming</v>
      </c>
      <c r="B46" s="6">
        <f>'Master data'!B45</f>
        <v>654</v>
      </c>
      <c r="C46" s="4">
        <f>IF('Master data'!EB45&gt;0,IF('Master data'!EC45/('Master data'!EB45+'Master data'!BW45)&gt;200,"NA",'Master data'!EC45/('Master data'!EB45++'Master data'!BW45)),"NA")</f>
        <v>20.84802329323421</v>
      </c>
      <c r="D46" s="4">
        <f>IF('Master data'!EB45&gt;0,IF('Master data'!EC45/'Master data'!EB45&gt;200,"NA",'Master data'!EC45/'Master data'!EB45),"NA")</f>
        <v>24.713120821199254</v>
      </c>
      <c r="E46" s="4" t="str">
        <f>IF('Master data'!AN45&gt;0,IF('Master data'!EC45/'Master data'!AN45&gt;200,"NA",'Master data'!EC45/'Master data'!AN45),"NA")</f>
        <v>NA</v>
      </c>
      <c r="F46" s="4" t="str">
        <f>IF('Master data'!AS45&gt;0,IF('Master data'!EC45/'Master data'!AS45&gt;200,"NA",'Master data'!EC45/'Master data'!AS45),"NA")</f>
        <v>NA</v>
      </c>
      <c r="G46" s="4" t="str">
        <f>IF('Master data'!AQ45&gt;0,IF('Master data'!G45/('Master data'!AQ45+'Master data'!BW45)&gt;200,"NA",'Master data'!G45/('Master data'!AQ45++'Master data'!BW45)),"NA")</f>
        <v>NA</v>
      </c>
      <c r="H46" s="4" t="str">
        <f>IF('Master data'!AQ45&gt;0,IF('Master data'!G45/'Master data'!AQ45&gt;200,"NA",'Master data'!G45/'Master data'!AQ45),"NA")</f>
        <v>NA</v>
      </c>
      <c r="I46" s="4" t="str">
        <f>IF('Master data'!AN45&gt;0,IF('Master data'!G45/'Master data'!AN45&gt;200,"NA",'Master data'!G45/'Master data'!AN45),"NA")</f>
        <v>NA</v>
      </c>
      <c r="J46" s="4" t="str">
        <f>IF('Master data'!AS45&gt;0,IF('Master data'!G45/'Master data'!AS45&gt;200,"NA",'Master data'!G45/'Master data'!AS45),"NA")</f>
        <v>NA</v>
      </c>
    </row>
    <row r="47" spans="1:10">
      <c r="A47" s="2" t="str">
        <f>'Master data'!A46</f>
        <v>Household Products</v>
      </c>
      <c r="B47" s="6">
        <f>'Master data'!B46</f>
        <v>575</v>
      </c>
      <c r="C47" s="4">
        <f>IF('Master data'!EB46&gt;0,IF('Master data'!EC46/('Master data'!EB46+'Master data'!BW46)&gt;200,"NA",'Master data'!EC46/('Master data'!EB46++'Master data'!BW46)),"NA")</f>
        <v>17.198899649342682</v>
      </c>
      <c r="D47" s="4">
        <f>IF('Master data'!EB46&gt;0,IF('Master data'!EC46/'Master data'!EB46&gt;200,"NA",'Master data'!EC46/'Master data'!EB46),"NA")</f>
        <v>18.809151449521931</v>
      </c>
      <c r="E47" s="4">
        <f>IF('Master data'!AN46&gt;0,IF('Master data'!EC46/'Master data'!AN46&gt;200,"NA",'Master data'!EC46/'Master data'!AN46),"NA")</f>
        <v>23.975516469319455</v>
      </c>
      <c r="F47" s="4">
        <f>IF('Master data'!AS46&gt;0,IF('Master data'!EC46/'Master data'!AS46&gt;200,"NA",'Master data'!EC46/'Master data'!AS46),"NA")</f>
        <v>30.452890913305055</v>
      </c>
      <c r="G47" s="4">
        <f>IF('Master data'!AQ46&gt;0,IF('Master data'!G46/('Master data'!AQ46+'Master data'!BW46)&gt;200,"NA",'Master data'!G46/('Master data'!AQ46++'Master data'!BW46)),"NA")</f>
        <v>17.758715936612365</v>
      </c>
      <c r="H47" s="4">
        <f>IF('Master data'!AQ46&gt;0,IF('Master data'!G46/'Master data'!AQ46&gt;200,"NA",'Master data'!G46/'Master data'!AQ46),"NA")</f>
        <v>19.45986087587568</v>
      </c>
      <c r="I47" s="4">
        <f>IF('Master data'!AN46&gt;0,IF('Master data'!G46/'Master data'!AN46&gt;200,"NA",'Master data'!G46/'Master data'!AN46),"NA")</f>
        <v>24.243865878725746</v>
      </c>
      <c r="J47" s="4">
        <f>IF('Master data'!AS46&gt;0,IF('Master data'!G46/'Master data'!AS46&gt;200,"NA",'Master data'!G46/'Master data'!AS46),"NA")</f>
        <v>30.793739265904971</v>
      </c>
    </row>
    <row r="48" spans="1:10">
      <c r="A48" s="2" t="str">
        <f>'Master data'!A47</f>
        <v>Information Services</v>
      </c>
      <c r="B48" s="6">
        <f>'Master data'!B47</f>
        <v>266</v>
      </c>
      <c r="C48" s="4">
        <f>IF('Master data'!EB47&gt;0,IF('Master data'!EC47/('Master data'!EB47+'Master data'!BW47)&gt;200,"NA",'Master data'!EC47/('Master data'!EB47++'Master data'!BW47)),"NA")</f>
        <v>23.921266101192089</v>
      </c>
      <c r="D48" s="4">
        <f>IF('Master data'!EB47&gt;0,IF('Master data'!EC47/'Master data'!EB47&gt;200,"NA",'Master data'!EC47/'Master data'!EB47),"NA")</f>
        <v>26.303378473648436</v>
      </c>
      <c r="E48" s="4">
        <f>IF('Master data'!AN47&gt;0,IF('Master data'!EC47/'Master data'!AN47&gt;200,"NA",'Master data'!EC47/'Master data'!AN47),"NA")</f>
        <v>36.67215216232848</v>
      </c>
      <c r="F48" s="4">
        <f>IF('Master data'!AS47&gt;0,IF('Master data'!EC47/'Master data'!AS47&gt;200,"NA",'Master data'!EC47/'Master data'!AS47),"NA")</f>
        <v>47.041511069514279</v>
      </c>
      <c r="G48" s="4">
        <f>IF('Master data'!AQ47&gt;0,IF('Master data'!G47/('Master data'!AQ47+'Master data'!BW47)&gt;200,"NA",'Master data'!G47/('Master data'!AQ47++'Master data'!BW47)),"NA")</f>
        <v>29.813603954216447</v>
      </c>
      <c r="H48" s="4">
        <f>IF('Master data'!AQ47&gt;0,IF('Master data'!G47/'Master data'!AQ47&gt;200,"NA",'Master data'!G47/'Master data'!AQ47),"NA")</f>
        <v>33.359936397176945</v>
      </c>
      <c r="I48" s="4">
        <f>IF('Master data'!AN47&gt;0,IF('Master data'!G47/'Master data'!AN47&gt;200,"NA",'Master data'!G47/'Master data'!AN47),"NA")</f>
        <v>38.937063317346869</v>
      </c>
      <c r="J48" s="4">
        <f>IF('Master data'!AS47&gt;0,IF('Master data'!G47/'Master data'!AS47&gt;200,"NA",'Master data'!G47/'Master data'!AS47),"NA")</f>
        <v>49.946844868813685</v>
      </c>
    </row>
    <row r="49" spans="1:10">
      <c r="A49" s="2" t="str">
        <f>'Master data'!A48</f>
        <v>Insurance (General)</v>
      </c>
      <c r="B49" s="6">
        <f>'Master data'!B48</f>
        <v>215</v>
      </c>
      <c r="C49" s="4">
        <f>IF('Master data'!EB48&gt;0,IF('Master data'!EC48/('Master data'!EB48+'Master data'!BW48)&gt;200,"NA",'Master data'!EC48/('Master data'!EB48++'Master data'!BW48)),"NA")</f>
        <v>7.9810191151133667</v>
      </c>
      <c r="D49" s="4">
        <f>IF('Master data'!EB48&gt;0,IF('Master data'!EC48/'Master data'!EB48&gt;200,"NA",'Master data'!EC48/'Master data'!EB48),"NA")</f>
        <v>7.9863271228102919</v>
      </c>
      <c r="E49" s="4">
        <f>IF('Master data'!AN48&gt;0,IF('Master data'!EC48/'Master data'!AN48&gt;200,"NA",'Master data'!EC48/'Master data'!AN48),"NA")</f>
        <v>9.3401193709072938</v>
      </c>
      <c r="F49" s="4">
        <f>IF('Master data'!AS48&gt;0,IF('Master data'!EC48/'Master data'!AS48&gt;200,"NA",'Master data'!EC48/'Master data'!AS48),"NA")</f>
        <v>12.150072491471663</v>
      </c>
      <c r="G49" s="4">
        <f>IF('Master data'!AQ48&gt;0,IF('Master data'!G48/('Master data'!AQ48+'Master data'!BW48)&gt;200,"NA",'Master data'!G48/('Master data'!AQ48++'Master data'!BW48)),"NA")</f>
        <v>9.7402996262266566</v>
      </c>
      <c r="H49" s="4">
        <f>IF('Master data'!AQ48&gt;0,IF('Master data'!G48/'Master data'!AQ48&gt;200,"NA",'Master data'!G48/'Master data'!AQ48),"NA")</f>
        <v>9.7481105270169852</v>
      </c>
      <c r="I49" s="4">
        <f>IF('Master data'!AN48&gt;0,IF('Master data'!G48/'Master data'!AN48&gt;200,"NA",'Master data'!G48/'Master data'!AN48),"NA")</f>
        <v>9.4551879093048239</v>
      </c>
      <c r="J49" s="4">
        <f>IF('Master data'!AS48&gt;0,IF('Master data'!G48/'Master data'!AS48&gt;200,"NA",'Master data'!G48/'Master data'!AS48),"NA")</f>
        <v>12.299759131170557</v>
      </c>
    </row>
    <row r="50" spans="1:10">
      <c r="A50" s="2" t="str">
        <f>'Master data'!A49</f>
        <v>Insurance (Life)</v>
      </c>
      <c r="B50" s="6">
        <f>'Master data'!B49</f>
        <v>142</v>
      </c>
      <c r="C50" s="4">
        <f>IF('Master data'!EB49&gt;0,IF('Master data'!EC49/('Master data'!EB49+'Master data'!BW49)&gt;200,"NA",'Master data'!EC49/('Master data'!EB49++'Master data'!BW49)),"NA")</f>
        <v>7.2541251390193846</v>
      </c>
      <c r="D50" s="4">
        <f>IF('Master data'!EB49&gt;0,IF('Master data'!EC49/'Master data'!EB49&gt;200,"NA",'Master data'!EC49/'Master data'!EB49),"NA")</f>
        <v>7.2541251390193846</v>
      </c>
      <c r="E50" s="4">
        <f>IF('Master data'!AN49&gt;0,IF('Master data'!EC49/'Master data'!AN49&gt;200,"NA",'Master data'!EC49/'Master data'!AN49),"NA")</f>
        <v>7.6380156163523889</v>
      </c>
      <c r="F50" s="4">
        <f>IF('Master data'!AS49&gt;0,IF('Master data'!EC49/'Master data'!AS49&gt;200,"NA",'Master data'!EC49/'Master data'!AS49),"NA")</f>
        <v>8.9982616067136281</v>
      </c>
      <c r="G50" s="4">
        <f>IF('Master data'!AQ49&gt;0,IF('Master data'!G49/('Master data'!AQ49+'Master data'!BW49)&gt;200,"NA",'Master data'!G49/('Master data'!AQ49++'Master data'!BW49)),"NA")</f>
        <v>9.1816207123735261</v>
      </c>
      <c r="H50" s="4">
        <f>IF('Master data'!AQ49&gt;0,IF('Master data'!G49/'Master data'!AQ49&gt;200,"NA",'Master data'!G49/'Master data'!AQ49),"NA")</f>
        <v>9.1816207123735261</v>
      </c>
      <c r="I50" s="4">
        <f>IF('Master data'!AN49&gt;0,IF('Master data'!G49/'Master data'!AN49&gt;200,"NA",'Master data'!G49/'Master data'!AN49),"NA")</f>
        <v>7.9250037904534718</v>
      </c>
      <c r="J50" s="4">
        <f>IF('Master data'!AS49&gt;0,IF('Master data'!G49/'Master data'!AS49&gt;200,"NA",'Master data'!G49/'Master data'!AS49),"NA")</f>
        <v>9.3363591962322889</v>
      </c>
    </row>
    <row r="51" spans="1:10">
      <c r="A51" s="2" t="str">
        <f>'Master data'!A50</f>
        <v>Insurance (Prop/Cas.)</v>
      </c>
      <c r="B51" s="6">
        <f>'Master data'!B50</f>
        <v>231</v>
      </c>
      <c r="C51" s="4">
        <f>IF('Master data'!EB50&gt;0,IF('Master data'!EC50/('Master data'!EB50+'Master data'!BW50)&gt;200,"NA",'Master data'!EC50/('Master data'!EB50++'Master data'!BW50)),"NA")</f>
        <v>7.6542766585944779</v>
      </c>
      <c r="D51" s="4">
        <f>IF('Master data'!EB50&gt;0,IF('Master data'!EC50/'Master data'!EB50&gt;200,"NA",'Master data'!EC50/'Master data'!EB50),"NA")</f>
        <v>7.6542766585944779</v>
      </c>
      <c r="E51" s="4">
        <f>IF('Master data'!AN50&gt;0,IF('Master data'!EC50/'Master data'!AN50&gt;200,"NA",'Master data'!EC50/'Master data'!AN50),"NA")</f>
        <v>8.8721007114664996</v>
      </c>
      <c r="F51" s="4">
        <f>IF('Master data'!AS50&gt;0,IF('Master data'!EC50/'Master data'!AS50&gt;200,"NA",'Master data'!EC50/'Master data'!AS50),"NA")</f>
        <v>11.108677237782315</v>
      </c>
      <c r="G51" s="4">
        <f>IF('Master data'!AQ50&gt;0,IF('Master data'!G50/('Master data'!AQ50+'Master data'!BW50)&gt;200,"NA",'Master data'!G50/('Master data'!AQ50++'Master data'!BW50)),"NA")</f>
        <v>11.866491568051671</v>
      </c>
      <c r="H51" s="4">
        <f>IF('Master data'!AQ50&gt;0,IF('Master data'!G50/'Master data'!AQ50&gt;200,"NA",'Master data'!G50/'Master data'!AQ50),"NA")</f>
        <v>11.866491568051671</v>
      </c>
      <c r="I51" s="4">
        <f>IF('Master data'!AN50&gt;0,IF('Master data'!G50/'Master data'!AN50&gt;200,"NA",'Master data'!G50/'Master data'!AN50),"NA")</f>
        <v>9.0441902006570185</v>
      </c>
      <c r="J51" s="4">
        <f>IF('Master data'!AS50&gt;0,IF('Master data'!G50/'Master data'!AS50&gt;200,"NA",'Master data'!G50/'Master data'!AS50),"NA")</f>
        <v>11.324148934238778</v>
      </c>
    </row>
    <row r="52" spans="1:10">
      <c r="A52" s="2" t="str">
        <f>'Master data'!A51</f>
        <v>Investments &amp; Asset Management</v>
      </c>
      <c r="B52" s="6">
        <f>'Master data'!B51</f>
        <v>1706</v>
      </c>
      <c r="C52" s="4">
        <f>IF('Master data'!EB51&gt;0,IF('Master data'!EC51/('Master data'!EB51+'Master data'!BW51)&gt;200,"NA",'Master data'!EC51/('Master data'!EB51++'Master data'!BW51)),"NA")</f>
        <v>14.628664672785449</v>
      </c>
      <c r="D52" s="4">
        <f>IF('Master data'!EB51&gt;0,IF('Master data'!EC51/'Master data'!EB51&gt;200,"NA",'Master data'!EC51/'Master data'!EB51),"NA")</f>
        <v>14.78255129352878</v>
      </c>
      <c r="E52" s="4">
        <f>IF('Master data'!AN51&gt;0,IF('Master data'!EC51/'Master data'!AN51&gt;200,"NA",'Master data'!EC51/'Master data'!AN51),"NA")</f>
        <v>16.407675290618144</v>
      </c>
      <c r="F52" s="4">
        <f>IF('Master data'!AS51&gt;0,IF('Master data'!EC51/'Master data'!AS51&gt;200,"NA",'Master data'!EC51/'Master data'!AS51),"NA")</f>
        <v>19.507411384158107</v>
      </c>
      <c r="G52" s="4">
        <f>IF('Master data'!AQ51&gt;0,IF('Master data'!G51/('Master data'!AQ51+'Master data'!BW51)&gt;200,"NA",'Master data'!G51/('Master data'!AQ51++'Master data'!BW51)),"NA")</f>
        <v>28.953987012078084</v>
      </c>
      <c r="H52" s="4">
        <f>IF('Master data'!AQ51&gt;0,IF('Master data'!G51/'Master data'!AQ51&gt;200,"NA",'Master data'!G51/'Master data'!AQ51),"NA")</f>
        <v>29.392565703085371</v>
      </c>
      <c r="I52" s="4">
        <f>IF('Master data'!AN51&gt;0,IF('Master data'!G51/'Master data'!AN51&gt;200,"NA",'Master data'!G51/'Master data'!AN51),"NA")</f>
        <v>22.656466696933013</v>
      </c>
      <c r="J52" s="4">
        <f>IF('Master data'!AS51&gt;0,IF('Master data'!G51/'Master data'!AS51&gt;200,"NA",'Master data'!G51/'Master data'!AS51),"NA")</f>
        <v>26.936723730830199</v>
      </c>
    </row>
    <row r="53" spans="1:10">
      <c r="A53" s="2" t="str">
        <f>'Master data'!A52</f>
        <v>Machinery</v>
      </c>
      <c r="B53" s="6">
        <f>'Master data'!B52</f>
        <v>1421</v>
      </c>
      <c r="C53" s="4">
        <f>IF('Master data'!EB52&gt;0,IF('Master data'!EC52/('Master data'!EB52+'Master data'!BW52)&gt;200,"NA",'Master data'!EC52/('Master data'!EB52++'Master data'!BW52)),"NA")</f>
        <v>13.647053717615076</v>
      </c>
      <c r="D53" s="4">
        <f>IF('Master data'!EB52&gt;0,IF('Master data'!EC52/'Master data'!EB52&gt;200,"NA",'Master data'!EC52/'Master data'!EB52),"NA")</f>
        <v>16.303434856006685</v>
      </c>
      <c r="E53" s="4">
        <f>IF('Master data'!AN52&gt;0,IF('Master data'!EC52/'Master data'!AN52&gt;200,"NA",'Master data'!EC52/'Master data'!AN52),"NA")</f>
        <v>22.952233598735038</v>
      </c>
      <c r="F53" s="4">
        <f>IF('Master data'!AS52&gt;0,IF('Master data'!EC52/'Master data'!AS52&gt;200,"NA",'Master data'!EC52/'Master data'!AS52),"NA")</f>
        <v>29.539489115950456</v>
      </c>
      <c r="G53" s="4">
        <f>IF('Master data'!AQ52&gt;0,IF('Master data'!G52/('Master data'!AQ52+'Master data'!BW52)&gt;200,"NA",'Master data'!G52/('Master data'!AQ52++'Master data'!BW52)),"NA")</f>
        <v>17.056515334254293</v>
      </c>
      <c r="H53" s="4">
        <f>IF('Master data'!AQ52&gt;0,IF('Master data'!G52/'Master data'!AQ52&gt;200,"NA",'Master data'!G52/'Master data'!AQ52),"NA")</f>
        <v>21.217984966783451</v>
      </c>
      <c r="I53" s="4">
        <f>IF('Master data'!AN52&gt;0,IF('Master data'!G52/'Master data'!AN52&gt;200,"NA",'Master data'!G52/'Master data'!AN52),"NA")</f>
        <v>23.831152526838281</v>
      </c>
      <c r="J53" s="4">
        <f>IF('Master data'!AS52&gt;0,IF('Master data'!G52/'Master data'!AS52&gt;200,"NA",'Master data'!G52/'Master data'!AS52),"NA")</f>
        <v>30.670656416022702</v>
      </c>
    </row>
    <row r="54" spans="1:10">
      <c r="A54" s="2" t="str">
        <f>'Master data'!A53</f>
        <v>Metals &amp; Mining</v>
      </c>
      <c r="B54" s="6">
        <f>'Master data'!B53</f>
        <v>1706</v>
      </c>
      <c r="C54" s="4">
        <f>IF('Master data'!EB53&gt;0,IF('Master data'!EC53/('Master data'!EB53+'Master data'!BW53)&gt;200,"NA",'Master data'!EC53/('Master data'!EB53++'Master data'!BW53)),"NA")</f>
        <v>6.221162763353778</v>
      </c>
      <c r="D54" s="4">
        <f>IF('Master data'!EB53&gt;0,IF('Master data'!EC53/'Master data'!EB53&gt;200,"NA",'Master data'!EC53/'Master data'!EB53),"NA")</f>
        <v>6.3750068490793925</v>
      </c>
      <c r="E54" s="4">
        <f>IF('Master data'!AN53&gt;0,IF('Master data'!EC53/'Master data'!AN53&gt;200,"NA",'Master data'!EC53/'Master data'!AN53),"NA")</f>
        <v>8.7583771983557774</v>
      </c>
      <c r="F54" s="4">
        <f>IF('Master data'!AS53&gt;0,IF('Master data'!EC53/'Master data'!AS53&gt;200,"NA",'Master data'!EC53/'Master data'!AS53),"NA")</f>
        <v>12.749837551586374</v>
      </c>
      <c r="G54" s="4">
        <f>IF('Master data'!AQ53&gt;0,IF('Master data'!G53/('Master data'!AQ53+'Master data'!BW53)&gt;200,"NA",'Master data'!G53/('Master data'!AQ53++'Master data'!BW53)),"NA")</f>
        <v>9.5084953099099128</v>
      </c>
      <c r="H54" s="4">
        <f>IF('Master data'!AQ53&gt;0,IF('Master data'!G53/'Master data'!AQ53&gt;200,"NA",'Master data'!G53/'Master data'!AQ53),"NA")</f>
        <v>9.8499387009534498</v>
      </c>
      <c r="I54" s="4">
        <f>IF('Master data'!AN53&gt;0,IF('Master data'!G53/'Master data'!AN53&gt;200,"NA",'Master data'!G53/'Master data'!AN53),"NA")</f>
        <v>9.3192045462460236</v>
      </c>
      <c r="J54" s="4">
        <f>IF('Master data'!AS53&gt;0,IF('Master data'!G53/'Master data'!AS53&gt;200,"NA",'Master data'!G53/'Master data'!AS53),"NA")</f>
        <v>13.566251074108562</v>
      </c>
    </row>
    <row r="55" spans="1:10">
      <c r="A55" s="2" t="str">
        <f>'Master data'!A54</f>
        <v>Office Equipment &amp; Services</v>
      </c>
      <c r="B55" s="6">
        <f>'Master data'!B54</f>
        <v>145</v>
      </c>
      <c r="C55" s="4">
        <f>IF('Master data'!EB54&gt;0,IF('Master data'!EC54/('Master data'!EB54+'Master data'!BW54)&gt;200,"NA",'Master data'!EC54/('Master data'!EB54++'Master data'!BW54)),"NA")</f>
        <v>8.8460341925732155</v>
      </c>
      <c r="D55" s="4">
        <f>IF('Master data'!EB54&gt;0,IF('Master data'!EC54/'Master data'!EB54&gt;200,"NA",'Master data'!EC54/'Master data'!EB54),"NA")</f>
        <v>10.065599251074675</v>
      </c>
      <c r="E55" s="4">
        <f>IF('Master data'!AN54&gt;0,IF('Master data'!EC54/'Master data'!AN54&gt;200,"NA",'Master data'!EC54/'Master data'!AN54),"NA")</f>
        <v>15.357158981839506</v>
      </c>
      <c r="F55" s="4">
        <f>IF('Master data'!AS54&gt;0,IF('Master data'!EC54/'Master data'!AS54&gt;200,"NA",'Master data'!EC54/'Master data'!AS54),"NA")</f>
        <v>20.393454403209635</v>
      </c>
      <c r="G55" s="4">
        <f>IF('Master data'!AQ54&gt;0,IF('Master data'!G54/('Master data'!AQ54+'Master data'!BW54)&gt;200,"NA",'Master data'!G54/('Master data'!AQ54++'Master data'!BW54)),"NA")</f>
        <v>10.664191865933471</v>
      </c>
      <c r="H55" s="4">
        <f>IF('Master data'!AQ54&gt;0,IF('Master data'!G54/'Master data'!AQ54&gt;200,"NA",'Master data'!G54/'Master data'!AQ54),"NA")</f>
        <v>12.38090207081593</v>
      </c>
      <c r="I55" s="4">
        <f>IF('Master data'!AN54&gt;0,IF('Master data'!G54/'Master data'!AN54&gt;200,"NA",'Master data'!G54/'Master data'!AN54),"NA")</f>
        <v>16.17747933777251</v>
      </c>
      <c r="J55" s="4">
        <f>IF('Master data'!AS54&gt;0,IF('Master data'!G54/'Master data'!AS54&gt;200,"NA",'Master data'!G54/'Master data'!AS54),"NA")</f>
        <v>21.482794286616937</v>
      </c>
    </row>
    <row r="56" spans="1:10">
      <c r="A56" s="2" t="str">
        <f>'Master data'!A55</f>
        <v>Oil/Gas (Integrated)</v>
      </c>
      <c r="B56" s="6">
        <f>'Master data'!B55</f>
        <v>46</v>
      </c>
      <c r="C56" s="4">
        <f>IF('Master data'!EB55&gt;0,IF('Master data'!EC55/('Master data'!EB55+'Master data'!BW55)&gt;200,"NA",'Master data'!EC55/('Master data'!EB55++'Master data'!BW55)),"NA")</f>
        <v>6.9166338170685302</v>
      </c>
      <c r="D56" s="4">
        <f>IF('Master data'!EB55&gt;0,IF('Master data'!EC55/'Master data'!EB55&gt;200,"NA",'Master data'!EC55/'Master data'!EB55),"NA")</f>
        <v>7.02903510956682</v>
      </c>
      <c r="E56" s="4">
        <f>IF('Master data'!AN55&gt;0,IF('Master data'!EC55/'Master data'!AN55&gt;200,"NA",'Master data'!EC55/'Master data'!AN55),"NA")</f>
        <v>12.306310249847808</v>
      </c>
      <c r="F56" s="4">
        <f>IF('Master data'!AS55&gt;0,IF('Master data'!EC55/'Master data'!AS55&gt;200,"NA",'Master data'!EC55/'Master data'!AS55),"NA")</f>
        <v>19.035946729215262</v>
      </c>
      <c r="G56" s="4">
        <f>IF('Master data'!AQ55&gt;0,IF('Master data'!G55/('Master data'!AQ55+'Master data'!BW55)&gt;200,"NA",'Master data'!G55/('Master data'!AQ55++'Master data'!BW55)),"NA")</f>
        <v>11.663802344945934</v>
      </c>
      <c r="H56" s="4">
        <f>IF('Master data'!AQ55&gt;0,IF('Master data'!G55/'Master data'!AQ55&gt;200,"NA",'Master data'!G55/'Master data'!AQ55),"NA")</f>
        <v>11.986908473517968</v>
      </c>
      <c r="I56" s="4">
        <f>IF('Master data'!AN55&gt;0,IF('Master data'!G55/'Master data'!AN55&gt;200,"NA",'Master data'!G55/'Master data'!AN55),"NA")</f>
        <v>12.311495585730171</v>
      </c>
      <c r="J56" s="4">
        <f>IF('Master data'!AS55&gt;0,IF('Master data'!G55/'Master data'!AS55&gt;200,"NA",'Master data'!G55/'Master data'!AS55),"NA")</f>
        <v>19.043967636833038</v>
      </c>
    </row>
    <row r="57" spans="1:10">
      <c r="A57" s="2" t="str">
        <f>'Master data'!A56</f>
        <v>Oil/Gas (Production and Exploration)</v>
      </c>
      <c r="B57" s="6">
        <f>'Master data'!B56</f>
        <v>642</v>
      </c>
      <c r="C57" s="4">
        <f>IF('Master data'!EB56&gt;0,IF('Master data'!EC56/('Master data'!EB56+'Master data'!BW56)&gt;200,"NA",'Master data'!EC56/('Master data'!EB56++'Master data'!BW56)),"NA")</f>
        <v>6.1917885254235152</v>
      </c>
      <c r="D57" s="4">
        <f>IF('Master data'!EB56&gt;0,IF('Master data'!EC56/'Master data'!EB56&gt;200,"NA",'Master data'!EC56/'Master data'!EB56),"NA")</f>
        <v>6.2335744359078378</v>
      </c>
      <c r="E57" s="4">
        <f>IF('Master data'!AN56&gt;0,IF('Master data'!EC56/'Master data'!AN56&gt;200,"NA",'Master data'!EC56/'Master data'!AN56),"NA")</f>
        <v>21.411936518608702</v>
      </c>
      <c r="F57" s="4">
        <f>IF('Master data'!AS56&gt;0,IF('Master data'!EC56/'Master data'!AS56&gt;200,"NA",'Master data'!EC56/'Master data'!AS56),"NA")</f>
        <v>38.734386803026375</v>
      </c>
      <c r="G57" s="4">
        <f>IF('Master data'!AQ56&gt;0,IF('Master data'!G56/('Master data'!AQ56+'Master data'!BW56)&gt;200,"NA",'Master data'!G56/('Master data'!AQ56++'Master data'!BW56)),"NA")</f>
        <v>10.01721899845829</v>
      </c>
      <c r="H57" s="4">
        <f>IF('Master data'!AQ56&gt;0,IF('Master data'!G56/'Master data'!AQ56&gt;200,"NA",'Master data'!G56/'Master data'!AQ56),"NA")</f>
        <v>10.121197546449077</v>
      </c>
      <c r="I57" s="4">
        <f>IF('Master data'!AN56&gt;0,IF('Master data'!G56/'Master data'!AN56&gt;200,"NA",'Master data'!G56/'Master data'!AN56),"NA")</f>
        <v>22.603093080960047</v>
      </c>
      <c r="J57" s="4">
        <f>IF('Master data'!AS56&gt;0,IF('Master data'!G56/'Master data'!AS56&gt;200,"NA",'Master data'!G56/'Master data'!AS56),"NA")</f>
        <v>40.889199796656442</v>
      </c>
    </row>
    <row r="58" spans="1:10">
      <c r="A58" s="2" t="str">
        <f>'Master data'!A57</f>
        <v>Oil/Gas Distribution</v>
      </c>
      <c r="B58" s="6">
        <f>'Master data'!B57</f>
        <v>165</v>
      </c>
      <c r="C58" s="4">
        <f>IF('Master data'!EB57&gt;0,IF('Master data'!EC57/('Master data'!EB57+'Master data'!BW57)&gt;200,"NA",'Master data'!EC57/('Master data'!EB57++'Master data'!BW57)),"NA")</f>
        <v>12.920543320409816</v>
      </c>
      <c r="D58" s="4">
        <f>IF('Master data'!EB57&gt;0,IF('Master data'!EC57/'Master data'!EB57&gt;200,"NA",'Master data'!EC57/'Master data'!EB57),"NA")</f>
        <v>12.948055874490091</v>
      </c>
      <c r="E58" s="4">
        <f>IF('Master data'!AN57&gt;0,IF('Master data'!EC57/'Master data'!AN57&gt;200,"NA",'Master data'!EC57/'Master data'!AN57),"NA")</f>
        <v>21.415945721688107</v>
      </c>
      <c r="F58" s="4">
        <f>IF('Master data'!AS57&gt;0,IF('Master data'!EC57/'Master data'!AS57&gt;200,"NA",'Master data'!EC57/'Master data'!AS57),"NA")</f>
        <v>25.689914087493399</v>
      </c>
      <c r="G58" s="4">
        <f>IF('Master data'!AQ57&gt;0,IF('Master data'!G57/('Master data'!AQ57+'Master data'!BW57)&gt;200,"NA",'Master data'!G57/('Master data'!AQ57++'Master data'!BW57)),"NA")</f>
        <v>11.616957947293347</v>
      </c>
      <c r="H58" s="4">
        <f>IF('Master data'!AQ57&gt;0,IF('Master data'!G57/'Master data'!AQ57&gt;200,"NA",'Master data'!G57/'Master data'!AQ57),"NA")</f>
        <v>11.63905911844628</v>
      </c>
      <c r="I58" s="4">
        <f>IF('Master data'!AN57&gt;0,IF('Master data'!G57/'Master data'!AN57&gt;200,"NA",'Master data'!G57/'Master data'!AN57),"NA")</f>
        <v>21.546554336427562</v>
      </c>
      <c r="J58" s="4">
        <f>IF('Master data'!AS57&gt;0,IF('Master data'!G57/'Master data'!AS57&gt;200,"NA",'Master data'!G57/'Master data'!AS57),"NA")</f>
        <v>25.846588190768941</v>
      </c>
    </row>
    <row r="59" spans="1:10">
      <c r="A59" s="2" t="str">
        <f>'Master data'!A58</f>
        <v>Oilfield Svcs/Equip.</v>
      </c>
      <c r="B59" s="6">
        <f>'Master data'!B58</f>
        <v>457</v>
      </c>
      <c r="C59" s="4">
        <f>IF('Master data'!EB58&gt;0,IF('Master data'!EC58/('Master data'!EB58+'Master data'!BW58)&gt;200,"NA",'Master data'!EC58/('Master data'!EB58++'Master data'!BW58)),"NA")</f>
        <v>9.2833870956140014</v>
      </c>
      <c r="D59" s="4">
        <f>IF('Master data'!EB58&gt;0,IF('Master data'!EC58/'Master data'!EB58&gt;200,"NA",'Master data'!EC58/'Master data'!EB58),"NA")</f>
        <v>9.6399721374245519</v>
      </c>
      <c r="E59" s="4">
        <f>IF('Master data'!AN58&gt;0,IF('Master data'!EC58/'Master data'!AN58&gt;200,"NA",'Master data'!EC58/'Master data'!AN58),"NA")</f>
        <v>17.57949170298475</v>
      </c>
      <c r="F59" s="4">
        <f>IF('Master data'!AS58&gt;0,IF('Master data'!EC58/'Master data'!AS58&gt;200,"NA",'Master data'!EC58/'Master data'!AS58),"NA")</f>
        <v>23.62748520603877</v>
      </c>
      <c r="G59" s="4">
        <f>IF('Master data'!AQ58&gt;0,IF('Master data'!G58/('Master data'!AQ58+'Master data'!BW58)&gt;200,"NA",'Master data'!G58/('Master data'!AQ58++'Master data'!BW58)),"NA")</f>
        <v>16.784590772221261</v>
      </c>
      <c r="H59" s="4">
        <f>IF('Master data'!AQ58&gt;0,IF('Master data'!G58/'Master data'!AQ58&gt;200,"NA",'Master data'!G58/'Master data'!AQ58),"NA")</f>
        <v>17.943603794789883</v>
      </c>
      <c r="I59" s="4">
        <f>IF('Master data'!AN58&gt;0,IF('Master data'!G58/'Master data'!AN58&gt;200,"NA",'Master data'!G58/'Master data'!AN58),"NA")</f>
        <v>18.202008337304441</v>
      </c>
      <c r="J59" s="4">
        <f>IF('Master data'!AS58&gt;0,IF('Master data'!G58/'Master data'!AS58&gt;200,"NA",'Master data'!G58/'Master data'!AS58),"NA")</f>
        <v>24.464170521883496</v>
      </c>
    </row>
    <row r="60" spans="1:10">
      <c r="A60" s="2" t="str">
        <f>'Master data'!A59</f>
        <v>Packaging &amp; Container</v>
      </c>
      <c r="B60" s="6">
        <f>'Master data'!B59</f>
        <v>414</v>
      </c>
      <c r="C60" s="4">
        <f>IF('Master data'!EB59&gt;0,IF('Master data'!EC59/('Master data'!EB59+'Master data'!BW59)&gt;200,"NA",'Master data'!EC59/('Master data'!EB59++'Master data'!BW59)),"NA")</f>
        <v>10.580521618664561</v>
      </c>
      <c r="D60" s="4">
        <f>IF('Master data'!EB59&gt;0,IF('Master data'!EC59/'Master data'!EB59&gt;200,"NA",'Master data'!EC59/'Master data'!EB59),"NA")</f>
        <v>11.005143848289672</v>
      </c>
      <c r="E60" s="4">
        <f>IF('Master data'!AN59&gt;0,IF('Master data'!EC59/'Master data'!AN59&gt;200,"NA",'Master data'!EC59/'Master data'!AN59),"NA")</f>
        <v>17.745497930040521</v>
      </c>
      <c r="F60" s="4">
        <f>IF('Master data'!AS59&gt;0,IF('Master data'!EC59/'Master data'!AS59&gt;200,"NA",'Master data'!EC59/'Master data'!AS59),"NA")</f>
        <v>22.813433632572924</v>
      </c>
      <c r="G60" s="4">
        <f>IF('Master data'!AQ59&gt;0,IF('Master data'!G59/('Master data'!AQ59+'Master data'!BW59)&gt;200,"NA",'Master data'!G59/('Master data'!AQ59++'Master data'!BW59)),"NA")</f>
        <v>11.430947288870344</v>
      </c>
      <c r="H60" s="4">
        <f>IF('Master data'!AQ59&gt;0,IF('Master data'!G59/'Master data'!AQ59&gt;200,"NA",'Master data'!G59/'Master data'!AQ59),"NA")</f>
        <v>11.925396744846458</v>
      </c>
      <c r="I60" s="4">
        <f>IF('Master data'!AN59&gt;0,IF('Master data'!G59/'Master data'!AN59&gt;200,"NA",'Master data'!G59/'Master data'!AN59),"NA")</f>
        <v>17.841085275460749</v>
      </c>
      <c r="J60" s="4">
        <f>IF('Master data'!AS59&gt;0,IF('Master data'!G59/'Master data'!AS59&gt;200,"NA",'Master data'!G59/'Master data'!AS59),"NA")</f>
        <v>22.936319762308777</v>
      </c>
    </row>
    <row r="61" spans="1:10">
      <c r="A61" s="2" t="str">
        <f>'Master data'!A60</f>
        <v>Paper/Forest Products</v>
      </c>
      <c r="B61" s="6">
        <f>'Master data'!B60</f>
        <v>272</v>
      </c>
      <c r="C61" s="4">
        <f>IF('Master data'!EB60&gt;0,IF('Master data'!EC60/('Master data'!EB60+'Master data'!BW60)&gt;200,"NA",'Master data'!EC60/('Master data'!EB60++'Master data'!BW60)),"NA")</f>
        <v>6.7474420904224468</v>
      </c>
      <c r="D61" s="4">
        <f>IF('Master data'!EB60&gt;0,IF('Master data'!EC60/'Master data'!EB60&gt;200,"NA",'Master data'!EC60/'Master data'!EB60),"NA")</f>
        <v>6.9865804986322253</v>
      </c>
      <c r="E61" s="4">
        <f>IF('Master data'!AN60&gt;0,IF('Master data'!EC60/'Master data'!AN60&gt;200,"NA",'Master data'!EC60/'Master data'!AN60),"NA")</f>
        <v>9.8090538702473147</v>
      </c>
      <c r="F61" s="4">
        <f>IF('Master data'!AS60&gt;0,IF('Master data'!EC60/'Master data'!AS60&gt;200,"NA",'Master data'!EC60/'Master data'!AS60),"NA")</f>
        <v>12.415972153009053</v>
      </c>
      <c r="G61" s="4">
        <f>IF('Master data'!AQ60&gt;0,IF('Master data'!G60/('Master data'!AQ60+'Master data'!BW60)&gt;200,"NA",'Master data'!G60/('Master data'!AQ60++'Master data'!BW60)),"NA")</f>
        <v>10.121117388807042</v>
      </c>
      <c r="H61" s="4">
        <f>IF('Master data'!AQ60&gt;0,IF('Master data'!G60/'Master data'!AQ60&gt;200,"NA",'Master data'!G60/'Master data'!AQ60),"NA")</f>
        <v>10.660654268571893</v>
      </c>
      <c r="I61" s="4">
        <f>IF('Master data'!AN60&gt;0,IF('Master data'!G60/'Master data'!AN60&gt;200,"NA",'Master data'!G60/'Master data'!AN60),"NA")</f>
        <v>9.950933080445246</v>
      </c>
      <c r="J61" s="4">
        <f>IF('Master data'!AS60&gt;0,IF('Master data'!G60/'Master data'!AS60&gt;200,"NA",'Master data'!G60/'Master data'!AS60),"NA")</f>
        <v>12.595558109637512</v>
      </c>
    </row>
    <row r="62" spans="1:10">
      <c r="A62" s="2" t="str">
        <f>'Master data'!A61</f>
        <v>Power</v>
      </c>
      <c r="B62" s="6">
        <f>'Master data'!B61</f>
        <v>541</v>
      </c>
      <c r="C62" s="4">
        <f>IF('Master data'!EB61&gt;0,IF('Master data'!EC61/('Master data'!EB61+'Master data'!BW61)&gt;200,"NA",'Master data'!EC61/('Master data'!EB61++'Master data'!BW61)),"NA")</f>
        <v>10.263007466828826</v>
      </c>
      <c r="D62" s="4">
        <f>IF('Master data'!EB61&gt;0,IF('Master data'!EC61/'Master data'!EB61&gt;200,"NA",'Master data'!EC61/'Master data'!EB61),"NA")</f>
        <v>10.386520327076765</v>
      </c>
      <c r="E62" s="4">
        <f>IF('Master data'!AN61&gt;0,IF('Master data'!EC61/'Master data'!AN61&gt;200,"NA",'Master data'!EC61/'Master data'!AN61),"NA")</f>
        <v>19.750508483198377</v>
      </c>
      <c r="F62" s="4">
        <f>IF('Master data'!AS61&gt;0,IF('Master data'!EC61/'Master data'!AS61&gt;200,"NA",'Master data'!EC61/'Master data'!AS61),"NA")</f>
        <v>25.302352452808318</v>
      </c>
      <c r="G62" s="4">
        <f>IF('Master data'!AQ61&gt;0,IF('Master data'!G61/('Master data'!AQ61+'Master data'!BW61)&gt;200,"NA",'Master data'!G61/('Master data'!AQ61++'Master data'!BW61)),"NA")</f>
        <v>10.402581504146076</v>
      </c>
      <c r="H62" s="4">
        <f>IF('Master data'!AQ61&gt;0,IF('Master data'!G61/'Master data'!AQ61&gt;200,"NA",'Master data'!G61/'Master data'!AQ61),"NA")</f>
        <v>10.527263236893683</v>
      </c>
      <c r="I62" s="4">
        <f>IF('Master data'!AN61&gt;0,IF('Master data'!G61/'Master data'!AN61&gt;200,"NA",'Master data'!G61/'Master data'!AN61),"NA")</f>
        <v>20.100160283020344</v>
      </c>
      <c r="J62" s="4">
        <f>IF('Master data'!AS61&gt;0,IF('Master data'!G61/'Master data'!AS61&gt;200,"NA",'Master data'!G61/'Master data'!AS61),"NA")</f>
        <v>25.750290949297174</v>
      </c>
    </row>
    <row r="63" spans="1:10">
      <c r="A63" s="2" t="str">
        <f>'Master data'!A62</f>
        <v>Precious Metals</v>
      </c>
      <c r="B63" s="6">
        <f>'Master data'!B62</f>
        <v>947</v>
      </c>
      <c r="C63" s="4">
        <f>IF('Master data'!EB62&gt;0,IF('Master data'!EC62/('Master data'!EB62+'Master data'!BW62)&gt;200,"NA",'Master data'!EC62/('Master data'!EB62++'Master data'!BW62)),"NA")</f>
        <v>6.1993572292486219</v>
      </c>
      <c r="D63" s="4">
        <f>IF('Master data'!EB62&gt;0,IF('Master data'!EC62/'Master data'!EB62&gt;200,"NA",'Master data'!EC62/'Master data'!EB62),"NA")</f>
        <v>6.2521293526131698</v>
      </c>
      <c r="E63" s="4">
        <f>IF('Master data'!AN62&gt;0,IF('Master data'!EC62/'Master data'!AN62&gt;200,"NA",'Master data'!EC62/'Master data'!AN62),"NA")</f>
        <v>9.1312773733666219</v>
      </c>
      <c r="F63" s="4">
        <f>IF('Master data'!AS62&gt;0,IF('Master data'!EC62/'Master data'!AS62&gt;200,"NA",'Master data'!EC62/'Master data'!AS62),"NA")</f>
        <v>12.689271648983679</v>
      </c>
      <c r="G63" s="4">
        <f>IF('Master data'!AQ62&gt;0,IF('Master data'!G62/('Master data'!AQ62+'Master data'!BW62)&gt;200,"NA",'Master data'!G62/('Master data'!AQ62++'Master data'!BW62)),"NA")</f>
        <v>8.0826259548869022</v>
      </c>
      <c r="H63" s="4">
        <f>IF('Master data'!AQ62&gt;0,IF('Master data'!G62/'Master data'!AQ62&gt;200,"NA",'Master data'!G62/'Master data'!AQ62),"NA")</f>
        <v>8.1645376944743102</v>
      </c>
      <c r="I63" s="4">
        <f>IF('Master data'!AN62&gt;0,IF('Master data'!G62/'Master data'!AN62&gt;200,"NA",'Master data'!G62/'Master data'!AN62),"NA")</f>
        <v>10.016117648584004</v>
      </c>
      <c r="J63" s="4">
        <f>IF('Master data'!AS62&gt;0,IF('Master data'!G62/'Master data'!AS62&gt;200,"NA",'Master data'!G62/'Master data'!AS62),"NA")</f>
        <v>13.918889166785041</v>
      </c>
    </row>
    <row r="64" spans="1:10">
      <c r="A64" s="2" t="str">
        <f>'Master data'!A63</f>
        <v>Publishing &amp; Newspapers</v>
      </c>
      <c r="B64" s="6">
        <f>'Master data'!B63</f>
        <v>337</v>
      </c>
      <c r="C64" s="4">
        <f>IF('Master data'!EB63&gt;0,IF('Master data'!EC63/('Master data'!EB63+'Master data'!BW63)&gt;200,"NA",'Master data'!EC63/('Master data'!EB63++'Master data'!BW63)),"NA")</f>
        <v>10.332980018448582</v>
      </c>
      <c r="D64" s="4">
        <f>IF('Master data'!EB63&gt;0,IF('Master data'!EC63/'Master data'!EB63&gt;200,"NA",'Master data'!EC63/'Master data'!EB63),"NA")</f>
        <v>11.379010335944335</v>
      </c>
      <c r="E64" s="4">
        <f>IF('Master data'!AN63&gt;0,IF('Master data'!EC63/'Master data'!AN63&gt;200,"NA",'Master data'!EC63/'Master data'!AN63),"NA")</f>
        <v>19.537787626586795</v>
      </c>
      <c r="F64" s="4">
        <f>IF('Master data'!AS63&gt;0,IF('Master data'!EC63/'Master data'!AS63&gt;200,"NA",'Master data'!EC63/'Master data'!AS63),"NA")</f>
        <v>24.838520291935296</v>
      </c>
      <c r="G64" s="4">
        <f>IF('Master data'!AQ63&gt;0,IF('Master data'!G63/('Master data'!AQ63+'Master data'!BW63)&gt;200,"NA",'Master data'!G63/('Master data'!AQ63++'Master data'!BW63)),"NA")</f>
        <v>13.025555569018866</v>
      </c>
      <c r="H64" s="4">
        <f>IF('Master data'!AQ63&gt;0,IF('Master data'!G63/'Master data'!AQ63&gt;200,"NA",'Master data'!G63/'Master data'!AQ63),"NA")</f>
        <v>14.656736833889827</v>
      </c>
      <c r="I64" s="4">
        <f>IF('Master data'!AN63&gt;0,IF('Master data'!G63/'Master data'!AN63&gt;200,"NA",'Master data'!G63/'Master data'!AN63),"NA")</f>
        <v>20.343276244939652</v>
      </c>
      <c r="J64" s="4">
        <f>IF('Master data'!AS63&gt;0,IF('Master data'!G63/'Master data'!AS63&gt;200,"NA",'Master data'!G63/'Master data'!AS63),"NA")</f>
        <v>25.862543368358484</v>
      </c>
    </row>
    <row r="65" spans="1:10">
      <c r="A65" s="2" t="str">
        <f>'Master data'!A64</f>
        <v>R.E.I.T.</v>
      </c>
      <c r="B65" s="6">
        <f>'Master data'!B64</f>
        <v>812</v>
      </c>
      <c r="C65" s="4">
        <f>IF('Master data'!EB64&gt;0,IF('Master data'!EC64/('Master data'!EB64+'Master data'!BW64)&gt;200,"NA",'Master data'!EC64/('Master data'!EB64++'Master data'!BW64)),"NA")</f>
        <v>26.139673601575137</v>
      </c>
      <c r="D65" s="4">
        <f>IF('Master data'!EB64&gt;0,IF('Master data'!EC64/'Master data'!EB64&gt;200,"NA",'Master data'!EC64/'Master data'!EB64),"NA")</f>
        <v>26.146513104680299</v>
      </c>
      <c r="E65" s="4">
        <f>IF('Master data'!AN64&gt;0,IF('Master data'!EC64/'Master data'!AN64&gt;200,"NA",'Master data'!EC64/'Master data'!AN64),"NA")</f>
        <v>40.963816517321291</v>
      </c>
      <c r="F65" s="4">
        <f>IF('Master data'!AS64&gt;0,IF('Master data'!EC64/'Master data'!AS64&gt;200,"NA",'Master data'!EC64/'Master data'!AS64),"NA")</f>
        <v>43.898744000390181</v>
      </c>
      <c r="G65" s="4">
        <f>IF('Master data'!AQ64&gt;0,IF('Master data'!G64/('Master data'!AQ64+'Master data'!BW64)&gt;200,"NA",'Master data'!G64/('Master data'!AQ64++'Master data'!BW64)),"NA")</f>
        <v>33.958735053512299</v>
      </c>
      <c r="H65" s="4">
        <f>IF('Master data'!AQ64&gt;0,IF('Master data'!G64/'Master data'!AQ64&gt;200,"NA",'Master data'!G64/'Master data'!AQ64),"NA")</f>
        <v>33.968878864779249</v>
      </c>
      <c r="I65" s="4">
        <f>IF('Master data'!AN64&gt;0,IF('Master data'!G64/'Master data'!AN64&gt;200,"NA",'Master data'!G64/'Master data'!AN64),"NA")</f>
        <v>46.616813181713859</v>
      </c>
      <c r="J65" s="4">
        <f>IF('Master data'!AS64&gt;0,IF('Master data'!G64/'Master data'!AS64&gt;200,"NA",'Master data'!G64/'Master data'!AS64),"NA")</f>
        <v>49.956759939903442</v>
      </c>
    </row>
    <row r="66" spans="1:10">
      <c r="A66" s="2" t="str">
        <f>'Master data'!A65</f>
        <v>Real Estate (Development)</v>
      </c>
      <c r="B66" s="6">
        <f>'Master data'!B65</f>
        <v>893</v>
      </c>
      <c r="C66" s="4">
        <f>IF('Master data'!EB65&gt;0,IF('Master data'!EC65/('Master data'!EB65+'Master data'!BW65)&gt;200,"NA",'Master data'!EC65/('Master data'!EB65++'Master data'!BW65)),"NA")</f>
        <v>8.8658605674035424</v>
      </c>
      <c r="D66" s="4">
        <f>IF('Master data'!EB65&gt;0,IF('Master data'!EC65/'Master data'!EB65&gt;200,"NA",'Master data'!EC65/'Master data'!EB65),"NA")</f>
        <v>8.9434357950478471</v>
      </c>
      <c r="E66" s="4">
        <f>IF('Master data'!AN65&gt;0,IF('Master data'!EC65/'Master data'!AN65&gt;200,"NA",'Master data'!EC65/'Master data'!AN65),"NA")</f>
        <v>9.6976211350502126</v>
      </c>
      <c r="F66" s="4">
        <f>IF('Master data'!AS65&gt;0,IF('Master data'!EC65/'Master data'!AS65&gt;200,"NA",'Master data'!EC65/'Master data'!AS65),"NA")</f>
        <v>14.495506082807465</v>
      </c>
      <c r="G66" s="4">
        <f>IF('Master data'!AQ65&gt;0,IF('Master data'!G65/('Master data'!AQ65+'Master data'!BW65)&gt;200,"NA",'Master data'!G65/('Master data'!AQ65++'Master data'!BW65)),"NA")</f>
        <v>9.6180380586387155</v>
      </c>
      <c r="H66" s="4">
        <f>IF('Master data'!AQ65&gt;0,IF('Master data'!G65/'Master data'!AQ65&gt;200,"NA",'Master data'!G65/'Master data'!AQ65),"NA")</f>
        <v>9.7041027629041015</v>
      </c>
      <c r="I66" s="4">
        <f>IF('Master data'!AN65&gt;0,IF('Master data'!G65/'Master data'!AN65&gt;200,"NA",'Master data'!G65/'Master data'!AN65),"NA")</f>
        <v>10.289156638024302</v>
      </c>
      <c r="J66" s="4">
        <f>IF('Master data'!AS65&gt;0,IF('Master data'!G65/'Master data'!AS65&gt;200,"NA",'Master data'!G65/'Master data'!AS65),"NA")</f>
        <v>15.37970297626685</v>
      </c>
    </row>
    <row r="67" spans="1:10">
      <c r="A67" s="2" t="str">
        <f>'Master data'!A66</f>
        <v>Real Estate (General/Diversified)</v>
      </c>
      <c r="B67" s="6">
        <f>'Master data'!B66</f>
        <v>344</v>
      </c>
      <c r="C67" s="4">
        <f>IF('Master data'!EB66&gt;0,IF('Master data'!EC66/('Master data'!EB66+'Master data'!BW66)&gt;200,"NA",'Master data'!EC66/('Master data'!EB66++'Master data'!BW66)),"NA")</f>
        <v>12.58552765454243</v>
      </c>
      <c r="D67" s="4">
        <f>IF('Master data'!EB66&gt;0,IF('Master data'!EC66/'Master data'!EB66&gt;200,"NA",'Master data'!EC66/'Master data'!EB66),"NA")</f>
        <v>12.650855591494576</v>
      </c>
      <c r="E67" s="4">
        <f>IF('Master data'!AN66&gt;0,IF('Master data'!EC66/'Master data'!AN66&gt;200,"NA",'Master data'!EC66/'Master data'!AN66),"NA")</f>
        <v>18.877286550531263</v>
      </c>
      <c r="F67" s="4">
        <f>IF('Master data'!AS66&gt;0,IF('Master data'!EC66/'Master data'!AS66&gt;200,"NA",'Master data'!EC66/'Master data'!AS66),"NA")</f>
        <v>26.933234348870652</v>
      </c>
      <c r="G67" s="4">
        <f>IF('Master data'!AQ66&gt;0,IF('Master data'!G66/('Master data'!AQ66+'Master data'!BW66)&gt;200,"NA",'Master data'!G66/('Master data'!AQ66++'Master data'!BW66)),"NA")</f>
        <v>17.506685755462936</v>
      </c>
      <c r="H67" s="4">
        <f>IF('Master data'!AQ66&gt;0,IF('Master data'!G66/'Master data'!AQ66&gt;200,"NA",'Master data'!G66/'Master data'!AQ66),"NA")</f>
        <v>17.618840668770464</v>
      </c>
      <c r="I67" s="4">
        <f>IF('Master data'!AN66&gt;0,IF('Master data'!G66/'Master data'!AN66&gt;200,"NA",'Master data'!G66/'Master data'!AN66),"NA")</f>
        <v>21.301497991726205</v>
      </c>
      <c r="J67" s="4">
        <f>IF('Master data'!AS66&gt;0,IF('Master data'!G66/'Master data'!AS66&gt;200,"NA",'Master data'!G66/'Master data'!AS66),"NA")</f>
        <v>30.391986467833394</v>
      </c>
    </row>
    <row r="68" spans="1:10">
      <c r="A68" s="2" t="str">
        <f>'Master data'!A67</f>
        <v>Real Estate (Operations &amp; Services)</v>
      </c>
      <c r="B68" s="6">
        <f>'Master data'!B67</f>
        <v>739</v>
      </c>
      <c r="C68" s="4">
        <f>IF('Master data'!EB67&gt;0,IF('Master data'!EC67/('Master data'!EB67+'Master data'!BW67)&gt;200,"NA",'Master data'!EC67/('Master data'!EB67++'Master data'!BW67)),"NA")</f>
        <v>21.131144031544029</v>
      </c>
      <c r="D68" s="4">
        <f>IF('Master data'!EB67&gt;0,IF('Master data'!EC67/'Master data'!EB67&gt;200,"NA",'Master data'!EC67/'Master data'!EB67),"NA")</f>
        <v>21.607820902824379</v>
      </c>
      <c r="E68" s="4">
        <f>IF('Master data'!AN67&gt;0,IF('Master data'!EC67/'Master data'!AN67&gt;200,"NA",'Master data'!EC67/'Master data'!AN67),"NA")</f>
        <v>30.083822379563546</v>
      </c>
      <c r="F68" s="4">
        <f>IF('Master data'!AS67&gt;0,IF('Master data'!EC67/'Master data'!AS67&gt;200,"NA",'Master data'!EC67/'Master data'!AS67),"NA")</f>
        <v>40.553395962144819</v>
      </c>
      <c r="G68" s="4">
        <f>IF('Master data'!AQ67&gt;0,IF('Master data'!G67/('Master data'!AQ67+'Master data'!BW67)&gt;200,"NA",'Master data'!G67/('Master data'!AQ67++'Master data'!BW67)),"NA")</f>
        <v>27.92840899553136</v>
      </c>
      <c r="H68" s="4">
        <f>IF('Master data'!AQ67&gt;0,IF('Master data'!G67/'Master data'!AQ67&gt;200,"NA",'Master data'!G67/'Master data'!AQ67),"NA")</f>
        <v>28.720839812330659</v>
      </c>
      <c r="I68" s="4">
        <f>IF('Master data'!AN67&gt;0,IF('Master data'!G67/'Master data'!AN67&gt;200,"NA",'Master data'!G67/'Master data'!AN67),"NA")</f>
        <v>31.791065833996431</v>
      </c>
      <c r="J68" s="4">
        <f>IF('Master data'!AS67&gt;0,IF('Master data'!G67/'Master data'!AS67&gt;200,"NA",'Master data'!G67/'Master data'!AS67),"NA")</f>
        <v>42.854783031177277</v>
      </c>
    </row>
    <row r="69" spans="1:10">
      <c r="A69" s="2" t="str">
        <f>'Master data'!A68</f>
        <v>Recreation</v>
      </c>
      <c r="B69" s="6">
        <f>'Master data'!B68</f>
        <v>324</v>
      </c>
      <c r="C69" s="4">
        <f>IF('Master data'!EB68&gt;0,IF('Master data'!EC68/('Master data'!EB68+'Master data'!BW68)&gt;200,"NA",'Master data'!EC68/('Master data'!EB68++'Master data'!BW68)),"NA")</f>
        <v>13.290982568968037</v>
      </c>
      <c r="D69" s="4">
        <f>IF('Master data'!EB68&gt;0,IF('Master data'!EC68/'Master data'!EB68&gt;200,"NA",'Master data'!EC68/'Master data'!EB68),"NA")</f>
        <v>15.378595333766986</v>
      </c>
      <c r="E69" s="4">
        <f>IF('Master data'!AN68&gt;0,IF('Master data'!EC68/'Master data'!AN68&gt;200,"NA",'Master data'!EC68/'Master data'!AN68),"NA")</f>
        <v>25.735881414017935</v>
      </c>
      <c r="F69" s="4">
        <f>IF('Master data'!AS68&gt;0,IF('Master data'!EC68/'Master data'!AS68&gt;200,"NA",'Master data'!EC68/'Master data'!AS68),"NA")</f>
        <v>35.484101340583187</v>
      </c>
      <c r="G69" s="4">
        <f>IF('Master data'!AQ68&gt;0,IF('Master data'!G68/('Master data'!AQ68+'Master data'!BW68)&gt;200,"NA",'Master data'!G68/('Master data'!AQ68++'Master data'!BW68)),"NA")</f>
        <v>20.18465483571093</v>
      </c>
      <c r="H69" s="4">
        <f>IF('Master data'!AQ68&gt;0,IF('Master data'!G68/'Master data'!AQ68&gt;200,"NA",'Master data'!G68/'Master data'!AQ68),"NA")</f>
        <v>24.794108535951931</v>
      </c>
      <c r="I69" s="4">
        <f>IF('Master data'!AN68&gt;0,IF('Master data'!G68/'Master data'!AN68&gt;200,"NA",'Master data'!G68/'Master data'!AN68),"NA")</f>
        <v>28.538792970210086</v>
      </c>
      <c r="J69" s="4">
        <f>IF('Master data'!AS68&gt;0,IF('Master data'!G68/'Master data'!AS68&gt;200,"NA",'Master data'!G68/'Master data'!AS68),"NA")</f>
        <v>39.348697858907229</v>
      </c>
    </row>
    <row r="70" spans="1:10">
      <c r="A70" s="2" t="str">
        <f>'Master data'!A69</f>
        <v>Reinsurance</v>
      </c>
      <c r="B70" s="6">
        <f>'Master data'!B69</f>
        <v>38</v>
      </c>
      <c r="C70" s="4">
        <f>IF('Master data'!EB69&gt;0,IF('Master data'!EC69/('Master data'!EB69+'Master data'!BW69)&gt;200,"NA",'Master data'!EC69/('Master data'!EB69++'Master data'!BW69)),"NA")</f>
        <v>10.015726253656963</v>
      </c>
      <c r="D70" s="4">
        <f>IF('Master data'!EB69&gt;0,IF('Master data'!EC69/'Master data'!EB69&gt;200,"NA",'Master data'!EC69/'Master data'!EB69),"NA")</f>
        <v>10.015726253656963</v>
      </c>
      <c r="E70" s="4">
        <f>IF('Master data'!AN69&gt;0,IF('Master data'!EC69/'Master data'!AN69&gt;200,"NA",'Master data'!EC69/'Master data'!AN69),"NA")</f>
        <v>10.192714921860617</v>
      </c>
      <c r="F70" s="4">
        <f>IF('Master data'!AS69&gt;0,IF('Master data'!EC69/'Master data'!AS69&gt;200,"NA",'Master data'!EC69/'Master data'!AS69),"NA")</f>
        <v>12.541390059651222</v>
      </c>
      <c r="G70" s="4">
        <f>IF('Master data'!AQ69&gt;0,IF('Master data'!G69/('Master data'!AQ69+'Master data'!BW69)&gt;200,"NA",'Master data'!G69/('Master data'!AQ69++'Master data'!BW69)),"NA")</f>
        <v>15.231470974586619</v>
      </c>
      <c r="H70" s="4">
        <f>IF('Master data'!AQ69&gt;0,IF('Master data'!G69/'Master data'!AQ69&gt;200,"NA",'Master data'!G69/'Master data'!AQ69),"NA")</f>
        <v>15.231470974586619</v>
      </c>
      <c r="I70" s="4">
        <f>IF('Master data'!AN69&gt;0,IF('Master data'!G69/'Master data'!AN69&gt;200,"NA",'Master data'!G69/'Master data'!AN69),"NA")</f>
        <v>10.81326994589568</v>
      </c>
      <c r="J70" s="4">
        <f>IF('Master data'!AS69&gt;0,IF('Master data'!G69/'Master data'!AS69&gt;200,"NA",'Master data'!G69/'Master data'!AS69),"NA")</f>
        <v>13.304937619802084</v>
      </c>
    </row>
    <row r="71" spans="1:10">
      <c r="A71" s="2" t="str">
        <f>'Master data'!A70</f>
        <v>Restaurant/Dining</v>
      </c>
      <c r="B71" s="6">
        <f>'Master data'!B70</f>
        <v>385</v>
      </c>
      <c r="C71" s="4">
        <f>IF('Master data'!EB70&gt;0,IF('Master data'!EC70/('Master data'!EB70+'Master data'!BW70)&gt;200,"NA",'Master data'!EC70/('Master data'!EB70++'Master data'!BW70)),"NA")</f>
        <v>18.477848537604753</v>
      </c>
      <c r="D71" s="4">
        <f>IF('Master data'!EB70&gt;0,IF('Master data'!EC70/'Master data'!EB70&gt;200,"NA",'Master data'!EC70/'Master data'!EB70),"NA")</f>
        <v>18.496590240760042</v>
      </c>
      <c r="E71" s="4">
        <f>IF('Master data'!AN70&gt;0,IF('Master data'!EC70/'Master data'!AN70&gt;200,"NA",'Master data'!EC70/'Master data'!AN70),"NA")</f>
        <v>41.982392740787354</v>
      </c>
      <c r="F71" s="4">
        <f>IF('Master data'!AS70&gt;0,IF('Master data'!EC70/'Master data'!AS70&gt;200,"NA",'Master data'!EC70/'Master data'!AS70),"NA")</f>
        <v>52.82769350578512</v>
      </c>
      <c r="G71" s="4">
        <f>IF('Master data'!AQ70&gt;0,IF('Master data'!G70/('Master data'!AQ70+'Master data'!BW70)&gt;200,"NA",'Master data'!G70/('Master data'!AQ70++'Master data'!BW70)),"NA")</f>
        <v>30.220654287638212</v>
      </c>
      <c r="H71" s="4">
        <f>IF('Master data'!AQ70&gt;0,IF('Master data'!G70/'Master data'!AQ70&gt;200,"NA",'Master data'!G70/'Master data'!AQ70),"NA")</f>
        <v>30.268356537524618</v>
      </c>
      <c r="I71" s="4">
        <f>IF('Master data'!AN70&gt;0,IF('Master data'!G70/'Master data'!AN70&gt;200,"NA",'Master data'!G70/'Master data'!AN70),"NA")</f>
        <v>44.145557330161282</v>
      </c>
      <c r="J71" s="4">
        <f>IF('Master data'!AS70&gt;0,IF('Master data'!G70/'Master data'!AS70&gt;200,"NA",'Master data'!G70/'Master data'!AS70),"NA")</f>
        <v>55.549667849543546</v>
      </c>
    </row>
    <row r="72" spans="1:10">
      <c r="A72" s="2" t="str">
        <f>'Master data'!A71</f>
        <v>Retail (Automotive)</v>
      </c>
      <c r="B72" s="6">
        <f>'Master data'!B71</f>
        <v>196</v>
      </c>
      <c r="C72" s="4">
        <f>IF('Master data'!EB71&gt;0,IF('Master data'!EC71/('Master data'!EB71+'Master data'!BW71)&gt;200,"NA",'Master data'!EC71/('Master data'!EB71++'Master data'!BW71)),"NA")</f>
        <v>11.033041658407361</v>
      </c>
      <c r="D72" s="4">
        <f>IF('Master data'!EB71&gt;0,IF('Master data'!EC71/'Master data'!EB71&gt;200,"NA",'Master data'!EC71/'Master data'!EB71),"NA")</f>
        <v>11.044012178076592</v>
      </c>
      <c r="E72" s="4">
        <f>IF('Master data'!AN71&gt;0,IF('Master data'!EC71/'Master data'!AN71&gt;200,"NA",'Master data'!EC71/'Master data'!AN71),"NA")</f>
        <v>16.630568407817812</v>
      </c>
      <c r="F72" s="4">
        <f>IF('Master data'!AS71&gt;0,IF('Master data'!EC71/'Master data'!AS71&gt;200,"NA",'Master data'!EC71/'Master data'!AS71),"NA")</f>
        <v>22.441603663979805</v>
      </c>
      <c r="G72" s="4">
        <f>IF('Master data'!AQ71&gt;0,IF('Master data'!G71/('Master data'!AQ71+'Master data'!BW71)&gt;200,"NA",'Master data'!G71/('Master data'!AQ71++'Master data'!BW71)),"NA")</f>
        <v>16.337185394196144</v>
      </c>
      <c r="H72" s="4">
        <f>IF('Master data'!AQ71&gt;0,IF('Master data'!G71/'Master data'!AQ71&gt;200,"NA",'Master data'!G71/'Master data'!AQ71),"NA")</f>
        <v>16.360445452680679</v>
      </c>
      <c r="I72" s="4">
        <f>IF('Master data'!AN71&gt;0,IF('Master data'!G71/'Master data'!AN71&gt;200,"NA",'Master data'!G71/'Master data'!AN71),"NA")</f>
        <v>17.205754340832605</v>
      </c>
      <c r="J72" s="4">
        <f>IF('Master data'!AS71&gt;0,IF('Master data'!G71/'Master data'!AS71&gt;200,"NA",'Master data'!G71/'Master data'!AS71),"NA")</f>
        <v>23.217770444650185</v>
      </c>
    </row>
    <row r="73" spans="1:10">
      <c r="A73" s="2" t="str">
        <f>'Master data'!A72</f>
        <v>Retail (Building Supply)</v>
      </c>
      <c r="B73" s="6">
        <f>'Master data'!B72</f>
        <v>98</v>
      </c>
      <c r="C73" s="4">
        <f>IF('Master data'!EB72&gt;0,IF('Master data'!EC72/('Master data'!EB72+'Master data'!BW72)&gt;200,"NA",'Master data'!EC72/('Master data'!EB72++'Master data'!BW72)),"NA")</f>
        <v>14.017212896973081</v>
      </c>
      <c r="D73" s="4">
        <f>IF('Master data'!EB72&gt;0,IF('Master data'!EC72/'Master data'!EB72&gt;200,"NA",'Master data'!EC72/'Master data'!EB72),"NA")</f>
        <v>14.037315934668023</v>
      </c>
      <c r="E73" s="4">
        <f>IF('Master data'!AN72&gt;0,IF('Master data'!EC72/'Master data'!AN72&gt;200,"NA",'Master data'!EC72/'Master data'!AN72),"NA")</f>
        <v>17.651647619898807</v>
      </c>
      <c r="F73" s="4">
        <f>IF('Master data'!AS72&gt;0,IF('Master data'!EC72/'Master data'!AS72&gt;200,"NA",'Master data'!EC72/'Master data'!AS72),"NA")</f>
        <v>23.172210799532227</v>
      </c>
      <c r="G73" s="4">
        <f>IF('Master data'!AQ72&gt;0,IF('Master data'!G72/('Master data'!AQ72+'Master data'!BW72)&gt;200,"NA",'Master data'!G72/('Master data'!AQ72++'Master data'!BW72)),"NA")</f>
        <v>16.732659247521944</v>
      </c>
      <c r="H73" s="4">
        <f>IF('Master data'!AQ72&gt;0,IF('Master data'!G72/'Master data'!AQ72&gt;200,"NA",'Master data'!G72/'Master data'!AQ72),"NA")</f>
        <v>16.761306181744978</v>
      </c>
      <c r="I73" s="4">
        <f>IF('Master data'!AN72&gt;0,IF('Master data'!G72/'Master data'!AN72&gt;200,"NA",'Master data'!G72/'Master data'!AN72),"NA")</f>
        <v>17.65614421374147</v>
      </c>
      <c r="J73" s="4">
        <f>IF('Master data'!AS72&gt;0,IF('Master data'!G72/'Master data'!AS72&gt;200,"NA",'Master data'!G72/'Master data'!AS72),"NA")</f>
        <v>23.178113705745051</v>
      </c>
    </row>
    <row r="74" spans="1:10">
      <c r="A74" s="2" t="str">
        <f>'Master data'!A73</f>
        <v>Retail (Distributors)</v>
      </c>
      <c r="B74" s="6">
        <f>'Master data'!B73</f>
        <v>1002</v>
      </c>
      <c r="C74" s="4">
        <f>IF('Master data'!EB73&gt;0,IF('Master data'!EC73/('Master data'!EB73+'Master data'!BW73)&gt;200,"NA",'Master data'!EC73/('Master data'!EB73++'Master data'!BW73)),"NA")</f>
        <v>13.04207877902954</v>
      </c>
      <c r="D74" s="4">
        <f>IF('Master data'!EB73&gt;0,IF('Master data'!EC73/'Master data'!EB73&gt;200,"NA",'Master data'!EC73/'Master data'!EB73),"NA")</f>
        <v>13.149138617876014</v>
      </c>
      <c r="E74" s="4">
        <f>IF('Master data'!AN73&gt;0,IF('Master data'!EC73/'Master data'!AN73&gt;200,"NA",'Master data'!EC73/'Master data'!AN73),"NA")</f>
        <v>18.366157507363798</v>
      </c>
      <c r="F74" s="4">
        <f>IF('Master data'!AS73&gt;0,IF('Master data'!EC73/'Master data'!AS73&gt;200,"NA",'Master data'!EC73/'Master data'!AS73),"NA")</f>
        <v>24.109784184363676</v>
      </c>
      <c r="G74" s="4">
        <f>IF('Master data'!AQ73&gt;0,IF('Master data'!G73/('Master data'!AQ73+'Master data'!BW73)&gt;200,"NA",'Master data'!G73/('Master data'!AQ73++'Master data'!BW73)),"NA")</f>
        <v>16.701107816455092</v>
      </c>
      <c r="H74" s="4">
        <f>IF('Master data'!AQ73&gt;0,IF('Master data'!G73/'Master data'!AQ73&gt;200,"NA",'Master data'!G73/'Master data'!AQ73),"NA")</f>
        <v>16.873335962867369</v>
      </c>
      <c r="I74" s="4">
        <f>IF('Master data'!AN73&gt;0,IF('Master data'!G73/'Master data'!AN73&gt;200,"NA",'Master data'!G73/'Master data'!AN73),"NA")</f>
        <v>18.760433644793324</v>
      </c>
      <c r="J74" s="4">
        <f>IF('Master data'!AS73&gt;0,IF('Master data'!G73/'Master data'!AS73&gt;200,"NA",'Master data'!G73/'Master data'!AS73),"NA")</f>
        <v>24.627361831111998</v>
      </c>
    </row>
    <row r="75" spans="1:10">
      <c r="A75" s="2" t="str">
        <f>'Master data'!A74</f>
        <v>Retail (General)</v>
      </c>
      <c r="B75" s="6">
        <f>'Master data'!B74</f>
        <v>204</v>
      </c>
      <c r="C75" s="4">
        <f>IF('Master data'!EB74&gt;0,IF('Master data'!EC74/('Master data'!EB74+'Master data'!BW74)&gt;200,"NA",'Master data'!EC74/('Master data'!EB74++'Master data'!BW74)),"NA")</f>
        <v>11.621763999188685</v>
      </c>
      <c r="D75" s="4">
        <f>IF('Master data'!EB74&gt;0,IF('Master data'!EC74/'Master data'!EB74&gt;200,"NA",'Master data'!EC74/'Master data'!EB74),"NA")</f>
        <v>11.642114254864975</v>
      </c>
      <c r="E75" s="4">
        <f>IF('Master data'!AN74&gt;0,IF('Master data'!EC74/'Master data'!AN74&gt;200,"NA",'Master data'!EC74/'Master data'!AN74),"NA")</f>
        <v>19.377789222198967</v>
      </c>
      <c r="F75" s="4">
        <f>IF('Master data'!AS74&gt;0,IF('Master data'!EC74/'Master data'!AS74&gt;200,"NA",'Master data'!EC74/'Master data'!AS74),"NA")</f>
        <v>27.706352770187525</v>
      </c>
      <c r="G75" s="4">
        <f>IF('Master data'!AQ74&gt;0,IF('Master data'!G74/('Master data'!AQ74+'Master data'!BW74)&gt;200,"NA",'Master data'!G74/('Master data'!AQ74++'Master data'!BW74)),"NA")</f>
        <v>14.606021992757169</v>
      </c>
      <c r="H75" s="4">
        <f>IF('Master data'!AQ74&gt;0,IF('Master data'!G74/'Master data'!AQ74&gt;200,"NA",'Master data'!G74/'Master data'!AQ74),"NA")</f>
        <v>14.637914427021206</v>
      </c>
      <c r="I75" s="4">
        <f>IF('Master data'!AN74&gt;0,IF('Master data'!G74/'Master data'!AN74&gt;200,"NA",'Master data'!G74/'Master data'!AN74),"NA")</f>
        <v>19.538610420850965</v>
      </c>
      <c r="J75" s="4">
        <f>IF('Master data'!AS74&gt;0,IF('Master data'!G74/'Master data'!AS74&gt;200,"NA",'Master data'!G74/'Master data'!AS74),"NA")</f>
        <v>27.936294834872189</v>
      </c>
    </row>
    <row r="76" spans="1:10">
      <c r="A76" s="2" t="str">
        <f>'Master data'!A75</f>
        <v>Retail (Grocery and Food)</v>
      </c>
      <c r="B76" s="6">
        <f>'Master data'!B75</f>
        <v>184</v>
      </c>
      <c r="C76" s="4">
        <f>IF('Master data'!EB75&gt;0,IF('Master data'!EC75/('Master data'!EB75+'Master data'!BW75)&gt;200,"NA",'Master data'!EC75/('Master data'!EB75++'Master data'!BW75)),"NA")</f>
        <v>10.49912565780448</v>
      </c>
      <c r="D76" s="4">
        <f>IF('Master data'!EB75&gt;0,IF('Master data'!EC75/'Master data'!EB75&gt;200,"NA",'Master data'!EC75/'Master data'!EB75),"NA")</f>
        <v>10.513249932062731</v>
      </c>
      <c r="E76" s="4">
        <f>IF('Master data'!AN75&gt;0,IF('Master data'!EC75/'Master data'!AN75&gt;200,"NA",'Master data'!EC75/'Master data'!AN75),"NA")</f>
        <v>17.386192027509942</v>
      </c>
      <c r="F76" s="4">
        <f>IF('Master data'!AS75&gt;0,IF('Master data'!EC75/'Master data'!AS75&gt;200,"NA",'Master data'!EC75/'Master data'!AS75),"NA")</f>
        <v>23.297250813699907</v>
      </c>
      <c r="G76" s="4">
        <f>IF('Master data'!AQ75&gt;0,IF('Master data'!G75/('Master data'!AQ75+'Master data'!BW75)&gt;200,"NA",'Master data'!G75/('Master data'!AQ75++'Master data'!BW75)),"NA")</f>
        <v>11.137541166535229</v>
      </c>
      <c r="H76" s="4">
        <f>IF('Master data'!AQ75&gt;0,IF('Master data'!G75/'Master data'!AQ75&gt;200,"NA",'Master data'!G75/'Master data'!AQ75),"NA")</f>
        <v>11.153375992902193</v>
      </c>
      <c r="I76" s="4">
        <f>IF('Master data'!AN75&gt;0,IF('Master data'!G75/'Master data'!AN75&gt;200,"NA",'Master data'!G75/'Master data'!AN75),"NA")</f>
        <v>17.452709142065324</v>
      </c>
      <c r="J76" s="4">
        <f>IF('Master data'!AS75&gt;0,IF('Master data'!G75/'Master data'!AS75&gt;200,"NA",'Master data'!G75/'Master data'!AS75),"NA")</f>
        <v>23.386382804117837</v>
      </c>
    </row>
    <row r="77" spans="1:10">
      <c r="A77" s="2" t="str">
        <f>'Master data'!A76</f>
        <v>Retail (Online)</v>
      </c>
      <c r="B77" s="6">
        <f>'Master data'!B76</f>
        <v>353</v>
      </c>
      <c r="C77" s="4">
        <f>IF('Master data'!EB76&gt;0,IF('Master data'!EC76/('Master data'!EB76+'Master data'!BW76)&gt;200,"NA",'Master data'!EC76/('Master data'!EB76++'Master data'!BW76)),"NA")</f>
        <v>15.460911099441621</v>
      </c>
      <c r="D77" s="4">
        <f>IF('Master data'!EB76&gt;0,IF('Master data'!EC76/'Master data'!EB76&gt;200,"NA",'Master data'!EC76/'Master data'!EB76),"NA")</f>
        <v>26.55054315667746</v>
      </c>
      <c r="E77" s="4">
        <f>IF('Master data'!AN76&gt;0,IF('Master data'!EC76/'Master data'!AN76&gt;200,"NA",'Master data'!EC76/'Master data'!AN76),"NA")</f>
        <v>106.24426828922546</v>
      </c>
      <c r="F77" s="4">
        <f>IF('Master data'!AS76&gt;0,IF('Master data'!EC76/'Master data'!AS76&gt;200,"NA",'Master data'!EC76/'Master data'!AS76),"NA")</f>
        <v>155.47986151435236</v>
      </c>
      <c r="G77" s="4">
        <f>IF('Master data'!AQ76&gt;0,IF('Master data'!G76/('Master data'!AQ76+'Master data'!BW76)&gt;200,"NA",'Master data'!G76/('Master data'!AQ76++'Master data'!BW76)),"NA")</f>
        <v>25.797670659057363</v>
      </c>
      <c r="H77" s="4">
        <f>IF('Master data'!AQ76&gt;0,IF('Master data'!G76/'Master data'!AQ76&gt;200,"NA",'Master data'!G76/'Master data'!AQ76),"NA")</f>
        <v>53.587723107663557</v>
      </c>
      <c r="I77" s="4">
        <f>IF('Master data'!AN76&gt;0,IF('Master data'!G76/'Master data'!AN76&gt;200,"NA",'Master data'!G76/'Master data'!AN76),"NA")</f>
        <v>142.78105483443514</v>
      </c>
      <c r="J77" s="4" t="str">
        <f>IF('Master data'!AS76&gt;0,IF('Master data'!G76/'Master data'!AS76&gt;200,"NA",'Master data'!G76/'Master data'!AS76),"NA")</f>
        <v>NA</v>
      </c>
    </row>
    <row r="78" spans="1:10">
      <c r="A78" s="2" t="str">
        <f>'Master data'!A77</f>
        <v>Retail (Special Lines)</v>
      </c>
      <c r="B78" s="6">
        <f>'Master data'!B77</f>
        <v>479</v>
      </c>
      <c r="C78" s="4">
        <f>IF('Master data'!EB77&gt;0,IF('Master data'!EC77/('Master data'!EB77+'Master data'!BW77)&gt;200,"NA",'Master data'!EC77/('Master data'!EB77++'Master data'!BW77)),"NA")</f>
        <v>10.427980586652666</v>
      </c>
      <c r="D78" s="4">
        <f>IF('Master data'!EB77&gt;0,IF('Master data'!EC77/'Master data'!EB77&gt;200,"NA",'Master data'!EC77/'Master data'!EB77),"NA")</f>
        <v>10.529991306257031</v>
      </c>
      <c r="E78" s="4">
        <f>IF('Master data'!AN77&gt;0,IF('Master data'!EC77/'Master data'!AN77&gt;200,"NA",'Master data'!EC77/'Master data'!AN77),"NA")</f>
        <v>18.573194900869328</v>
      </c>
      <c r="F78" s="4">
        <f>IF('Master data'!AS77&gt;0,IF('Master data'!EC77/'Master data'!AS77&gt;200,"NA",'Master data'!EC77/'Master data'!AS77),"NA")</f>
        <v>25.374895921615927</v>
      </c>
      <c r="G78" s="4">
        <f>IF('Master data'!AQ77&gt;0,IF('Master data'!G77/('Master data'!AQ77+'Master data'!BW77)&gt;200,"NA",'Master data'!G77/('Master data'!AQ77++'Master data'!BW77)),"NA")</f>
        <v>21.481958763765117</v>
      </c>
      <c r="H78" s="4">
        <f>IF('Master data'!AQ77&gt;0,IF('Master data'!G77/'Master data'!AQ77&gt;200,"NA",'Master data'!G77/'Master data'!AQ77),"NA")</f>
        <v>21.896766042228315</v>
      </c>
      <c r="I78" s="4">
        <f>IF('Master data'!AN77&gt;0,IF('Master data'!G77/'Master data'!AN77&gt;200,"NA",'Master data'!G77/'Master data'!AN77),"NA")</f>
        <v>19.566434310581378</v>
      </c>
      <c r="J78" s="4">
        <f>IF('Master data'!AS77&gt;0,IF('Master data'!G77/'Master data'!AS77&gt;200,"NA",'Master data'!G77/'Master data'!AS77),"NA")</f>
        <v>26.731870140710068</v>
      </c>
    </row>
    <row r="79" spans="1:10">
      <c r="A79" s="2" t="str">
        <f>'Master data'!A78</f>
        <v>Rubber&amp; Tires</v>
      </c>
      <c r="B79" s="6">
        <f>'Master data'!B78</f>
        <v>90</v>
      </c>
      <c r="C79" s="4">
        <f>IF('Master data'!EB78&gt;0,IF('Master data'!EC78/('Master data'!EB78+'Master data'!BW78)&gt;200,"NA",'Master data'!EC78/('Master data'!EB78++'Master data'!BW78)),"NA")</f>
        <v>6.1488202528472709</v>
      </c>
      <c r="D79" s="4">
        <f>IF('Master data'!EB78&gt;0,IF('Master data'!EC78/'Master data'!EB78&gt;200,"NA",'Master data'!EC78/'Master data'!EB78),"NA")</f>
        <v>7.087004352675625</v>
      </c>
      <c r="E79" s="4">
        <f>IF('Master data'!AN78&gt;0,IF('Master data'!EC78/'Master data'!AN78&gt;200,"NA",'Master data'!EC78/'Master data'!AN78),"NA")</f>
        <v>11.704603683580871</v>
      </c>
      <c r="F79" s="4">
        <f>IF('Master data'!AS78&gt;0,IF('Master data'!EC78/'Master data'!AS78&gt;200,"NA",'Master data'!EC78/'Master data'!AS78),"NA")</f>
        <v>15.310486569338668</v>
      </c>
      <c r="G79" s="4">
        <f>IF('Master data'!AQ78&gt;0,IF('Master data'!G78/('Master data'!AQ78+'Master data'!BW78)&gt;200,"NA",'Master data'!G78/('Master data'!AQ78++'Master data'!BW78)),"NA")</f>
        <v>7.6143791825667417</v>
      </c>
      <c r="H79" s="4">
        <f>IF('Master data'!AQ78&gt;0,IF('Master data'!G78/'Master data'!AQ78&gt;200,"NA",'Master data'!G78/'Master data'!AQ78),"NA")</f>
        <v>9.0882141197176161</v>
      </c>
      <c r="I79" s="4">
        <f>IF('Master data'!AN78&gt;0,IF('Master data'!G78/'Master data'!AN78&gt;200,"NA",'Master data'!G78/'Master data'!AN78),"NA")</f>
        <v>11.831899926909195</v>
      </c>
      <c r="J79" s="4">
        <f>IF('Master data'!AS78&gt;0,IF('Master data'!G78/'Master data'!AS78&gt;200,"NA",'Master data'!G78/'Master data'!AS78),"NA")</f>
        <v>15.476999462597886</v>
      </c>
    </row>
    <row r="80" spans="1:10">
      <c r="A80" s="2" t="str">
        <f>'Master data'!A79</f>
        <v>Semiconductor</v>
      </c>
      <c r="B80" s="6">
        <f>'Master data'!B79</f>
        <v>581</v>
      </c>
      <c r="C80" s="4">
        <f>IF('Master data'!EB79&gt;0,IF('Master data'!EC79/('Master data'!EB79+'Master data'!BW79)&gt;200,"NA",'Master data'!EC79/('Master data'!EB79++'Master data'!BW79)),"NA")</f>
        <v>13.661937532183307</v>
      </c>
      <c r="D80" s="4">
        <f>IF('Master data'!EB79&gt;0,IF('Master data'!EC79/'Master data'!EB79&gt;200,"NA",'Master data'!EC79/'Master data'!EB79),"NA")</f>
        <v>18.65533232269221</v>
      </c>
      <c r="E80" s="4">
        <f>IF('Master data'!AN79&gt;0,IF('Master data'!EC79/'Master data'!AN79&gt;200,"NA",'Master data'!EC79/'Master data'!AN79),"NA")</f>
        <v>29.399261754390164</v>
      </c>
      <c r="F80" s="4">
        <f>IF('Master data'!AS79&gt;0,IF('Master data'!EC79/'Master data'!AS79&gt;200,"NA",'Master data'!EC79/'Master data'!AS79),"NA")</f>
        <v>33.208342873406522</v>
      </c>
      <c r="G80" s="4">
        <f>IF('Master data'!AQ79&gt;0,IF('Master data'!G79/('Master data'!AQ79+'Master data'!BW79)&gt;200,"NA",'Master data'!G79/('Master data'!AQ79++'Master data'!BW79)),"NA")</f>
        <v>15.842066323907165</v>
      </c>
      <c r="H80" s="4">
        <f>IF('Master data'!AQ79&gt;0,IF('Master data'!G79/'Master data'!AQ79&gt;200,"NA",'Master data'!G79/'Master data'!AQ79),"NA")</f>
        <v>22.806734990529375</v>
      </c>
      <c r="I80" s="4">
        <f>IF('Master data'!AN79&gt;0,IF('Master data'!G79/'Master data'!AN79&gt;200,"NA",'Master data'!G79/'Master data'!AN79),"NA")</f>
        <v>29.880752249405155</v>
      </c>
      <c r="J80" s="4">
        <f>IF('Master data'!AS79&gt;0,IF('Master data'!G79/'Master data'!AS79&gt;200,"NA",'Master data'!G79/'Master data'!AS79),"NA")</f>
        <v>33.752217123798424</v>
      </c>
    </row>
    <row r="81" spans="1:10">
      <c r="A81" s="2" t="str">
        <f>'Master data'!A80</f>
        <v>Semiconductor Equip</v>
      </c>
      <c r="B81" s="6">
        <f>'Master data'!B80</f>
        <v>324</v>
      </c>
      <c r="C81" s="4">
        <f>IF('Master data'!EB80&gt;0,IF('Master data'!EC80/('Master data'!EB80+'Master data'!BW80)&gt;200,"NA",'Master data'!EC80/('Master data'!EB80++'Master data'!BW80)),"NA")</f>
        <v>18.868186627970346</v>
      </c>
      <c r="D81" s="4">
        <f>IF('Master data'!EB80&gt;0,IF('Master data'!EC80/'Master data'!EB80&gt;200,"NA",'Master data'!EC80/'Master data'!EB80),"NA")</f>
        <v>24.386264360030772</v>
      </c>
      <c r="E81" s="4">
        <f>IF('Master data'!AN80&gt;0,IF('Master data'!EC80/'Master data'!AN80&gt;200,"NA",'Master data'!EC80/'Master data'!AN80),"NA")</f>
        <v>28.973189212724058</v>
      </c>
      <c r="F81" s="4">
        <f>IF('Master data'!AS80&gt;0,IF('Master data'!EC80/'Master data'!AS80&gt;200,"NA",'Master data'!EC80/'Master data'!AS80),"NA")</f>
        <v>33.824790822648502</v>
      </c>
      <c r="G81" s="4">
        <f>IF('Master data'!AQ80&gt;0,IF('Master data'!G80/('Master data'!AQ80+'Master data'!BW80)&gt;200,"NA",'Master data'!G80/('Master data'!AQ80++'Master data'!BW80)),"NA")</f>
        <v>22.395549089608881</v>
      </c>
      <c r="H81" s="4">
        <f>IF('Master data'!AQ80&gt;0,IF('Master data'!G80/'Master data'!AQ80&gt;200,"NA",'Master data'!G80/'Master data'!AQ80),"NA")</f>
        <v>30.535123994302793</v>
      </c>
      <c r="I81" s="4">
        <f>IF('Master data'!AN80&gt;0,IF('Master data'!G80/'Master data'!AN80&gt;200,"NA",'Master data'!G80/'Master data'!AN80),"NA")</f>
        <v>29.192302757340986</v>
      </c>
      <c r="J81" s="4">
        <f>IF('Master data'!AS80&gt;0,IF('Master data'!G80/'Master data'!AS80&gt;200,"NA",'Master data'!G80/'Master data'!AS80),"NA")</f>
        <v>34.0805952409561</v>
      </c>
    </row>
    <row r="82" spans="1:10">
      <c r="A82" s="2" t="str">
        <f>'Master data'!A81</f>
        <v>Shipbuilding &amp; Marine</v>
      </c>
      <c r="B82" s="6">
        <f>'Master data'!B81</f>
        <v>348</v>
      </c>
      <c r="C82" s="4">
        <f>IF('Master data'!EB81&gt;0,IF('Master data'!EC81/('Master data'!EB81+'Master data'!BW81)&gt;200,"NA",'Master data'!EC81/('Master data'!EB81++'Master data'!BW81)),"NA")</f>
        <v>6.1182898139417263</v>
      </c>
      <c r="D82" s="4">
        <f>IF('Master data'!EB81&gt;0,IF('Master data'!EC81/'Master data'!EB81&gt;200,"NA",'Master data'!EC81/'Master data'!EB81),"NA")</f>
        <v>6.1373457751383098</v>
      </c>
      <c r="E82" s="4">
        <f>IF('Master data'!AN81&gt;0,IF('Master data'!EC81/'Master data'!AN81&gt;200,"NA",'Master data'!EC81/'Master data'!AN81),"NA")</f>
        <v>7.6688972751579714</v>
      </c>
      <c r="F82" s="4">
        <f>IF('Master data'!AS81&gt;0,IF('Master data'!EC81/'Master data'!AS81&gt;200,"NA",'Master data'!EC81/'Master data'!AS81),"NA")</f>
        <v>8.6022495848599618</v>
      </c>
      <c r="G82" s="4">
        <f>IF('Master data'!AQ81&gt;0,IF('Master data'!G81/('Master data'!AQ81+'Master data'!BW81)&gt;200,"NA",'Master data'!G81/('Master data'!AQ81++'Master data'!BW81)),"NA")</f>
        <v>14.381083774175817</v>
      </c>
      <c r="H82" s="4">
        <f>IF('Master data'!AQ81&gt;0,IF('Master data'!G81/'Master data'!AQ81&gt;200,"NA",'Master data'!G81/'Master data'!AQ81),"NA")</f>
        <v>14.484763412413479</v>
      </c>
      <c r="I82" s="4">
        <f>IF('Master data'!AN81&gt;0,IF('Master data'!G81/'Master data'!AN81&gt;200,"NA",'Master data'!G81/'Master data'!AN81),"NA")</f>
        <v>7.8192066736851906</v>
      </c>
      <c r="J82" s="4">
        <f>IF('Master data'!AS81&gt;0,IF('Master data'!G81/'Master data'!AS81&gt;200,"NA",'Master data'!G81/'Master data'!AS81),"NA")</f>
        <v>8.7708525684036012</v>
      </c>
    </row>
    <row r="83" spans="1:10">
      <c r="A83" s="2" t="str">
        <f>'Master data'!A82</f>
        <v>Shoe</v>
      </c>
      <c r="B83" s="6">
        <f>'Master data'!B82</f>
        <v>84</v>
      </c>
      <c r="C83" s="4">
        <f>IF('Master data'!EB82&gt;0,IF('Master data'!EC82/('Master data'!EB82+'Master data'!BW82)&gt;200,"NA",'Master data'!EC82/('Master data'!EB82++'Master data'!BW82)),"NA")</f>
        <v>23.255223217828412</v>
      </c>
      <c r="D83" s="4">
        <f>IF('Master data'!EB82&gt;0,IF('Master data'!EC82/'Master data'!EB82&gt;200,"NA",'Master data'!EC82/'Master data'!EB82),"NA")</f>
        <v>24.523763498020735</v>
      </c>
      <c r="E83" s="4">
        <f>IF('Master data'!AN82&gt;0,IF('Master data'!EC82/'Master data'!AN82&gt;200,"NA",'Master data'!EC82/'Master data'!AN82),"NA")</f>
        <v>31.557472062302292</v>
      </c>
      <c r="F83" s="4">
        <f>IF('Master data'!AS82&gt;0,IF('Master data'!EC82/'Master data'!AS82&gt;200,"NA",'Master data'!EC82/'Master data'!AS82),"NA")</f>
        <v>38.47586557229161</v>
      </c>
      <c r="G83" s="4">
        <f>IF('Master data'!AQ82&gt;0,IF('Master data'!G82/('Master data'!AQ82+'Master data'!BW82)&gt;200,"NA",'Master data'!G82/('Master data'!AQ82++'Master data'!BW82)),"NA")</f>
        <v>30.99338362978828</v>
      </c>
      <c r="H83" s="4">
        <f>IF('Master data'!AQ82&gt;0,IF('Master data'!G82/'Master data'!AQ82&gt;200,"NA",'Master data'!G82/'Master data'!AQ82),"NA")</f>
        <v>33.252752057939176</v>
      </c>
      <c r="I83" s="4">
        <f>IF('Master data'!AN82&gt;0,IF('Master data'!G82/'Master data'!AN82&gt;200,"NA",'Master data'!G82/'Master data'!AN82),"NA")</f>
        <v>32.019044445262814</v>
      </c>
      <c r="J83" s="4">
        <f>IF('Master data'!AS82&gt;0,IF('Master data'!G82/'Master data'!AS82&gt;200,"NA",'Master data'!G82/'Master data'!AS82),"NA")</f>
        <v>39.038629184142707</v>
      </c>
    </row>
    <row r="84" spans="1:10">
      <c r="A84" s="2" t="str">
        <f>'Master data'!A83</f>
        <v>Software (Entertainment)</v>
      </c>
      <c r="B84" s="6">
        <f>'Master data'!B83</f>
        <v>317</v>
      </c>
      <c r="C84" s="4">
        <f>IF('Master data'!EB83&gt;0,IF('Master data'!EC83/('Master data'!EB83+'Master data'!BW83)&gt;200,"NA",'Master data'!EC83/('Master data'!EB83++'Master data'!BW83)),"NA")</f>
        <v>15.282784908254088</v>
      </c>
      <c r="D84" s="4">
        <f>IF('Master data'!EB83&gt;0,IF('Master data'!EC83/'Master data'!EB83&gt;200,"NA",'Master data'!EC83/'Master data'!EB83),"NA")</f>
        <v>21.00053848018316</v>
      </c>
      <c r="E84" s="4">
        <f>IF('Master data'!AN83&gt;0,IF('Master data'!EC83/'Master data'!AN83&gt;200,"NA",'Master data'!EC83/'Master data'!AN83),"NA")</f>
        <v>27.767485431592817</v>
      </c>
      <c r="F84" s="4">
        <f>IF('Master data'!AS83&gt;0,IF('Master data'!EC83/'Master data'!AS83&gt;200,"NA",'Master data'!EC83/'Master data'!AS83),"NA")</f>
        <v>33.305020421871212</v>
      </c>
      <c r="G84" s="4">
        <f>IF('Master data'!AQ83&gt;0,IF('Master data'!G83/('Master data'!AQ83+'Master data'!BW83)&gt;200,"NA",'Master data'!G83/('Master data'!AQ83++'Master data'!BW83)),"NA")</f>
        <v>20.389051921675772</v>
      </c>
      <c r="H84" s="4">
        <f>IF('Master data'!AQ83&gt;0,IF('Master data'!G83/'Master data'!AQ83&gt;200,"NA",'Master data'!G83/'Master data'!AQ83),"NA")</f>
        <v>31.369350407435014</v>
      </c>
      <c r="I84" s="4">
        <f>IF('Master data'!AN83&gt;0,IF('Master data'!G83/'Master data'!AN83&gt;200,"NA",'Master data'!G83/'Master data'!AN83),"NA")</f>
        <v>28.814923190056003</v>
      </c>
      <c r="J84" s="4">
        <f>IF('Master data'!AS83&gt;0,IF('Master data'!G83/'Master data'!AS83&gt;200,"NA",'Master data'!G83/'Master data'!AS83),"NA")</f>
        <v>34.56134361405212</v>
      </c>
    </row>
    <row r="85" spans="1:10">
      <c r="A85" s="2" t="str">
        <f>'Master data'!A84</f>
        <v>Software (Internet)</v>
      </c>
      <c r="B85" s="6">
        <f>'Master data'!B84</f>
        <v>151</v>
      </c>
      <c r="C85" s="4">
        <f>IF('Master data'!EB84&gt;0,IF('Master data'!EC84/('Master data'!EB84+'Master data'!BW84)&gt;200,"NA",'Master data'!EC84/('Master data'!EB84++'Master data'!BW84)),"NA")</f>
        <v>25.119194105897524</v>
      </c>
      <c r="D85" s="4">
        <f>IF('Master data'!EB84&gt;0,IF('Master data'!EC84/'Master data'!EB84&gt;200,"NA",'Master data'!EC84/'Master data'!EB84),"NA")</f>
        <v>44.886584782884078</v>
      </c>
      <c r="E85" s="4" t="str">
        <f>IF('Master data'!AN84&gt;0,IF('Master data'!EC84/'Master data'!AN84&gt;200,"NA",'Master data'!EC84/'Master data'!AN84),"NA")</f>
        <v>NA</v>
      </c>
      <c r="F85" s="4" t="str">
        <f>IF('Master data'!AS84&gt;0,IF('Master data'!EC84/'Master data'!AS84&gt;200,"NA",'Master data'!EC84/'Master data'!AS84),"NA")</f>
        <v>NA</v>
      </c>
      <c r="G85" s="4">
        <f>IF('Master data'!AQ84&gt;0,IF('Master data'!G84/('Master data'!AQ84+'Master data'!BW84)&gt;200,"NA",'Master data'!G84/('Master data'!AQ84++'Master data'!BW84)),"NA")</f>
        <v>59.696345772164534</v>
      </c>
      <c r="H85" s="4">
        <f>IF('Master data'!AQ84&gt;0,IF('Master data'!G84/'Master data'!AQ84&gt;200,"NA",'Master data'!G84/'Master data'!AQ84),"NA")</f>
        <v>135.00023804592746</v>
      </c>
      <c r="I85" s="4" t="str">
        <f>IF('Master data'!AN84&gt;0,IF('Master data'!G84/'Master data'!AN84&gt;200,"NA",'Master data'!G84/'Master data'!AN84),"NA")</f>
        <v>NA</v>
      </c>
      <c r="J85" s="4" t="str">
        <f>IF('Master data'!AS84&gt;0,IF('Master data'!G84/'Master data'!AS84&gt;200,"NA",'Master data'!G84/'Master data'!AS84),"NA")</f>
        <v>NA</v>
      </c>
    </row>
    <row r="86" spans="1:10">
      <c r="A86" s="2" t="str">
        <f>'Master data'!A85</f>
        <v>Software (System &amp; Application)</v>
      </c>
      <c r="B86" s="6">
        <f>'Master data'!B85</f>
        <v>1603</v>
      </c>
      <c r="C86" s="4">
        <f>IF('Master data'!EB85&gt;0,IF('Master data'!EC85/('Master data'!EB85+'Master data'!BW85)&gt;200,"NA",'Master data'!EC85/('Master data'!EB85++'Master data'!BW85)),"NA")</f>
        <v>21.41115532579181</v>
      </c>
      <c r="D86" s="4">
        <f>IF('Master data'!EB85&gt;0,IF('Master data'!EC85/'Master data'!EB85&gt;200,"NA",'Master data'!EC85/'Master data'!EB85),"NA")</f>
        <v>33.066827786255402</v>
      </c>
      <c r="E86" s="4">
        <f>IF('Master data'!AN85&gt;0,IF('Master data'!EC85/'Master data'!AN85&gt;200,"NA",'Master data'!EC85/'Master data'!AN85),"NA")</f>
        <v>47.325875947777988</v>
      </c>
      <c r="F86" s="4">
        <f>IF('Master data'!AS85&gt;0,IF('Master data'!EC85/'Master data'!AS85&gt;200,"NA",'Master data'!EC85/'Master data'!AS85),"NA")</f>
        <v>54.708236564085794</v>
      </c>
      <c r="G86" s="4">
        <f>IF('Master data'!AQ85&gt;0,IF('Master data'!G85/('Master data'!AQ85+'Master data'!BW85)&gt;200,"NA",'Master data'!G85/('Master data'!AQ85++'Master data'!BW85)),"NA")</f>
        <v>27.06731525217484</v>
      </c>
      <c r="H86" s="4">
        <f>IF('Master data'!AQ85&gt;0,IF('Master data'!G85/'Master data'!AQ85&gt;200,"NA",'Master data'!G85/'Master data'!AQ85),"NA")</f>
        <v>44.131867489815519</v>
      </c>
      <c r="I86" s="4">
        <f>IF('Master data'!AN85&gt;0,IF('Master data'!G85/'Master data'!AN85&gt;200,"NA",'Master data'!G85/'Master data'!AN85),"NA")</f>
        <v>54.538846658018564</v>
      </c>
      <c r="J86" s="4">
        <f>IF('Master data'!AS85&gt;0,IF('Master data'!G85/'Master data'!AS85&gt;200,"NA",'Master data'!G85/'Master data'!AS85),"NA")</f>
        <v>63.046358152814477</v>
      </c>
    </row>
    <row r="87" spans="1:10">
      <c r="A87" s="2" t="str">
        <f>'Master data'!A86</f>
        <v>Steel</v>
      </c>
      <c r="B87" s="6">
        <f>'Master data'!B86</f>
        <v>709</v>
      </c>
      <c r="C87" s="4">
        <f>IF('Master data'!EB86&gt;0,IF('Master data'!EC86/('Master data'!EB86+'Master data'!BW86)&gt;200,"NA",'Master data'!EC86/('Master data'!EB86++'Master data'!BW86)),"NA")</f>
        <v>3.9196815084684546</v>
      </c>
      <c r="D87" s="4">
        <f>IF('Master data'!EB86&gt;0,IF('Master data'!EC86/'Master data'!EB86&gt;200,"NA",'Master data'!EC86/'Master data'!EB86),"NA")</f>
        <v>4.1232803106199407</v>
      </c>
      <c r="E87" s="4">
        <f>IF('Master data'!AN86&gt;0,IF('Master data'!EC86/'Master data'!AN86&gt;200,"NA",'Master data'!EC86/'Master data'!AN86),"NA")</f>
        <v>5.2268644425022064</v>
      </c>
      <c r="F87" s="4">
        <f>IF('Master data'!AS86&gt;0,IF('Master data'!EC86/'Master data'!AS86&gt;200,"NA",'Master data'!EC86/'Master data'!AS86),"NA")</f>
        <v>6.5765959551866464</v>
      </c>
      <c r="G87" s="4">
        <f>IF('Master data'!AQ86&gt;0,IF('Master data'!G86/('Master data'!AQ86+'Master data'!BW86)&gt;200,"NA",'Master data'!G86/('Master data'!AQ86++'Master data'!BW86)),"NA")</f>
        <v>6.916224716254523</v>
      </c>
      <c r="H87" s="4">
        <f>IF('Master data'!AQ86&gt;0,IF('Master data'!G86/'Master data'!AQ86&gt;200,"NA",'Master data'!G86/'Master data'!AQ86),"NA")</f>
        <v>7.5641218686967822</v>
      </c>
      <c r="I87" s="4">
        <f>IF('Master data'!AN86&gt;0,IF('Master data'!G86/'Master data'!AN86&gt;200,"NA",'Master data'!G86/'Master data'!AN86),"NA")</f>
        <v>5.3167269495059726</v>
      </c>
      <c r="J87" s="4">
        <f>IF('Master data'!AS86&gt;0,IF('Master data'!G86/'Master data'!AS86&gt;200,"NA",'Master data'!G86/'Master data'!AS86),"NA")</f>
        <v>6.6896636282791944</v>
      </c>
    </row>
    <row r="88" spans="1:10">
      <c r="A88" s="2" t="str">
        <f>'Master data'!A87</f>
        <v>Telecom (Wireless)</v>
      </c>
      <c r="B88" s="6">
        <f>'Master data'!B87</f>
        <v>101</v>
      </c>
      <c r="C88" s="4">
        <f>IF('Master data'!EB87&gt;0,IF('Master data'!EC87/('Master data'!EB87+'Master data'!BW87)&gt;200,"NA",'Master data'!EC87/('Master data'!EB87++'Master data'!BW87)),"NA")</f>
        <v>6.4915623922301977</v>
      </c>
      <c r="D88" s="4">
        <f>IF('Master data'!EB87&gt;0,IF('Master data'!EC87/'Master data'!EB87&gt;200,"NA",'Master data'!EC87/'Master data'!EB87),"NA")</f>
        <v>6.6010854860061876</v>
      </c>
      <c r="E88" s="4">
        <f>IF('Master data'!AN87&gt;0,IF('Master data'!EC87/'Master data'!AN87&gt;200,"NA",'Master data'!EC87/'Master data'!AN87),"NA")</f>
        <v>15.173588140864258</v>
      </c>
      <c r="F88" s="4">
        <f>IF('Master data'!AS87&gt;0,IF('Master data'!EC87/'Master data'!AS87&gt;200,"NA",'Master data'!EC87/'Master data'!AS87),"NA")</f>
        <v>21.183041675820011</v>
      </c>
      <c r="G88" s="4">
        <f>IF('Master data'!AQ87&gt;0,IF('Master data'!G87/('Master data'!AQ87+'Master data'!BW87)&gt;200,"NA",'Master data'!G87/('Master data'!AQ87++'Master data'!BW87)),"NA")</f>
        <v>7.0714746332692116</v>
      </c>
      <c r="H88" s="4">
        <f>IF('Master data'!AQ87&gt;0,IF('Master data'!G87/'Master data'!AQ87&gt;200,"NA",'Master data'!G87/'Master data'!AQ87),"NA")</f>
        <v>7.2008683199973058</v>
      </c>
      <c r="I88" s="4">
        <f>IF('Master data'!AN87&gt;0,IF('Master data'!G87/'Master data'!AN87&gt;200,"NA",'Master data'!G87/'Master data'!AN87),"NA")</f>
        <v>15.26199026415089</v>
      </c>
      <c r="J88" s="4">
        <f>IF('Master data'!AS87&gt;0,IF('Master data'!G87/'Master data'!AS87&gt;200,"NA",'Master data'!G87/'Master data'!AS87),"NA")</f>
        <v>21.306455191754885</v>
      </c>
    </row>
    <row r="89" spans="1:10">
      <c r="A89" s="2" t="str">
        <f>'Master data'!A88</f>
        <v>Telecom. Equipment</v>
      </c>
      <c r="B89" s="6">
        <f>'Master data'!B88</f>
        <v>465</v>
      </c>
      <c r="C89" s="4">
        <f>IF('Master data'!EB88&gt;0,IF('Master data'!EC88/('Master data'!EB88+'Master data'!BW88)&gt;200,"NA",'Master data'!EC88/('Master data'!EB88++'Master data'!BW88)),"NA")</f>
        <v>9.8130270098064099</v>
      </c>
      <c r="D89" s="4">
        <f>IF('Master data'!EB88&gt;0,IF('Master data'!EC88/'Master data'!EB88&gt;200,"NA",'Master data'!EC88/'Master data'!EB88),"NA")</f>
        <v>17.372103677741311</v>
      </c>
      <c r="E89" s="4">
        <f>IF('Master data'!AN88&gt;0,IF('Master data'!EC88/'Master data'!AN88&gt;200,"NA",'Master data'!EC88/'Master data'!AN88),"NA")</f>
        <v>24.556338163192208</v>
      </c>
      <c r="F89" s="4">
        <f>IF('Master data'!AS88&gt;0,IF('Master data'!EC88/'Master data'!AS88&gt;200,"NA",'Master data'!EC88/'Master data'!AS88),"NA")</f>
        <v>32.044451962980801</v>
      </c>
      <c r="G89" s="4">
        <f>IF('Master data'!AQ88&gt;0,IF('Master data'!G88/('Master data'!AQ88+'Master data'!BW88)&gt;200,"NA",'Master data'!G88/('Master data'!AQ88++'Master data'!BW88)),"NA")</f>
        <v>11.016460837833852</v>
      </c>
      <c r="H89" s="4">
        <f>IF('Master data'!AQ88&gt;0,IF('Master data'!G88/'Master data'!AQ88&gt;200,"NA",'Master data'!G88/'Master data'!AQ88),"NA")</f>
        <v>20.571271357028046</v>
      </c>
      <c r="I89" s="4">
        <f>IF('Master data'!AN88&gt;0,IF('Master data'!G88/'Master data'!AN88&gt;200,"NA",'Master data'!G88/'Master data'!AN88),"NA")</f>
        <v>25.826056554050943</v>
      </c>
      <c r="J89" s="4">
        <f>IF('Master data'!AS88&gt;0,IF('Master data'!G88/'Master data'!AS88&gt;200,"NA",'Master data'!G88/'Master data'!AS88),"NA")</f>
        <v>33.701353318223291</v>
      </c>
    </row>
    <row r="90" spans="1:10">
      <c r="A90" s="2" t="str">
        <f>'Master data'!A89</f>
        <v>Telecom. Services</v>
      </c>
      <c r="B90" s="6">
        <f>'Master data'!B89</f>
        <v>296</v>
      </c>
      <c r="C90" s="4">
        <f>IF('Master data'!EB89&gt;0,IF('Master data'!EC89/('Master data'!EB89+'Master data'!BW89)&gt;200,"NA",'Master data'!EC89/('Master data'!EB89++'Master data'!BW89)),"NA")</f>
        <v>6.7388030521172393</v>
      </c>
      <c r="D90" s="4">
        <f>IF('Master data'!EB89&gt;0,IF('Master data'!EC89/'Master data'!EB89&gt;200,"NA",'Master data'!EC89/'Master data'!EB89),"NA")</f>
        <v>6.8686212731549574</v>
      </c>
      <c r="E90" s="4">
        <f>IF('Master data'!AN89&gt;0,IF('Master data'!EC89/'Master data'!AN89&gt;200,"NA",'Master data'!EC89/'Master data'!AN89),"NA")</f>
        <v>13.797463726024754</v>
      </c>
      <c r="F90" s="4">
        <f>IF('Master data'!AS89&gt;0,IF('Master data'!EC89/'Master data'!AS89&gt;200,"NA",'Master data'!EC89/'Master data'!AS89),"NA")</f>
        <v>18.495291743064858</v>
      </c>
      <c r="G90" s="4">
        <f>IF('Master data'!AQ89&gt;0,IF('Master data'!G89/('Master data'!AQ89+'Master data'!BW89)&gt;200,"NA",'Master data'!G89/('Master data'!AQ89++'Master data'!BW89)),"NA")</f>
        <v>6.983721805015513</v>
      </c>
      <c r="H90" s="4">
        <f>IF('Master data'!AQ89&gt;0,IF('Master data'!G89/'Master data'!AQ89&gt;200,"NA",'Master data'!G89/'Master data'!AQ89),"NA")</f>
        <v>7.1227016047197598</v>
      </c>
      <c r="I90" s="4">
        <f>IF('Master data'!AN89&gt;0,IF('Master data'!G89/'Master data'!AN89&gt;200,"NA",'Master data'!G89/'Master data'!AN89),"NA")</f>
        <v>13.850408422550222</v>
      </c>
      <c r="J90" s="4">
        <f>IF('Master data'!AS89&gt;0,IF('Master data'!G89/'Master data'!AS89&gt;200,"NA",'Master data'!G89/'Master data'!AS89),"NA")</f>
        <v>18.566263309138957</v>
      </c>
    </row>
    <row r="91" spans="1:10">
      <c r="A91" s="2" t="str">
        <f>'Master data'!A90</f>
        <v>Tobacco</v>
      </c>
      <c r="B91" s="6">
        <f>'Master data'!B90</f>
        <v>55</v>
      </c>
      <c r="C91" s="4">
        <f>IF('Master data'!EB90&gt;0,IF('Master data'!EC90/('Master data'!EB90+'Master data'!BW90)&gt;200,"NA",'Master data'!EC90/('Master data'!EB90++'Master data'!BW90)),"NA")</f>
        <v>8.2781838361240077</v>
      </c>
      <c r="D91" s="4">
        <f>IF('Master data'!EB90&gt;0,IF('Master data'!EC90/'Master data'!EB90&gt;200,"NA",'Master data'!EC90/'Master data'!EB90),"NA")</f>
        <v>8.4805062604484931</v>
      </c>
      <c r="E91" s="4">
        <f>IF('Master data'!AN90&gt;0,IF('Master data'!EC90/'Master data'!AN90&gt;200,"NA",'Master data'!EC90/'Master data'!AN90),"NA")</f>
        <v>10.623141750356048</v>
      </c>
      <c r="F91" s="4">
        <f>IF('Master data'!AS90&gt;0,IF('Master data'!EC90/'Master data'!AS90&gt;200,"NA",'Master data'!EC90/'Master data'!AS90),"NA")</f>
        <v>14.133623949559052</v>
      </c>
      <c r="G91" s="4">
        <f>IF('Master data'!AQ90&gt;0,IF('Master data'!G90/('Master data'!AQ90+'Master data'!BW90)&gt;200,"NA",'Master data'!G90/('Master data'!AQ90++'Master data'!BW90)),"NA")</f>
        <v>9.795549298145767</v>
      </c>
      <c r="H91" s="4">
        <f>IF('Master data'!AQ90&gt;0,IF('Master data'!G90/'Master data'!AQ90&gt;200,"NA",'Master data'!G90/'Master data'!AQ90),"NA")</f>
        <v>10.079606854126476</v>
      </c>
      <c r="I91" s="4">
        <f>IF('Master data'!AN90&gt;0,IF('Master data'!G90/'Master data'!AN90&gt;200,"NA",'Master data'!G90/'Master data'!AN90),"NA")</f>
        <v>10.641581924476533</v>
      </c>
      <c r="J91" s="4">
        <f>IF('Master data'!AS90&gt;0,IF('Master data'!G90/'Master data'!AS90&gt;200,"NA",'Master data'!G90/'Master data'!AS90),"NA")</f>
        <v>14.158157792061397</v>
      </c>
    </row>
    <row r="92" spans="1:10">
      <c r="A92" s="2" t="str">
        <f>'Master data'!A91</f>
        <v>Transportation</v>
      </c>
      <c r="B92" s="6">
        <f>'Master data'!B91</f>
        <v>295</v>
      </c>
      <c r="C92" s="4">
        <f>IF('Master data'!EB91&gt;0,IF('Master data'!EC91/('Master data'!EB91+'Master data'!BW91)&gt;200,"NA",'Master data'!EC91/('Master data'!EB91++'Master data'!BW91)),"NA")</f>
        <v>10.918042939939188</v>
      </c>
      <c r="D92" s="4">
        <f>IF('Master data'!EB91&gt;0,IF('Master data'!EC91/'Master data'!EB91&gt;200,"NA",'Master data'!EC91/'Master data'!EB91),"NA")</f>
        <v>11.123294375161963</v>
      </c>
      <c r="E92" s="4">
        <f>IF('Master data'!AN91&gt;0,IF('Master data'!EC91/'Master data'!AN91&gt;200,"NA",'Master data'!EC91/'Master data'!AN91),"NA")</f>
        <v>17.785997805766645</v>
      </c>
      <c r="F92" s="4">
        <f>IF('Master data'!AS91&gt;0,IF('Master data'!EC91/'Master data'!AS91&gt;200,"NA",'Master data'!EC91/'Master data'!AS91),"NA")</f>
        <v>23.878623895484186</v>
      </c>
      <c r="G92" s="4">
        <f>IF('Master data'!AQ91&gt;0,IF('Master data'!G91/('Master data'!AQ91+'Master data'!BW91)&gt;200,"NA",'Master data'!G91/('Master data'!AQ91++'Master data'!BW91)),"NA")</f>
        <v>15.38945298002144</v>
      </c>
      <c r="H92" s="4">
        <f>IF('Master data'!AQ91&gt;0,IF('Master data'!G91/'Master data'!AQ91&gt;200,"NA",'Master data'!G91/'Master data'!AQ91),"NA")</f>
        <v>15.786706573670376</v>
      </c>
      <c r="I92" s="4">
        <f>IF('Master data'!AN91&gt;0,IF('Master data'!G91/'Master data'!AN91&gt;200,"NA",'Master data'!G91/'Master data'!AN91),"NA")</f>
        <v>18.383707160454438</v>
      </c>
      <c r="J92" s="4">
        <f>IF('Master data'!AS91&gt;0,IF('Master data'!G91/'Master data'!AS91&gt;200,"NA",'Master data'!G91/'Master data'!AS91),"NA")</f>
        <v>24.681079683192358</v>
      </c>
    </row>
    <row r="93" spans="1:10">
      <c r="A93" s="2" t="str">
        <f>'Master data'!A92</f>
        <v>Transportation (Railroads)</v>
      </c>
      <c r="B93" s="6">
        <f>'Master data'!B92</f>
        <v>51</v>
      </c>
      <c r="C93" s="4">
        <f>IF('Master data'!EB92&gt;0,IF('Master data'!EC92/('Master data'!EB92+'Master data'!BW92)&gt;200,"NA",'Master data'!EC92/('Master data'!EB92++'Master data'!BW92)),"NA")</f>
        <v>17.660496924088395</v>
      </c>
      <c r="D93" s="4">
        <f>IF('Master data'!EB92&gt;0,IF('Master data'!EC92/'Master data'!EB92&gt;200,"NA",'Master data'!EC92/'Master data'!EB92),"NA")</f>
        <v>17.865935315820881</v>
      </c>
      <c r="E93" s="4">
        <f>IF('Master data'!AN92&gt;0,IF('Master data'!EC92/'Master data'!AN92&gt;200,"NA",'Master data'!EC92/'Master data'!AN92),"NA")</f>
        <v>32.801254501364184</v>
      </c>
      <c r="F93" s="4">
        <f>IF('Master data'!AS92&gt;0,IF('Master data'!EC92/'Master data'!AS92&gt;200,"NA",'Master data'!EC92/'Master data'!AS92),"NA")</f>
        <v>45.109393169952327</v>
      </c>
      <c r="G93" s="4">
        <f>IF('Master data'!AQ92&gt;0,IF('Master data'!G92/('Master data'!AQ92+'Master data'!BW92)&gt;200,"NA",'Master data'!G92/('Master data'!AQ92++'Master data'!BW92)),"NA")</f>
        <v>22.692731019251212</v>
      </c>
      <c r="H93" s="4">
        <f>IF('Master data'!AQ92&gt;0,IF('Master data'!G92/'Master data'!AQ92&gt;200,"NA",'Master data'!G92/'Master data'!AQ92),"NA")</f>
        <v>23.026234636257136</v>
      </c>
      <c r="I93" s="4">
        <f>IF('Master data'!AN92&gt;0,IF('Master data'!G92/'Master data'!AN92&gt;200,"NA",'Master data'!G92/'Master data'!AN92),"NA")</f>
        <v>33.462048663997905</v>
      </c>
      <c r="J93" s="4">
        <f>IF('Master data'!AS92&gt;0,IF('Master data'!G92/'Master data'!AS92&gt;200,"NA",'Master data'!G92/'Master data'!AS92),"NA")</f>
        <v>46.018139623092232</v>
      </c>
    </row>
    <row r="94" spans="1:10">
      <c r="A94" s="2" t="str">
        <f>'Master data'!A93</f>
        <v>Trucking</v>
      </c>
      <c r="B94" s="6">
        <f>'Master data'!B93</f>
        <v>232</v>
      </c>
      <c r="C94" s="4">
        <f>IF('Master data'!EB93&gt;0,IF('Master data'!EC93/('Master data'!EB93+'Master data'!BW93)&gt;200,"NA",'Master data'!EC93/('Master data'!EB93++'Master data'!BW93)),"NA")</f>
        <v>8.9980779318233459</v>
      </c>
      <c r="D94" s="4">
        <f>IF('Master data'!EB93&gt;0,IF('Master data'!EC93/'Master data'!EB93&gt;200,"NA",'Master data'!EC93/'Master data'!EB93),"NA")</f>
        <v>9.766344776465516</v>
      </c>
      <c r="E94" s="4">
        <f>IF('Master data'!AN93&gt;0,IF('Master data'!EC93/'Master data'!AN93&gt;200,"NA",'Master data'!EC93/'Master data'!AN93),"NA")</f>
        <v>24.277437948599516</v>
      </c>
      <c r="F94" s="4">
        <f>IF('Master data'!AS93&gt;0,IF('Master data'!EC93/'Master data'!AS93&gt;200,"NA",'Master data'!EC93/'Master data'!AS93),"NA")</f>
        <v>36.738057483915881</v>
      </c>
      <c r="G94" s="4">
        <f>IF('Master data'!AQ93&gt;0,IF('Master data'!G93/('Master data'!AQ93+'Master data'!BW93)&gt;200,"NA",'Master data'!G93/('Master data'!AQ93++'Master data'!BW93)),"NA")</f>
        <v>21.946544267578872</v>
      </c>
      <c r="H94" s="4">
        <f>IF('Master data'!AQ93&gt;0,IF('Master data'!G93/'Master data'!AQ93&gt;200,"NA",'Master data'!G93/'Master data'!AQ93),"NA")</f>
        <v>25.726509462536374</v>
      </c>
      <c r="I94" s="4">
        <f>IF('Master data'!AN93&gt;0,IF('Master data'!G93/'Master data'!AN93&gt;200,"NA",'Master data'!G93/'Master data'!AN93),"NA")</f>
        <v>31.702415372798427</v>
      </c>
      <c r="J94" s="4">
        <f>IF('Master data'!AS93&gt;0,IF('Master data'!G93/'Master data'!AS93&gt;200,"NA",'Master data'!G93/'Master data'!AS93),"NA")</f>
        <v>47.973973234355803</v>
      </c>
    </row>
    <row r="95" spans="1:10">
      <c r="A95" s="2" t="str">
        <f>'Master data'!A94</f>
        <v>Utility (General)</v>
      </c>
      <c r="B95" s="6">
        <f>'Master data'!B94</f>
        <v>54</v>
      </c>
      <c r="C95" s="4">
        <f>IF('Master data'!EB94&gt;0,IF('Master data'!EC94/('Master data'!EB94+'Master data'!BW94)&gt;200,"NA",'Master data'!EC94/('Master data'!EB94++'Master data'!BW94)),"NA")</f>
        <v>10.965802263298162</v>
      </c>
      <c r="D95" s="4">
        <f>IF('Master data'!EB94&gt;0,IF('Master data'!EC94/'Master data'!EB94&gt;200,"NA",'Master data'!EC94/'Master data'!EB94),"NA")</f>
        <v>11.051706687887853</v>
      </c>
      <c r="E95" s="4">
        <f>IF('Master data'!AN94&gt;0,IF('Master data'!EC94/'Master data'!AN94&gt;200,"NA",'Master data'!EC94/'Master data'!AN94),"NA")</f>
        <v>19.645123742089805</v>
      </c>
      <c r="F95" s="4">
        <f>IF('Master data'!AS94&gt;0,IF('Master data'!EC94/'Master data'!AS94&gt;200,"NA",'Master data'!EC94/'Master data'!AS94),"NA")</f>
        <v>24.895414447526075</v>
      </c>
      <c r="G95" s="4">
        <f>IF('Master data'!AQ94&gt;0,IF('Master data'!G94/('Master data'!AQ94+'Master data'!BW94)&gt;200,"NA",'Master data'!G94/('Master data'!AQ94++'Master data'!BW94)),"NA")</f>
        <v>12.491753586612592</v>
      </c>
      <c r="H95" s="4">
        <f>IF('Master data'!AQ94&gt;0,IF('Master data'!G94/'Master data'!AQ94&gt;200,"NA",'Master data'!G94/'Master data'!AQ94),"NA")</f>
        <v>12.602673054545029</v>
      </c>
      <c r="I95" s="4">
        <f>IF('Master data'!AN94&gt;0,IF('Master data'!G94/'Master data'!AN94&gt;200,"NA",'Master data'!G94/'Master data'!AN94),"NA")</f>
        <v>19.764181889682977</v>
      </c>
      <c r="J95" s="4">
        <f>IF('Master data'!AS94&gt;0,IF('Master data'!G94/'Master data'!AS94&gt;200,"NA",'Master data'!G94/'Master data'!AS94),"NA")</f>
        <v>25.04629168131699</v>
      </c>
    </row>
    <row r="96" spans="1:10">
      <c r="A96" s="2" t="str">
        <f>'Master data'!A95</f>
        <v>Utility (Water)</v>
      </c>
      <c r="B96" s="6">
        <f>'Master data'!B95</f>
        <v>104</v>
      </c>
      <c r="C96" s="4">
        <f>IF('Master data'!EB95&gt;0,IF('Master data'!EC95/('Master data'!EB95+'Master data'!BW95)&gt;200,"NA",'Master data'!EC95/('Master data'!EB95++'Master data'!BW95)),"NA")</f>
        <v>13.074401537327947</v>
      </c>
      <c r="D96" s="4">
        <f>IF('Master data'!EB95&gt;0,IF('Master data'!EC95/'Master data'!EB95&gt;200,"NA",'Master data'!EC95/'Master data'!EB95),"NA")</f>
        <v>13.181748254475071</v>
      </c>
      <c r="E96" s="4">
        <f>IF('Master data'!AN95&gt;0,IF('Master data'!EC95/'Master data'!AN95&gt;200,"NA",'Master data'!EC95/'Master data'!AN95),"NA")</f>
        <v>19.548638410045896</v>
      </c>
      <c r="F96" s="4">
        <f>IF('Master data'!AS95&gt;0,IF('Master data'!EC95/'Master data'!AS95&gt;200,"NA",'Master data'!EC95/'Master data'!AS95),"NA")</f>
        <v>26.15983629684057</v>
      </c>
      <c r="G96" s="4">
        <f>IF('Master data'!AQ95&gt;0,IF('Master data'!G95/('Master data'!AQ95+'Master data'!BW95)&gt;200,"NA",'Master data'!G95/('Master data'!AQ95++'Master data'!BW95)),"NA")</f>
        <v>14.287769517080427</v>
      </c>
      <c r="H96" s="4">
        <f>IF('Master data'!AQ95&gt;0,IF('Master data'!G95/'Master data'!AQ95&gt;200,"NA",'Master data'!G95/'Master data'!AQ95),"NA")</f>
        <v>14.41464304554273</v>
      </c>
      <c r="I96" s="4">
        <f>IF('Master data'!AN95&gt;0,IF('Master data'!G95/'Master data'!AN95&gt;200,"NA",'Master data'!G95/'Master data'!AN95),"NA")</f>
        <v>19.765497906981793</v>
      </c>
      <c r="J96" s="4">
        <f>IF('Master data'!AS95&gt;0,IF('Master data'!G95/'Master data'!AS95&gt;200,"NA",'Master data'!G95/'Master data'!AS95),"NA")</f>
        <v>26.450035993630852</v>
      </c>
    </row>
    <row r="97" spans="1:10">
      <c r="A97" s="2" t="str">
        <f>'Master data'!A96</f>
        <v>Total Market</v>
      </c>
      <c r="B97" s="6">
        <f>'Master data'!B96</f>
        <v>47606</v>
      </c>
      <c r="C97" s="4">
        <f>IF('Master data'!EB96&gt;0,IF('Master data'!EC96/('Master data'!EB96+'Master data'!BW96)&gt;200,"NA",'Master data'!EC96/('Master data'!EB96++'Master data'!BW96)),"NA")</f>
        <v>12.04801519979539</v>
      </c>
      <c r="D97" s="4">
        <f>IF('Master data'!EB96&gt;0,IF('Master data'!EC96/'Master data'!EB96&gt;200,"NA",'Master data'!EC96/'Master data'!EB96),"NA")</f>
        <v>13.723424409135289</v>
      </c>
      <c r="E97" s="4">
        <f>IF('Master data'!AN96&gt;0,IF('Master data'!EC96/'Master data'!AN96&gt;200,"NA",'Master data'!EC96/'Master data'!AN96),"NA")</f>
        <v>21.013674535997666</v>
      </c>
      <c r="F97" s="4">
        <f>IF('Master data'!AS96&gt;0,IF('Master data'!EC96/'Master data'!AS96&gt;200,"NA",'Master data'!EC96/'Master data'!AS96),"NA")</f>
        <v>27.286139289430839</v>
      </c>
      <c r="G97" s="4">
        <f>IF('Master data'!AQ96&gt;0,IF('Master data'!G96/('Master data'!AQ96+'Master data'!BW96)&gt;200,"NA",'Master data'!G96/('Master data'!AQ96++'Master data'!BW96)),"NA")</f>
        <v>18.129586663178937</v>
      </c>
      <c r="H97" s="4">
        <f>IF('Master data'!AQ96&gt;0,IF('Master data'!G96/'Master data'!AQ96&gt;200,"NA",'Master data'!G96/'Master data'!AQ96),"NA")</f>
        <v>21.392113310451709</v>
      </c>
      <c r="I97" s="4">
        <f>IF('Master data'!AN96&gt;0,IF('Master data'!G96/'Master data'!AN96&gt;200,"NA",'Master data'!G96/'Master data'!AN96),"NA")</f>
        <v>25.312347502164492</v>
      </c>
      <c r="J97" s="4">
        <f>IF('Master data'!AS96&gt;0,IF('Master data'!G96/'Master data'!AS96&gt;200,"NA",'Master data'!G96/'Master data'!AS96),"NA")</f>
        <v>32.867942182285539</v>
      </c>
    </row>
    <row r="98" spans="1:10">
      <c r="A98" s="2" t="str">
        <f>'Master data'!A97</f>
        <v>Total Market (without financials)</v>
      </c>
      <c r="B98" s="6">
        <f>'Master data'!B97</f>
        <v>42185</v>
      </c>
      <c r="C98" s="4">
        <f>IF('Master data'!EB97&gt;0,IF('Master data'!EC97/('Master data'!EB97+'Master data'!BW97)&gt;200,"NA",'Master data'!EC97/('Master data'!EB97++'Master data'!BW97)),"NA")</f>
        <v>11.129517989126851</v>
      </c>
      <c r="D98" s="4">
        <f>IF('Master data'!EB97&gt;0,IF('Master data'!EC97/'Master data'!EB97&gt;200,"NA",'Master data'!EC97/'Master data'!EB97),"NA")</f>
        <v>12.777841411746467</v>
      </c>
      <c r="E98" s="4">
        <f>IF('Master data'!AN97&gt;0,IF('Master data'!EC97/'Master data'!AN97&gt;200,"NA",'Master data'!EC97/'Master data'!AN97),"NA")</f>
        <v>20.024099439379512</v>
      </c>
      <c r="F98" s="4">
        <f>IF('Master data'!AS97&gt;0,IF('Master data'!EC97/'Master data'!AS97&gt;200,"NA",'Master data'!EC97/'Master data'!AS97),"NA")</f>
        <v>26.146717684626932</v>
      </c>
      <c r="G98" s="4">
        <f>IF('Master data'!AQ97&gt;0,IF('Master data'!G97/('Master data'!AQ97+'Master data'!BW97)&gt;200,"NA",'Master data'!G97/('Master data'!AQ97++'Master data'!BW97)),"NA")</f>
        <v>14.772812828494203</v>
      </c>
      <c r="H98" s="4">
        <f>IF('Master data'!AQ97&gt;0,IF('Master data'!G97/'Master data'!AQ97&gt;200,"NA",'Master data'!G97/'Master data'!AQ97),"NA")</f>
        <v>17.59992879963016</v>
      </c>
      <c r="I98" s="4">
        <f>IF('Master data'!AN97&gt;0,IF('Master data'!G97/'Master data'!AN97&gt;200,"NA",'Master data'!G97/'Master data'!AN97),"NA")</f>
        <v>21.344798335663963</v>
      </c>
      <c r="J98" s="4">
        <f>IF('Master data'!AS97&gt;0,IF('Master data'!G97/'Master data'!AS97&gt;200,"NA",'Master data'!G97/'Master data'!AS97),"NA")</f>
        <v>27.871236746874352</v>
      </c>
    </row>
    <row r="99" spans="1:10">
      <c r="E99" s="4"/>
    </row>
  </sheetData>
  <mergeCells count="2">
    <mergeCell ref="C1:F1"/>
    <mergeCell ref="G1:J1"/>
  </mergeCells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08"/>
  <sheetViews>
    <sheetView workbookViewId="0">
      <selection activeCell="I13" sqref="I13:I108"/>
    </sheetView>
  </sheetViews>
  <sheetFormatPr defaultColWidth="11.07421875" defaultRowHeight="13.5"/>
  <cols>
    <col min="1" max="1" width="18.4609375" customWidth="1"/>
    <col min="2" max="2" width="12.69140625" customWidth="1"/>
    <col min="9" max="9" width="16.15234375" customWidth="1"/>
    <col min="11" max="11" width="19.15234375" customWidth="1"/>
    <col min="12" max="12" width="19.15234375" style="5" customWidth="1"/>
  </cols>
  <sheetData>
    <row r="1" spans="1:12">
      <c r="A1" s="33" t="s">
        <v>237</v>
      </c>
      <c r="B1" s="33"/>
      <c r="C1" s="33"/>
      <c r="D1" s="33"/>
      <c r="E1" s="34"/>
      <c r="F1" s="34"/>
      <c r="G1" s="34" t="s">
        <v>238</v>
      </c>
      <c r="H1" s="34"/>
      <c r="I1" s="34"/>
      <c r="J1" s="34"/>
      <c r="K1" s="34"/>
    </row>
    <row r="2" spans="1:12">
      <c r="A2" s="34" t="s">
        <v>239</v>
      </c>
      <c r="B2" s="34"/>
      <c r="C2" s="34"/>
      <c r="D2" s="38">
        <f>'Excess Returns&amp; Val added'!E2</f>
        <v>1.5100000000000001E-2</v>
      </c>
      <c r="E2" s="34"/>
      <c r="F2" s="34"/>
      <c r="G2" s="148" t="s">
        <v>240</v>
      </c>
      <c r="H2" s="148"/>
      <c r="I2" s="39" t="s">
        <v>289</v>
      </c>
      <c r="J2" s="34"/>
      <c r="K2" s="34"/>
    </row>
    <row r="3" spans="1:12">
      <c r="A3" s="34" t="s">
        <v>242</v>
      </c>
      <c r="B3" s="34"/>
      <c r="C3" s="34"/>
      <c r="D3" s="40">
        <f>'Excess Returns&amp; Val added'!E3</f>
        <v>5.2600000000000001E-2</v>
      </c>
      <c r="E3" s="34" t="s">
        <v>307</v>
      </c>
      <c r="F3" s="34"/>
      <c r="G3" s="76">
        <f>'Excess Returns&amp; Val added'!K3</f>
        <v>0</v>
      </c>
      <c r="H3" s="76">
        <f>'Excess Returns&amp; Val added'!L3</f>
        <v>0.25</v>
      </c>
      <c r="I3" s="77">
        <f>'Excess Returns&amp; Val added'!M3</f>
        <v>9.9000000000000008E-3</v>
      </c>
      <c r="J3" s="34"/>
      <c r="K3" s="34"/>
    </row>
    <row r="4" spans="1:12">
      <c r="A4" s="34" t="s">
        <v>425</v>
      </c>
      <c r="B4" s="34"/>
      <c r="C4" s="34"/>
      <c r="D4" s="43">
        <f>'Excess Returns&amp; Val added'!E4</f>
        <v>8.8000000000000005E-3</v>
      </c>
      <c r="E4" s="34" t="s">
        <v>307</v>
      </c>
      <c r="F4" s="34"/>
      <c r="G4" s="76">
        <f>'Excess Returns&amp; Val added'!K4</f>
        <v>0.25</v>
      </c>
      <c r="H4" s="76">
        <f>'Excess Returns&amp; Val added'!L4</f>
        <v>0.4</v>
      </c>
      <c r="I4" s="77">
        <f>'Excess Returns&amp; Val added'!M4</f>
        <v>1.6500000000000001E-2</v>
      </c>
      <c r="J4" s="34"/>
      <c r="K4" s="34"/>
    </row>
    <row r="5" spans="1:12">
      <c r="A5" s="34" t="s">
        <v>290</v>
      </c>
      <c r="B5" s="34"/>
      <c r="C5" s="34"/>
      <c r="D5" s="34"/>
      <c r="E5" s="34"/>
      <c r="F5" s="75" t="s">
        <v>401</v>
      </c>
      <c r="G5" s="76">
        <f>'Excess Returns&amp; Val added'!K5</f>
        <v>0.4</v>
      </c>
      <c r="H5" s="76">
        <f>'Excess Returns&amp; Val added'!L5</f>
        <v>0.65</v>
      </c>
      <c r="I5" s="77">
        <f>'Excess Returns&amp; Val added'!M5</f>
        <v>2.0680000000000004E-2</v>
      </c>
      <c r="J5" s="34"/>
      <c r="K5" s="34"/>
    </row>
    <row r="6" spans="1:12">
      <c r="A6" s="34" t="s">
        <v>291</v>
      </c>
      <c r="B6" s="34"/>
      <c r="C6" s="34"/>
      <c r="D6" s="34"/>
      <c r="E6" s="34"/>
      <c r="F6" s="99">
        <f>'Excess Returns&amp; Val added'!E7</f>
        <v>0.25</v>
      </c>
      <c r="G6" s="76">
        <f>'Excess Returns&amp; Val added'!K6</f>
        <v>0.65</v>
      </c>
      <c r="H6" s="76">
        <f>'Excess Returns&amp; Val added'!L6</f>
        <v>0.75</v>
      </c>
      <c r="I6" s="77">
        <f>'Excess Returns&amp; Val added'!M6</f>
        <v>3.1625E-2</v>
      </c>
      <c r="J6" s="34"/>
      <c r="K6" s="34"/>
    </row>
    <row r="7" spans="1:12">
      <c r="A7" s="34"/>
      <c r="B7" s="34"/>
      <c r="C7" s="34"/>
      <c r="D7" s="34"/>
      <c r="E7" s="34"/>
      <c r="F7" s="34"/>
      <c r="G7" s="76">
        <f>'Excess Returns&amp; Val added'!K7</f>
        <v>0.75</v>
      </c>
      <c r="H7" s="76">
        <f>'Excess Returns&amp; Val added'!L7</f>
        <v>0.9</v>
      </c>
      <c r="I7" s="77">
        <f>'Excess Returns&amp; Val added'!M7</f>
        <v>6.6125000000000003E-2</v>
      </c>
      <c r="J7" s="34"/>
      <c r="K7" s="34"/>
    </row>
    <row r="8" spans="1:12">
      <c r="A8" s="17" t="s">
        <v>457</v>
      </c>
      <c r="B8" s="34"/>
      <c r="C8" s="34"/>
      <c r="D8" s="34"/>
      <c r="E8" s="34"/>
      <c r="F8" s="34"/>
      <c r="G8" s="76">
        <f>'Excess Returns&amp; Val added'!K8</f>
        <v>0.9</v>
      </c>
      <c r="H8" s="76">
        <f>'Excess Returns&amp; Val added'!L8</f>
        <v>1</v>
      </c>
      <c r="I8" s="77">
        <f>'Excess Returns&amp; Val added'!M8</f>
        <v>8.3374999999999991E-2</v>
      </c>
      <c r="J8" s="34"/>
      <c r="K8" s="34"/>
    </row>
    <row r="9" spans="1:12">
      <c r="A9" s="34" t="s">
        <v>458</v>
      </c>
      <c r="B9" s="34"/>
      <c r="C9" s="43">
        <v>0.05</v>
      </c>
      <c r="D9" s="34"/>
      <c r="E9" s="34"/>
      <c r="F9" s="34"/>
      <c r="G9" s="76">
        <f>'Excess Returns&amp; Val added'!K9</f>
        <v>1</v>
      </c>
      <c r="H9" s="76">
        <f>'Excess Returns&amp; Val added'!L9</f>
        <v>10</v>
      </c>
      <c r="I9" s="77">
        <f>'Excess Returns&amp; Val added'!M9</f>
        <v>0.10062499999999999</v>
      </c>
      <c r="J9" s="34"/>
      <c r="K9" s="34"/>
    </row>
    <row r="10" spans="1:12">
      <c r="A10" s="34" t="s">
        <v>459</v>
      </c>
      <c r="B10" s="34"/>
      <c r="C10" s="43">
        <v>1.4999999999999999E-2</v>
      </c>
      <c r="D10" s="34"/>
      <c r="E10" s="34"/>
      <c r="F10" s="34"/>
      <c r="G10" s="34"/>
      <c r="H10" s="34"/>
      <c r="I10" s="34"/>
      <c r="J10" s="34"/>
      <c r="K10" s="34"/>
    </row>
    <row r="11" spans="1:1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2" ht="24">
      <c r="A12" s="15" t="s">
        <v>193</v>
      </c>
      <c r="B12" s="15" t="s">
        <v>212</v>
      </c>
      <c r="C12" s="15" t="s">
        <v>243</v>
      </c>
      <c r="D12" s="15" t="s">
        <v>244</v>
      </c>
      <c r="E12" s="15" t="s">
        <v>253</v>
      </c>
      <c r="F12" s="15" t="s">
        <v>254</v>
      </c>
      <c r="G12" s="15" t="s">
        <v>255</v>
      </c>
      <c r="H12" s="15" t="s">
        <v>256</v>
      </c>
      <c r="I12" s="15" t="s">
        <v>257</v>
      </c>
      <c r="J12" s="15" t="s">
        <v>258</v>
      </c>
      <c r="K12" s="15" t="s">
        <v>460</v>
      </c>
      <c r="L12" s="111" t="s">
        <v>461</v>
      </c>
    </row>
    <row r="13" spans="1:12">
      <c r="A13" s="80" t="str">
        <f>'Master data'!A2</f>
        <v>Advertising</v>
      </c>
      <c r="B13" s="80">
        <f>'Master data'!B2</f>
        <v>348</v>
      </c>
      <c r="C13" s="81">
        <f>Beta!C5</f>
        <v>1.2920214899611719</v>
      </c>
      <c r="D13" s="10">
        <f>$D$2+C13*$D$3</f>
        <v>8.3060330371957647E-2</v>
      </c>
      <c r="E13" s="20">
        <f>1-'Debt fundamentals'!F2</f>
        <v>0.75444796333622977</v>
      </c>
      <c r="F13" s="20">
        <f>'Debt fundamentals'!J2</f>
        <v>0.38279622822720849</v>
      </c>
      <c r="G13" s="10">
        <f>$D$2+$D$4+VLOOKUP(F13,$G$3:$I$9,3)</f>
        <v>4.0400000000000005E-2</v>
      </c>
      <c r="H13" s="10">
        <f>'Debt fundamentals'!H2</f>
        <v>0.13907454682139589</v>
      </c>
      <c r="I13" s="20">
        <f>IF($F$5="Yes",G13*(1-$F$6),G13*(1-H13))</f>
        <v>3.0300000000000004E-2</v>
      </c>
      <c r="J13" s="10">
        <f>1-E13</f>
        <v>0.24555203666377023</v>
      </c>
      <c r="K13" s="20">
        <f>D13*E13+I13*J13</f>
        <v>7.0104923794070073E-2</v>
      </c>
      <c r="L13" s="112">
        <f>(1+K13)*((1+$C$9)/(1+$C$10))-1</f>
        <v>0.1070050935800726</v>
      </c>
    </row>
    <row r="14" spans="1:12">
      <c r="A14" s="80" t="str">
        <f>'Master data'!A3</f>
        <v>Aerospace/Defense</v>
      </c>
      <c r="B14" s="80">
        <f>'Master data'!B3</f>
        <v>272</v>
      </c>
      <c r="C14" s="81">
        <f>Beta!C6</f>
        <v>1.2231440544338203</v>
      </c>
      <c r="D14" s="10">
        <f t="shared" ref="D14:D77" si="0">$D$2+C14*$D$3</f>
        <v>7.943737726321895E-2</v>
      </c>
      <c r="E14" s="20">
        <f>1-'Debt fundamentals'!F3</f>
        <v>0.79391442665938872</v>
      </c>
      <c r="F14" s="20">
        <f>'Debt fundamentals'!J3</f>
        <v>0.33194361135732015</v>
      </c>
      <c r="G14" s="10">
        <f t="shared" ref="G14:G77" si="1">$D$2+$D$4+VLOOKUP(F14,$G$3:$I$9,3)</f>
        <v>4.0400000000000005E-2</v>
      </c>
      <c r="H14" s="10">
        <f>'Debt fundamentals'!H3</f>
        <v>9.4326796662008439E-2</v>
      </c>
      <c r="I14" s="20">
        <f t="shared" ref="I14:I77" si="2">IF($F$5="Yes",G14*(1-$F$6),G14*(1-H14))</f>
        <v>3.0300000000000004E-2</v>
      </c>
      <c r="J14" s="10">
        <f t="shared" ref="J14:J77" si="3">1-E14</f>
        <v>0.20608557334061128</v>
      </c>
      <c r="K14" s="20">
        <f t="shared" ref="K14:K77" si="4">D14*E14+I14*J14</f>
        <v>6.931087269747456E-2</v>
      </c>
      <c r="L14" s="112">
        <f t="shared" ref="L14:L77" si="5">(1+K14)*((1+$C$9)/(1+$C$10))-1</f>
        <v>0.10618366141118063</v>
      </c>
    </row>
    <row r="15" spans="1:12">
      <c r="A15" s="80" t="str">
        <f>'Master data'!A4</f>
        <v>Air Transport</v>
      </c>
      <c r="B15" s="80">
        <f>'Master data'!B4</f>
        <v>151</v>
      </c>
      <c r="C15" s="81">
        <f>Beta!C7</f>
        <v>1.5924295331769072</v>
      </c>
      <c r="D15" s="10">
        <f t="shared" si="0"/>
        <v>9.8861793445105317E-2</v>
      </c>
      <c r="E15" s="20">
        <f>1-'Debt fundamentals'!F4</f>
        <v>0.44177280689126508</v>
      </c>
      <c r="F15" s="20">
        <f>'Debt fundamentals'!J4</f>
        <v>0.30929768864093088</v>
      </c>
      <c r="G15" s="10">
        <f t="shared" si="1"/>
        <v>4.0400000000000005E-2</v>
      </c>
      <c r="H15" s="10">
        <f>'Debt fundamentals'!H4</f>
        <v>4.4436825066013597E-2</v>
      </c>
      <c r="I15" s="20">
        <f t="shared" si="2"/>
        <v>3.0300000000000004E-2</v>
      </c>
      <c r="J15" s="10">
        <f t="shared" si="3"/>
        <v>0.55822719310873492</v>
      </c>
      <c r="K15" s="20">
        <f t="shared" si="4"/>
        <v>6.0588735935743321E-2</v>
      </c>
      <c r="L15" s="112">
        <f t="shared" si="5"/>
        <v>9.7160761312838018E-2</v>
      </c>
    </row>
    <row r="16" spans="1:12">
      <c r="A16" s="80" t="str">
        <f>'Master data'!A5</f>
        <v>Apparel</v>
      </c>
      <c r="B16" s="80">
        <f>'Master data'!B5</f>
        <v>1170</v>
      </c>
      <c r="C16" s="81">
        <f>Beta!C8</f>
        <v>0.95434110854960208</v>
      </c>
      <c r="D16" s="10">
        <f t="shared" si="0"/>
        <v>6.5298342309709073E-2</v>
      </c>
      <c r="E16" s="20">
        <f>1-'Debt fundamentals'!F5</f>
        <v>0.85970168271655112</v>
      </c>
      <c r="F16" s="20">
        <f>'Debt fundamentals'!J5</f>
        <v>0.31364960971071709</v>
      </c>
      <c r="G16" s="10">
        <f t="shared" si="1"/>
        <v>4.0400000000000005E-2</v>
      </c>
      <c r="H16" s="10">
        <f>'Debt fundamentals'!H5</f>
        <v>0.13830840813111833</v>
      </c>
      <c r="I16" s="20">
        <f t="shared" si="2"/>
        <v>3.0300000000000004E-2</v>
      </c>
      <c r="J16" s="10">
        <f t="shared" si="3"/>
        <v>0.14029831728344888</v>
      </c>
      <c r="K16" s="20">
        <f t="shared" si="4"/>
        <v>6.0388133775946755E-2</v>
      </c>
      <c r="L16" s="112">
        <f t="shared" si="5"/>
        <v>9.6953241837186344E-2</v>
      </c>
    </row>
    <row r="17" spans="1:12">
      <c r="A17" s="80" t="str">
        <f>'Master data'!A6</f>
        <v>Auto &amp; Truck</v>
      </c>
      <c r="B17" s="80">
        <f>'Master data'!B6</f>
        <v>152</v>
      </c>
      <c r="C17" s="81">
        <f>Beta!C9</f>
        <v>1.3542108327743885</v>
      </c>
      <c r="D17" s="10">
        <f t="shared" si="0"/>
        <v>8.6331489803932834E-2</v>
      </c>
      <c r="E17" s="20">
        <f>1-'Debt fundamentals'!F6</f>
        <v>0.6763038915474775</v>
      </c>
      <c r="F17" s="20">
        <f>'Debt fundamentals'!J6</f>
        <v>0.31485943066687894</v>
      </c>
      <c r="G17" s="10">
        <f t="shared" si="1"/>
        <v>4.0400000000000005E-2</v>
      </c>
      <c r="H17" s="10">
        <f>'Debt fundamentals'!H6</f>
        <v>0.11019114733642207</v>
      </c>
      <c r="I17" s="20">
        <f t="shared" si="2"/>
        <v>3.0300000000000004E-2</v>
      </c>
      <c r="J17" s="10">
        <f t="shared" si="3"/>
        <v>0.3236961084525225</v>
      </c>
      <c r="K17" s="20">
        <f t="shared" si="4"/>
        <v>6.819431460360259E-2</v>
      </c>
      <c r="L17" s="112">
        <f t="shared" si="5"/>
        <v>0.10502860131407177</v>
      </c>
    </row>
    <row r="18" spans="1:12">
      <c r="A18" s="80" t="str">
        <f>'Master data'!A7</f>
        <v>Auto Parts</v>
      </c>
      <c r="B18" s="80">
        <f>'Master data'!B7</f>
        <v>728</v>
      </c>
      <c r="C18" s="81">
        <f>Beta!C10</f>
        <v>1.526205558396474</v>
      </c>
      <c r="D18" s="10">
        <f t="shared" si="0"/>
        <v>9.5378412371654536E-2</v>
      </c>
      <c r="E18" s="20">
        <f>1-'Debt fundamentals'!F7</f>
        <v>0.78199384687182927</v>
      </c>
      <c r="F18" s="20">
        <f>'Debt fundamentals'!J7</f>
        <v>0.29799635626299609</v>
      </c>
      <c r="G18" s="10">
        <f t="shared" si="1"/>
        <v>4.0400000000000005E-2</v>
      </c>
      <c r="H18" s="10">
        <f>'Debt fundamentals'!H7</f>
        <v>0.16795687338005691</v>
      </c>
      <c r="I18" s="20">
        <f t="shared" si="2"/>
        <v>3.0300000000000004E-2</v>
      </c>
      <c r="J18" s="10">
        <f t="shared" si="3"/>
        <v>0.21800615312817073</v>
      </c>
      <c r="K18" s="20">
        <f t="shared" si="4"/>
        <v>8.1190918038821391E-2</v>
      </c>
      <c r="L18" s="112">
        <f t="shared" si="5"/>
        <v>0.11847336348843585</v>
      </c>
    </row>
    <row r="19" spans="1:12">
      <c r="A19" s="80" t="str">
        <f>'Master data'!A8</f>
        <v>Bank (Money Center)</v>
      </c>
      <c r="B19" s="80">
        <f>'Master data'!B8</f>
        <v>610</v>
      </c>
      <c r="C19" s="81">
        <f>Beta!C11</f>
        <v>1.0325221935011708</v>
      </c>
      <c r="D19" s="10">
        <f t="shared" si="0"/>
        <v>6.9410667378161581E-2</v>
      </c>
      <c r="E19" s="20">
        <f>1-'Debt fundamentals'!F8</f>
        <v>0.26908335955002838</v>
      </c>
      <c r="F19" s="20">
        <f>'Debt fundamentals'!J8</f>
        <v>0.20423641425778655</v>
      </c>
      <c r="G19" s="10">
        <f t="shared" si="1"/>
        <v>3.3800000000000004E-2</v>
      </c>
      <c r="H19" s="10">
        <f>'Debt fundamentals'!H8</f>
        <v>0.20490151049398916</v>
      </c>
      <c r="I19" s="20">
        <f t="shared" si="2"/>
        <v>2.5350000000000004E-2</v>
      </c>
      <c r="J19" s="10">
        <f t="shared" si="3"/>
        <v>0.73091664044997162</v>
      </c>
      <c r="K19" s="20">
        <f t="shared" si="4"/>
        <v>3.7205992402132057E-2</v>
      </c>
      <c r="L19" s="112">
        <f t="shared" si="5"/>
        <v>7.2971716278067644E-2</v>
      </c>
    </row>
    <row r="20" spans="1:12">
      <c r="A20" s="80" t="str">
        <f>'Master data'!A9</f>
        <v>Banks (Regional)</v>
      </c>
      <c r="B20" s="80">
        <f>'Master data'!B9</f>
        <v>816</v>
      </c>
      <c r="C20" s="81">
        <f>Beta!C12</f>
        <v>0.7372332048488982</v>
      </c>
      <c r="D20" s="10">
        <f t="shared" si="0"/>
        <v>5.3878466575052048E-2</v>
      </c>
      <c r="E20" s="20">
        <f>1-'Debt fundamentals'!F9</f>
        <v>0.36040551579946012</v>
      </c>
      <c r="F20" s="20">
        <f>'Debt fundamentals'!J9</f>
        <v>0.19215480409539265</v>
      </c>
      <c r="G20" s="10">
        <f t="shared" si="1"/>
        <v>3.3800000000000004E-2</v>
      </c>
      <c r="H20" s="10">
        <f>'Debt fundamentals'!H9</f>
        <v>0.19886473545982666</v>
      </c>
      <c r="I20" s="20">
        <f t="shared" si="2"/>
        <v>2.5350000000000004E-2</v>
      </c>
      <c r="J20" s="10">
        <f t="shared" si="3"/>
        <v>0.63959448420053988</v>
      </c>
      <c r="K20" s="20">
        <f t="shared" si="4"/>
        <v>3.5631816710949296E-2</v>
      </c>
      <c r="L20" s="112">
        <f t="shared" si="5"/>
        <v>7.1343258666499265E-2</v>
      </c>
    </row>
    <row r="21" spans="1:12">
      <c r="A21" s="80" t="str">
        <f>'Master data'!A10</f>
        <v>Beverage (Alcoholic)</v>
      </c>
      <c r="B21" s="80">
        <f>'Master data'!B10</f>
        <v>219</v>
      </c>
      <c r="C21" s="81">
        <f>Beta!C13</f>
        <v>0.92090243003027572</v>
      </c>
      <c r="D21" s="10">
        <f t="shared" si="0"/>
        <v>6.3539467819592507E-2</v>
      </c>
      <c r="E21" s="20">
        <f>1-'Debt fundamentals'!F10</f>
        <v>0.87075968582513852</v>
      </c>
      <c r="F21" s="20">
        <f>'Debt fundamentals'!J10</f>
        <v>0.25204820366049158</v>
      </c>
      <c r="G21" s="10">
        <f t="shared" si="1"/>
        <v>4.0400000000000005E-2</v>
      </c>
      <c r="H21" s="10">
        <f>'Debt fundamentals'!H10</f>
        <v>0.1751283463529538</v>
      </c>
      <c r="I21" s="20">
        <f t="shared" si="2"/>
        <v>3.0300000000000004E-2</v>
      </c>
      <c r="J21" s="10">
        <f t="shared" si="3"/>
        <v>0.12924031417486148</v>
      </c>
      <c r="K21" s="20">
        <f t="shared" si="4"/>
        <v>5.9243588555583176E-2</v>
      </c>
      <c r="L21" s="112">
        <f t="shared" si="5"/>
        <v>9.5769229540258349E-2</v>
      </c>
    </row>
    <row r="22" spans="1:12">
      <c r="A22" s="80" t="str">
        <f>'Master data'!A11</f>
        <v>Beverage (Soft)</v>
      </c>
      <c r="B22" s="80">
        <f>'Master data'!B11</f>
        <v>100</v>
      </c>
      <c r="C22" s="81">
        <f>Beta!C14</f>
        <v>0.8838214934890084</v>
      </c>
      <c r="D22" s="10">
        <f t="shared" si="0"/>
        <v>6.1589010557521848E-2</v>
      </c>
      <c r="E22" s="20">
        <f>1-'Debt fundamentals'!F11</f>
        <v>0.85718160304981106</v>
      </c>
      <c r="F22" s="20">
        <f>'Debt fundamentals'!J11</f>
        <v>0.30683803257362013</v>
      </c>
      <c r="G22" s="10">
        <f t="shared" si="1"/>
        <v>4.0400000000000005E-2</v>
      </c>
      <c r="H22" s="10">
        <f>'Debt fundamentals'!H11</f>
        <v>0.11472802306721322</v>
      </c>
      <c r="I22" s="20">
        <f t="shared" si="2"/>
        <v>3.0300000000000004E-2</v>
      </c>
      <c r="J22" s="10">
        <f t="shared" si="3"/>
        <v>0.14281839695018894</v>
      </c>
      <c r="K22" s="20">
        <f t="shared" si="4"/>
        <v>5.7120364227539036E-2</v>
      </c>
      <c r="L22" s="112">
        <f t="shared" si="5"/>
        <v>9.3572790580212839E-2</v>
      </c>
    </row>
    <row r="23" spans="1:12">
      <c r="A23" s="80" t="str">
        <f>'Master data'!A12</f>
        <v>Broadcasting</v>
      </c>
      <c r="B23" s="80">
        <f>'Master data'!B12</f>
        <v>139</v>
      </c>
      <c r="C23" s="81">
        <f>Beta!C15</f>
        <v>1.0940244505371257</v>
      </c>
      <c r="D23" s="10">
        <f t="shared" si="0"/>
        <v>7.264568609825281E-2</v>
      </c>
      <c r="E23" s="20">
        <f>1-'Debt fundamentals'!F12</f>
        <v>0.59644340361586712</v>
      </c>
      <c r="F23" s="20">
        <f>'Debt fundamentals'!J12</f>
        <v>0.32837290457933188</v>
      </c>
      <c r="G23" s="10">
        <f t="shared" si="1"/>
        <v>4.0400000000000005E-2</v>
      </c>
      <c r="H23" s="10">
        <f>'Debt fundamentals'!H12</f>
        <v>0.16814117760693964</v>
      </c>
      <c r="I23" s="20">
        <f t="shared" si="2"/>
        <v>3.0300000000000004E-2</v>
      </c>
      <c r="J23" s="10">
        <f t="shared" si="3"/>
        <v>0.40355659638413288</v>
      </c>
      <c r="K23" s="20">
        <f t="shared" si="4"/>
        <v>5.5556805144891017E-2</v>
      </c>
      <c r="L23" s="112">
        <f t="shared" si="5"/>
        <v>9.1955315667128668E-2</v>
      </c>
    </row>
    <row r="24" spans="1:12">
      <c r="A24" s="80" t="str">
        <f>'Master data'!A13</f>
        <v>Brokerage &amp; Investment Banking</v>
      </c>
      <c r="B24" s="80">
        <f>'Master data'!B13</f>
        <v>599</v>
      </c>
      <c r="C24" s="81">
        <f>Beta!C16</f>
        <v>0.91644923419476632</v>
      </c>
      <c r="D24" s="10">
        <f t="shared" si="0"/>
        <v>6.3305229718644704E-2</v>
      </c>
      <c r="E24" s="20">
        <f>1-'Debt fundamentals'!F13</f>
        <v>0.33645229141949362</v>
      </c>
      <c r="F24" s="20">
        <f>'Debt fundamentals'!J13</f>
        <v>0.30270055107808447</v>
      </c>
      <c r="G24" s="10">
        <f t="shared" si="1"/>
        <v>4.0400000000000005E-2</v>
      </c>
      <c r="H24" s="10">
        <f>'Debt fundamentals'!H13</f>
        <v>0.15257143921027227</v>
      </c>
      <c r="I24" s="20">
        <f t="shared" si="2"/>
        <v>3.0300000000000004E-2</v>
      </c>
      <c r="J24" s="10">
        <f t="shared" si="3"/>
        <v>0.66354770858050638</v>
      </c>
      <c r="K24" s="20">
        <f t="shared" si="4"/>
        <v>4.1404685167664781E-2</v>
      </c>
      <c r="L24" s="112">
        <f t="shared" si="5"/>
        <v>7.731519155275679E-2</v>
      </c>
    </row>
    <row r="25" spans="1:12">
      <c r="A25" s="80" t="str">
        <f>'Master data'!A14</f>
        <v>Building Materials</v>
      </c>
      <c r="B25" s="80">
        <f>'Master data'!B14</f>
        <v>449</v>
      </c>
      <c r="C25" s="81">
        <f>Beta!C17</f>
        <v>1.118843607970198</v>
      </c>
      <c r="D25" s="10">
        <f t="shared" si="0"/>
        <v>7.395117377923241E-2</v>
      </c>
      <c r="E25" s="20">
        <f>1-'Debt fundamentals'!F14</f>
        <v>0.848534352465937</v>
      </c>
      <c r="F25" s="20">
        <f>'Debt fundamentals'!J14</f>
        <v>0.28033869784105359</v>
      </c>
      <c r="G25" s="10">
        <f t="shared" si="1"/>
        <v>4.0400000000000005E-2</v>
      </c>
      <c r="H25" s="10">
        <f>'Debt fundamentals'!H14</f>
        <v>0.17450774526242838</v>
      </c>
      <c r="I25" s="20">
        <f t="shared" si="2"/>
        <v>3.0300000000000004E-2</v>
      </c>
      <c r="J25" s="10">
        <f t="shared" si="3"/>
        <v>0.151465647534063</v>
      </c>
      <c r="K25" s="20">
        <f t="shared" si="4"/>
        <v>6.7339520477139064E-2</v>
      </c>
      <c r="L25" s="112">
        <f t="shared" si="5"/>
        <v>0.10414433152807478</v>
      </c>
    </row>
    <row r="26" spans="1:12">
      <c r="A26" s="80" t="str">
        <f>'Master data'!A15</f>
        <v>Business &amp; Consumer Services</v>
      </c>
      <c r="B26" s="80">
        <f>'Master data'!B15</f>
        <v>948</v>
      </c>
      <c r="C26" s="81">
        <f>Beta!C18</f>
        <v>1.1058963659887098</v>
      </c>
      <c r="D26" s="10">
        <f t="shared" si="0"/>
        <v>7.3270148851006134E-2</v>
      </c>
      <c r="E26" s="20">
        <f>1-'Debt fundamentals'!F15</f>
        <v>0.84498194293249729</v>
      </c>
      <c r="F26" s="20">
        <f>'Debt fundamentals'!J15</f>
        <v>0.32342540173106121</v>
      </c>
      <c r="G26" s="10">
        <f t="shared" si="1"/>
        <v>4.0400000000000005E-2</v>
      </c>
      <c r="H26" s="10">
        <f>'Debt fundamentals'!H15</f>
        <v>0.1670166681945929</v>
      </c>
      <c r="I26" s="20">
        <f t="shared" si="2"/>
        <v>3.0300000000000004E-2</v>
      </c>
      <c r="J26" s="10">
        <f t="shared" si="3"/>
        <v>0.15501805706750271</v>
      </c>
      <c r="K26" s="20">
        <f t="shared" si="4"/>
        <v>6.660899986422178E-2</v>
      </c>
      <c r="L26" s="112">
        <f t="shared" si="5"/>
        <v>0.10338862054919518</v>
      </c>
    </row>
    <row r="27" spans="1:12">
      <c r="A27" s="80" t="str">
        <f>'Master data'!A16</f>
        <v>Cable TV</v>
      </c>
      <c r="B27" s="80">
        <f>'Master data'!B16</f>
        <v>54</v>
      </c>
      <c r="C27" s="81">
        <f>Beta!C19</f>
        <v>0.99186346090864785</v>
      </c>
      <c r="D27" s="10">
        <f t="shared" si="0"/>
        <v>6.7272018043794873E-2</v>
      </c>
      <c r="E27" s="20">
        <f>1-'Debt fundamentals'!F16</f>
        <v>0.63128562260240362</v>
      </c>
      <c r="F27" s="20">
        <f>'Debt fundamentals'!J16</f>
        <v>0.25394099714328017</v>
      </c>
      <c r="G27" s="10">
        <f t="shared" si="1"/>
        <v>4.0400000000000005E-2</v>
      </c>
      <c r="H27" s="10">
        <f>'Debt fundamentals'!H16</f>
        <v>0.15049797824865793</v>
      </c>
      <c r="I27" s="20">
        <f t="shared" si="2"/>
        <v>3.0300000000000004E-2</v>
      </c>
      <c r="J27" s="10">
        <f t="shared" si="3"/>
        <v>0.36871437739759638</v>
      </c>
      <c r="K27" s="20">
        <f t="shared" si="4"/>
        <v>5.3639903429644344E-2</v>
      </c>
      <c r="L27" s="112">
        <f t="shared" si="5"/>
        <v>8.9972313892735745E-2</v>
      </c>
    </row>
    <row r="28" spans="1:12">
      <c r="A28" s="80" t="str">
        <f>'Master data'!A17</f>
        <v>Chemical (Basic)</v>
      </c>
      <c r="B28" s="80">
        <f>'Master data'!B17</f>
        <v>854</v>
      </c>
      <c r="C28" s="81">
        <f>Beta!C20</f>
        <v>1.1361222166300649</v>
      </c>
      <c r="D28" s="10">
        <f t="shared" si="0"/>
        <v>7.4860028594741418E-2</v>
      </c>
      <c r="E28" s="20">
        <f>1-'Debt fundamentals'!F17</f>
        <v>0.77652211942667326</v>
      </c>
      <c r="F28" s="20">
        <f>'Debt fundamentals'!J17</f>
        <v>0.29518907722389626</v>
      </c>
      <c r="G28" s="10">
        <f t="shared" si="1"/>
        <v>4.0400000000000005E-2</v>
      </c>
      <c r="H28" s="10">
        <f>'Debt fundamentals'!H17</f>
        <v>0.16002239162976686</v>
      </c>
      <c r="I28" s="20">
        <f t="shared" si="2"/>
        <v>3.0300000000000004E-2</v>
      </c>
      <c r="J28" s="10">
        <f t="shared" si="3"/>
        <v>0.22347788057332674</v>
      </c>
      <c r="K28" s="20">
        <f t="shared" si="4"/>
        <v>6.4901847846101771E-2</v>
      </c>
      <c r="L28" s="112">
        <f t="shared" si="5"/>
        <v>0.10162260122010536</v>
      </c>
    </row>
    <row r="29" spans="1:12">
      <c r="A29" s="80" t="str">
        <f>'Master data'!A18</f>
        <v>Chemical (Diversified)</v>
      </c>
      <c r="B29" s="80">
        <f>'Master data'!B18</f>
        <v>71</v>
      </c>
      <c r="C29" s="81">
        <f>Beta!C21</f>
        <v>1.4031540999878529</v>
      </c>
      <c r="D29" s="10">
        <f t="shared" si="0"/>
        <v>8.8905905659361059E-2</v>
      </c>
      <c r="E29" s="20">
        <f>1-'Debt fundamentals'!F18</f>
        <v>0.69380528887248305</v>
      </c>
      <c r="F29" s="20">
        <f>'Debt fundamentals'!J18</f>
        <v>0.24802826424181612</v>
      </c>
      <c r="G29" s="10">
        <f t="shared" si="1"/>
        <v>3.3800000000000004E-2</v>
      </c>
      <c r="H29" s="10">
        <f>'Debt fundamentals'!H18</f>
        <v>0.19766771322170917</v>
      </c>
      <c r="I29" s="20">
        <f t="shared" si="2"/>
        <v>2.5350000000000004E-2</v>
      </c>
      <c r="J29" s="10">
        <f t="shared" si="3"/>
        <v>0.30619471112751695</v>
      </c>
      <c r="K29" s="20">
        <f t="shared" si="4"/>
        <v>6.9445423485545277E-2</v>
      </c>
      <c r="L29" s="112">
        <f t="shared" si="5"/>
        <v>0.10632285188159862</v>
      </c>
    </row>
    <row r="30" spans="1:12">
      <c r="A30" s="80" t="str">
        <f>'Master data'!A19</f>
        <v>Chemical (Specialty)</v>
      </c>
      <c r="B30" s="80">
        <f>'Master data'!B19</f>
        <v>898</v>
      </c>
      <c r="C30" s="81">
        <f>Beta!C22</f>
        <v>1.106939031227731</v>
      </c>
      <c r="D30" s="10">
        <f t="shared" si="0"/>
        <v>7.3324993042578654E-2</v>
      </c>
      <c r="E30" s="20">
        <f>1-'Debt fundamentals'!F19</f>
        <v>0.86282086825184057</v>
      </c>
      <c r="F30" s="20">
        <f>'Debt fundamentals'!J19</f>
        <v>0.3076472863588649</v>
      </c>
      <c r="G30" s="10">
        <f t="shared" si="1"/>
        <v>4.0400000000000005E-2</v>
      </c>
      <c r="H30" s="10">
        <f>'Debt fundamentals'!H19</f>
        <v>0.15441083298003958</v>
      </c>
      <c r="I30" s="20">
        <f t="shared" si="2"/>
        <v>3.0300000000000004E-2</v>
      </c>
      <c r="J30" s="10">
        <f t="shared" si="3"/>
        <v>0.13717913174815943</v>
      </c>
      <c r="K30" s="20">
        <f t="shared" si="4"/>
        <v>6.7422861853527111E-2</v>
      </c>
      <c r="L30" s="112">
        <f t="shared" si="5"/>
        <v>0.10423054674502819</v>
      </c>
    </row>
    <row r="31" spans="1:12">
      <c r="A31" s="80" t="str">
        <f>'Master data'!A20</f>
        <v>Coal &amp; Related Energy</v>
      </c>
      <c r="B31" s="80">
        <f>'Master data'!B20</f>
        <v>206</v>
      </c>
      <c r="C31" s="81">
        <f>Beta!C23</f>
        <v>1.1269458657734746</v>
      </c>
      <c r="D31" s="10">
        <f t="shared" si="0"/>
        <v>7.4377352539684763E-2</v>
      </c>
      <c r="E31" s="20">
        <f>1-'Debt fundamentals'!F20</f>
        <v>0.70836483525949112</v>
      </c>
      <c r="F31" s="20">
        <f>'Debt fundamentals'!J20</f>
        <v>0.44900567823215992</v>
      </c>
      <c r="G31" s="10">
        <f t="shared" si="1"/>
        <v>4.4580000000000009E-2</v>
      </c>
      <c r="H31" s="10">
        <f>'Debt fundamentals'!H20</f>
        <v>7.3592019055505969E-2</v>
      </c>
      <c r="I31" s="20">
        <f t="shared" si="2"/>
        <v>3.3435000000000006E-2</v>
      </c>
      <c r="J31" s="10">
        <f t="shared" si="3"/>
        <v>0.29163516474050888</v>
      </c>
      <c r="K31" s="20">
        <f t="shared" si="4"/>
        <v>6.2437122811909808E-2</v>
      </c>
      <c r="L31" s="112">
        <f t="shared" si="5"/>
        <v>9.9072885667492949E-2</v>
      </c>
    </row>
    <row r="32" spans="1:12">
      <c r="A32" s="80" t="str">
        <f>'Master data'!A21</f>
        <v>Computer Services</v>
      </c>
      <c r="B32" s="80">
        <f>'Master data'!B21</f>
        <v>1040</v>
      </c>
      <c r="C32" s="81">
        <f>Beta!C24</f>
        <v>1.1194804007685029</v>
      </c>
      <c r="D32" s="10">
        <f t="shared" si="0"/>
        <v>7.3984669080423254E-2</v>
      </c>
      <c r="E32" s="20">
        <f>1-'Debt fundamentals'!F21</f>
        <v>0.88928432565682114</v>
      </c>
      <c r="F32" s="20">
        <f>'Debt fundamentals'!J21</f>
        <v>0.3178022147834853</v>
      </c>
      <c r="G32" s="10">
        <f t="shared" si="1"/>
        <v>4.0400000000000005E-2</v>
      </c>
      <c r="H32" s="10">
        <f>'Debt fundamentals'!H21</f>
        <v>0.16775447079529349</v>
      </c>
      <c r="I32" s="20">
        <f t="shared" si="2"/>
        <v>3.0300000000000004E-2</v>
      </c>
      <c r="J32" s="10">
        <f t="shared" si="3"/>
        <v>0.11071567434317886</v>
      </c>
      <c r="K32" s="20">
        <f t="shared" si="4"/>
        <v>6.9148091484725574E-2</v>
      </c>
      <c r="L32" s="112">
        <f t="shared" si="5"/>
        <v>0.10601526705316444</v>
      </c>
    </row>
    <row r="33" spans="1:12">
      <c r="A33" s="80" t="str">
        <f>'Master data'!A22</f>
        <v>Computers/Peripherals</v>
      </c>
      <c r="B33" s="80">
        <f>'Master data'!B22</f>
        <v>336</v>
      </c>
      <c r="C33" s="81">
        <f>Beta!C25</f>
        <v>1.3545573197237926</v>
      </c>
      <c r="D33" s="10">
        <f t="shared" si="0"/>
        <v>8.634971501747149E-2</v>
      </c>
      <c r="E33" s="20">
        <f>1-'Debt fundamentals'!F22</f>
        <v>0.91518095968506996</v>
      </c>
      <c r="F33" s="20">
        <f>'Debt fundamentals'!J22</f>
        <v>0.33865869728221859</v>
      </c>
      <c r="G33" s="10">
        <f t="shared" si="1"/>
        <v>4.0400000000000005E-2</v>
      </c>
      <c r="H33" s="10">
        <f>'Debt fundamentals'!H22</f>
        <v>0.12092663522958863</v>
      </c>
      <c r="I33" s="20">
        <f t="shared" si="2"/>
        <v>3.0300000000000004E-2</v>
      </c>
      <c r="J33" s="10">
        <f t="shared" si="3"/>
        <v>8.4819040314930039E-2</v>
      </c>
      <c r="K33" s="20">
        <f t="shared" si="4"/>
        <v>8.159563197976423E-2</v>
      </c>
      <c r="L33" s="112">
        <f t="shared" si="5"/>
        <v>0.11889203308251473</v>
      </c>
    </row>
    <row r="34" spans="1:12">
      <c r="A34" s="80" t="str">
        <f>'Master data'!A23</f>
        <v>Construction Supplies</v>
      </c>
      <c r="B34" s="80">
        <f>'Master data'!B23</f>
        <v>784</v>
      </c>
      <c r="C34" s="81">
        <f>Beta!C26</f>
        <v>1.1571894446027715</v>
      </c>
      <c r="D34" s="10">
        <f t="shared" si="0"/>
        <v>7.5968164786105782E-2</v>
      </c>
      <c r="E34" s="20">
        <f>1-'Debt fundamentals'!F23</f>
        <v>0.73445690117177942</v>
      </c>
      <c r="F34" s="20">
        <f>'Debt fundamentals'!J23</f>
        <v>0.28428217213446577</v>
      </c>
      <c r="G34" s="10">
        <f t="shared" si="1"/>
        <v>4.0400000000000005E-2</v>
      </c>
      <c r="H34" s="10">
        <f>'Debt fundamentals'!H23</f>
        <v>0.15197680200358615</v>
      </c>
      <c r="I34" s="20">
        <f t="shared" si="2"/>
        <v>3.0300000000000004E-2</v>
      </c>
      <c r="J34" s="10">
        <f t="shared" si="3"/>
        <v>0.26554309882822058</v>
      </c>
      <c r="K34" s="20">
        <f t="shared" si="4"/>
        <v>6.3841298791005432E-2</v>
      </c>
      <c r="L34" s="112">
        <f t="shared" si="5"/>
        <v>0.10052548150793683</v>
      </c>
    </row>
    <row r="35" spans="1:12">
      <c r="A35" s="80" t="str">
        <f>'Master data'!A24</f>
        <v>Diversified</v>
      </c>
      <c r="B35" s="80">
        <f>'Master data'!B24</f>
        <v>318</v>
      </c>
      <c r="C35" s="81">
        <f>Beta!C27</f>
        <v>1.0538717452295296</v>
      </c>
      <c r="D35" s="10">
        <f t="shared" si="0"/>
        <v>7.0533653799073254E-2</v>
      </c>
      <c r="E35" s="20">
        <f>1-'Debt fundamentals'!F24</f>
        <v>0.63767115153840548</v>
      </c>
      <c r="F35" s="20">
        <f>'Debt fundamentals'!J24</f>
        <v>0.23874797952027321</v>
      </c>
      <c r="G35" s="10">
        <f t="shared" si="1"/>
        <v>3.3800000000000004E-2</v>
      </c>
      <c r="H35" s="10">
        <f>'Debt fundamentals'!H24</f>
        <v>0.14502731066610131</v>
      </c>
      <c r="I35" s="20">
        <f t="shared" si="2"/>
        <v>2.5350000000000004E-2</v>
      </c>
      <c r="J35" s="10">
        <f t="shared" si="3"/>
        <v>0.36232884846159452</v>
      </c>
      <c r="K35" s="20">
        <f t="shared" si="4"/>
        <v>5.4162312548767688E-2</v>
      </c>
      <c r="L35" s="112">
        <f t="shared" si="5"/>
        <v>9.0512737119414766E-2</v>
      </c>
    </row>
    <row r="36" spans="1:12">
      <c r="A36" s="80" t="str">
        <f>'Master data'!A25</f>
        <v>Drugs (Biotechnology)</v>
      </c>
      <c r="B36" s="80">
        <f>'Master data'!B25</f>
        <v>1223</v>
      </c>
      <c r="C36" s="81">
        <f>Beta!C28</f>
        <v>1.1044876675583117</v>
      </c>
      <c r="D36" s="10">
        <f t="shared" si="0"/>
        <v>7.3196051313567198E-2</v>
      </c>
      <c r="E36" s="20">
        <f>1-'Debt fundamentals'!F25</f>
        <v>0.89517184403061845</v>
      </c>
      <c r="F36" s="20">
        <f>'Debt fundamentals'!J25</f>
        <v>0.45420702418042541</v>
      </c>
      <c r="G36" s="10">
        <f t="shared" si="1"/>
        <v>4.4580000000000009E-2</v>
      </c>
      <c r="H36" s="10">
        <f>'Debt fundamentals'!H25</f>
        <v>2.0794847204290645E-2</v>
      </c>
      <c r="I36" s="20">
        <f t="shared" si="2"/>
        <v>3.3435000000000006E-2</v>
      </c>
      <c r="J36" s="10">
        <f t="shared" si="3"/>
        <v>0.10482815596938155</v>
      </c>
      <c r="K36" s="20">
        <f t="shared" si="4"/>
        <v>6.9027973624962005E-2</v>
      </c>
      <c r="L36" s="112">
        <f t="shared" si="5"/>
        <v>0.10589100719823663</v>
      </c>
    </row>
    <row r="37" spans="1:12">
      <c r="A37" s="80" t="str">
        <f>'Master data'!A26</f>
        <v>Drugs (Pharmaceutical)</v>
      </c>
      <c r="B37" s="80">
        <f>'Master data'!B26</f>
        <v>1371</v>
      </c>
      <c r="C37" s="81">
        <f>Beta!C29</f>
        <v>1.0775601817466782</v>
      </c>
      <c r="D37" s="10">
        <f t="shared" si="0"/>
        <v>7.1779665559875278E-2</v>
      </c>
      <c r="E37" s="20">
        <f>1-'Debt fundamentals'!F26</f>
        <v>0.87117007330055141</v>
      </c>
      <c r="F37" s="20">
        <f>'Debt fundamentals'!J26</f>
        <v>0.39786296480578942</v>
      </c>
      <c r="G37" s="10">
        <f t="shared" si="1"/>
        <v>4.0400000000000005E-2</v>
      </c>
      <c r="H37" s="10">
        <f>'Debt fundamentals'!H26</f>
        <v>9.2569721452710335E-2</v>
      </c>
      <c r="I37" s="20">
        <f t="shared" si="2"/>
        <v>3.0300000000000004E-2</v>
      </c>
      <c r="J37" s="10">
        <f t="shared" si="3"/>
        <v>0.12882992669944859</v>
      </c>
      <c r="K37" s="20">
        <f t="shared" si="4"/>
        <v>6.6435843286278912E-2</v>
      </c>
      <c r="L37" s="112">
        <f t="shared" si="5"/>
        <v>0.10320949305477134</v>
      </c>
    </row>
    <row r="38" spans="1:12">
      <c r="A38" s="80" t="str">
        <f>'Master data'!A27</f>
        <v>Education</v>
      </c>
      <c r="B38" s="80">
        <f>'Master data'!B27</f>
        <v>244</v>
      </c>
      <c r="C38" s="81">
        <f>Beta!C30</f>
        <v>1.0631824876684701</v>
      </c>
      <c r="D38" s="10">
        <f t="shared" si="0"/>
        <v>7.1023398851361524E-2</v>
      </c>
      <c r="E38" s="20">
        <f>1-'Debt fundamentals'!F27</f>
        <v>0.76465391139376215</v>
      </c>
      <c r="F38" s="20">
        <f>'Debt fundamentals'!J27</f>
        <v>0.3237640159084067</v>
      </c>
      <c r="G38" s="10">
        <f t="shared" si="1"/>
        <v>4.0400000000000005E-2</v>
      </c>
      <c r="H38" s="10">
        <f>'Debt fundamentals'!H27</f>
        <v>0.13330324144476585</v>
      </c>
      <c r="I38" s="20">
        <f t="shared" si="2"/>
        <v>3.0300000000000004E-2</v>
      </c>
      <c r="J38" s="10">
        <f t="shared" si="3"/>
        <v>0.23534608860623785</v>
      </c>
      <c r="K38" s="20">
        <f t="shared" si="4"/>
        <v>6.1439306216941832E-2</v>
      </c>
      <c r="L38" s="112">
        <f t="shared" si="5"/>
        <v>9.8040661603733037E-2</v>
      </c>
    </row>
    <row r="39" spans="1:12">
      <c r="A39" s="80" t="str">
        <f>'Master data'!A28</f>
        <v>Electrical Equipment</v>
      </c>
      <c r="B39" s="80">
        <f>'Master data'!B28</f>
        <v>999</v>
      </c>
      <c r="C39" s="81">
        <f>Beta!C31</f>
        <v>1.0963399350526222</v>
      </c>
      <c r="D39" s="10">
        <f t="shared" si="0"/>
        <v>7.2767480583767932E-2</v>
      </c>
      <c r="E39" s="20">
        <f>1-'Debt fundamentals'!F28</f>
        <v>0.89077266083904272</v>
      </c>
      <c r="F39" s="20">
        <f>'Debt fundamentals'!J28</f>
        <v>0.33717558911957879</v>
      </c>
      <c r="G39" s="10">
        <f t="shared" si="1"/>
        <v>4.0400000000000005E-2</v>
      </c>
      <c r="H39" s="10">
        <f>'Debt fundamentals'!H28</f>
        <v>0.12438203727267909</v>
      </c>
      <c r="I39" s="20">
        <f t="shared" si="2"/>
        <v>3.0300000000000004E-2</v>
      </c>
      <c r="J39" s="10">
        <f t="shared" si="3"/>
        <v>0.10922733916095728</v>
      </c>
      <c r="K39" s="20">
        <f t="shared" si="4"/>
        <v>6.8128870678733341E-2</v>
      </c>
      <c r="L39" s="112">
        <f t="shared" si="5"/>
        <v>0.10496090070213793</v>
      </c>
    </row>
    <row r="40" spans="1:12">
      <c r="A40" s="80" t="str">
        <f>'Master data'!A29</f>
        <v>Electronics (Consumer &amp; Office)</v>
      </c>
      <c r="B40" s="80">
        <f>'Master data'!B29</f>
        <v>138</v>
      </c>
      <c r="C40" s="81">
        <f>Beta!C32</f>
        <v>1.2907351864587455</v>
      </c>
      <c r="D40" s="10">
        <f t="shared" si="0"/>
        <v>8.2992670807730012E-2</v>
      </c>
      <c r="E40" s="20">
        <f>1-'Debt fundamentals'!F29</f>
        <v>0.76761812965470821</v>
      </c>
      <c r="F40" s="20">
        <f>'Debt fundamentals'!J29</f>
        <v>0.31536571621443654</v>
      </c>
      <c r="G40" s="10">
        <f t="shared" si="1"/>
        <v>4.0400000000000005E-2</v>
      </c>
      <c r="H40" s="10">
        <f>'Debt fundamentals'!H29</f>
        <v>0.11795089968411829</v>
      </c>
      <c r="I40" s="20">
        <f t="shared" si="2"/>
        <v>3.0300000000000004E-2</v>
      </c>
      <c r="J40" s="10">
        <f t="shared" si="3"/>
        <v>0.23238187034529179</v>
      </c>
      <c r="K40" s="20">
        <f t="shared" si="4"/>
        <v>7.0747849411940955E-2</v>
      </c>
      <c r="L40" s="112">
        <f t="shared" si="5"/>
        <v>0.10767018904683545</v>
      </c>
    </row>
    <row r="41" spans="1:12">
      <c r="A41" s="80" t="str">
        <f>'Master data'!A30</f>
        <v>Electronics (General)</v>
      </c>
      <c r="B41" s="80">
        <f>'Master data'!B30</f>
        <v>1425</v>
      </c>
      <c r="C41" s="81">
        <f>Beta!C33</f>
        <v>1.3003336732122071</v>
      </c>
      <c r="D41" s="10">
        <f t="shared" si="0"/>
        <v>8.3497551210962098E-2</v>
      </c>
      <c r="E41" s="20">
        <f>1-'Debt fundamentals'!F30</f>
        <v>0.88449000910229225</v>
      </c>
      <c r="F41" s="20">
        <f>'Debt fundamentals'!J30</f>
        <v>0.31028467082163019</v>
      </c>
      <c r="G41" s="10">
        <f t="shared" si="1"/>
        <v>4.0400000000000005E-2</v>
      </c>
      <c r="H41" s="10">
        <f>'Debt fundamentals'!H30</f>
        <v>0.12291803618616465</v>
      </c>
      <c r="I41" s="20">
        <f t="shared" si="2"/>
        <v>3.0300000000000004E-2</v>
      </c>
      <c r="J41" s="10">
        <f t="shared" si="3"/>
        <v>0.11550999089770775</v>
      </c>
      <c r="K41" s="20">
        <f t="shared" si="4"/>
        <v>7.7352702554803532E-2</v>
      </c>
      <c r="L41" s="112">
        <f t="shared" si="5"/>
        <v>0.11450279574634847</v>
      </c>
    </row>
    <row r="42" spans="1:12">
      <c r="A42" s="80" t="str">
        <f>'Master data'!A31</f>
        <v>Engineering/Construction</v>
      </c>
      <c r="B42" s="80">
        <f>'Master data'!B31</f>
        <v>1267</v>
      </c>
      <c r="C42" s="81">
        <f>Beta!C34</f>
        <v>1.1234164907248396</v>
      </c>
      <c r="D42" s="10">
        <f t="shared" si="0"/>
        <v>7.4191707412126565E-2</v>
      </c>
      <c r="E42" s="20">
        <f>1-'Debt fundamentals'!F31</f>
        <v>0.53380861180933259</v>
      </c>
      <c r="F42" s="20">
        <f>'Debt fundamentals'!J31</f>
        <v>0.2943241351825901</v>
      </c>
      <c r="G42" s="10">
        <f t="shared" si="1"/>
        <v>4.0400000000000005E-2</v>
      </c>
      <c r="H42" s="10">
        <f>'Debt fundamentals'!H31</f>
        <v>0.15798804868395813</v>
      </c>
      <c r="I42" s="20">
        <f t="shared" si="2"/>
        <v>3.0300000000000004E-2</v>
      </c>
      <c r="J42" s="10">
        <f t="shared" si="3"/>
        <v>0.46619138819066741</v>
      </c>
      <c r="K42" s="20">
        <f t="shared" si="4"/>
        <v>5.3729771403608677E-2</v>
      </c>
      <c r="L42" s="112">
        <f t="shared" si="5"/>
        <v>9.0065280762353872E-2</v>
      </c>
    </row>
    <row r="43" spans="1:12">
      <c r="A43" s="80" t="str">
        <f>'Master data'!A32</f>
        <v>Entertainment</v>
      </c>
      <c r="B43" s="80">
        <f>'Master data'!B32</f>
        <v>734</v>
      </c>
      <c r="C43" s="81">
        <f>Beta!C35</f>
        <v>1.1419146387042676</v>
      </c>
      <c r="D43" s="10">
        <f t="shared" si="0"/>
        <v>7.5164709995844473E-2</v>
      </c>
      <c r="E43" s="20">
        <f>1-'Debt fundamentals'!F32</f>
        <v>0.86700171756020161</v>
      </c>
      <c r="F43" s="20">
        <f>'Debt fundamentals'!J32</f>
        <v>0.38638430057677353</v>
      </c>
      <c r="G43" s="10">
        <f t="shared" si="1"/>
        <v>4.0400000000000005E-2</v>
      </c>
      <c r="H43" s="10">
        <f>'Debt fundamentals'!H32</f>
        <v>7.8027342383283085E-2</v>
      </c>
      <c r="I43" s="20">
        <f t="shared" si="2"/>
        <v>3.0300000000000004E-2</v>
      </c>
      <c r="J43" s="10">
        <f t="shared" si="3"/>
        <v>0.13299828243979839</v>
      </c>
      <c r="K43" s="20">
        <f t="shared" si="4"/>
        <v>6.9197780624237509E-2</v>
      </c>
      <c r="L43" s="112">
        <f t="shared" si="5"/>
        <v>0.1060666696112802</v>
      </c>
    </row>
    <row r="44" spans="1:12">
      <c r="A44" s="80" t="str">
        <f>'Master data'!A33</f>
        <v>Environmental &amp; Waste Services</v>
      </c>
      <c r="B44" s="80">
        <f>'Master data'!B33</f>
        <v>353</v>
      </c>
      <c r="C44" s="81">
        <f>Beta!C36</f>
        <v>1.0444451868918649</v>
      </c>
      <c r="D44" s="10">
        <f t="shared" si="0"/>
        <v>7.0037816830512092E-2</v>
      </c>
      <c r="E44" s="20">
        <f>1-'Debt fundamentals'!F33</f>
        <v>0.76625056146522164</v>
      </c>
      <c r="F44" s="20">
        <f>'Debt fundamentals'!J33</f>
        <v>0.33744630683110027</v>
      </c>
      <c r="G44" s="10">
        <f t="shared" si="1"/>
        <v>4.0400000000000005E-2</v>
      </c>
      <c r="H44" s="10">
        <f>'Debt fundamentals'!H33</f>
        <v>0.12998483608179812</v>
      </c>
      <c r="I44" s="20">
        <f t="shared" si="2"/>
        <v>3.0300000000000004E-2</v>
      </c>
      <c r="J44" s="10">
        <f t="shared" si="3"/>
        <v>0.23374943853477836</v>
      </c>
      <c r="K44" s="20">
        <f t="shared" si="4"/>
        <v>6.0749124457782029E-2</v>
      </c>
      <c r="L44" s="112">
        <f t="shared" si="5"/>
        <v>9.7326680473567739E-2</v>
      </c>
    </row>
    <row r="45" spans="1:12">
      <c r="A45" s="80" t="str">
        <f>'Master data'!A34</f>
        <v>Farming/Agriculture</v>
      </c>
      <c r="B45" s="80">
        <f>'Master data'!B34</f>
        <v>417</v>
      </c>
      <c r="C45" s="81">
        <f>Beta!C37</f>
        <v>0.94901152521243715</v>
      </c>
      <c r="D45" s="10">
        <f t="shared" si="0"/>
        <v>6.5018006226174194E-2</v>
      </c>
      <c r="E45" s="20">
        <f>1-'Debt fundamentals'!F34</f>
        <v>0.69943086796918275</v>
      </c>
      <c r="F45" s="20">
        <f>'Debt fundamentals'!J34</f>
        <v>0.30326937638340984</v>
      </c>
      <c r="G45" s="10">
        <f t="shared" si="1"/>
        <v>4.0400000000000005E-2</v>
      </c>
      <c r="H45" s="10">
        <f>'Debt fundamentals'!H34</f>
        <v>0.12702778250462579</v>
      </c>
      <c r="I45" s="20">
        <f t="shared" si="2"/>
        <v>3.0300000000000004E-2</v>
      </c>
      <c r="J45" s="10">
        <f t="shared" si="3"/>
        <v>0.30056913203081725</v>
      </c>
      <c r="K45" s="20">
        <f t="shared" si="4"/>
        <v>5.458284522893251E-2</v>
      </c>
      <c r="L45" s="112">
        <f t="shared" si="5"/>
        <v>9.0947770926482097E-2</v>
      </c>
    </row>
    <row r="46" spans="1:12">
      <c r="A46" s="80" t="str">
        <f>'Master data'!A35</f>
        <v>Financial Svcs. (Non-bank &amp; Insurance)</v>
      </c>
      <c r="B46" s="80">
        <f>'Master data'!B35</f>
        <v>1102</v>
      </c>
      <c r="C46" s="81">
        <f>Beta!C38</f>
        <v>0.88726391660950987</v>
      </c>
      <c r="D46" s="10">
        <f t="shared" si="0"/>
        <v>6.1770082013660223E-2</v>
      </c>
      <c r="E46" s="20">
        <f>1-'Debt fundamentals'!F35</f>
        <v>0.15814489083042149</v>
      </c>
      <c r="F46" s="20">
        <f>'Debt fundamentals'!J35</f>
        <v>0.30019307693247255</v>
      </c>
      <c r="G46" s="10">
        <f t="shared" si="1"/>
        <v>4.0400000000000005E-2</v>
      </c>
      <c r="H46" s="10">
        <f>'Debt fundamentals'!H35</f>
        <v>0.15289723972565497</v>
      </c>
      <c r="I46" s="20">
        <f t="shared" si="2"/>
        <v>3.0300000000000004E-2</v>
      </c>
      <c r="J46" s="10">
        <f t="shared" si="3"/>
        <v>0.84185510916957851</v>
      </c>
      <c r="K46" s="20">
        <f t="shared" si="4"/>
        <v>3.5276832684474707E-2</v>
      </c>
      <c r="L46" s="112">
        <f t="shared" si="5"/>
        <v>7.0976033811525729E-2</v>
      </c>
    </row>
    <row r="47" spans="1:12">
      <c r="A47" s="80" t="str">
        <f>'Master data'!A36</f>
        <v>Food Processing</v>
      </c>
      <c r="B47" s="80">
        <f>'Master data'!B36</f>
        <v>1377</v>
      </c>
      <c r="C47" s="81">
        <f>Beta!C39</f>
        <v>0.85901175886229297</v>
      </c>
      <c r="D47" s="10">
        <f t="shared" si="0"/>
        <v>6.0284018516156612E-2</v>
      </c>
      <c r="E47" s="20">
        <f>1-'Debt fundamentals'!F36</f>
        <v>0.80244333534242196</v>
      </c>
      <c r="F47" s="20">
        <f>'Debt fundamentals'!J36</f>
        <v>0.26793390288893121</v>
      </c>
      <c r="G47" s="10">
        <f t="shared" si="1"/>
        <v>4.0400000000000005E-2</v>
      </c>
      <c r="H47" s="10">
        <f>'Debt fundamentals'!H36</f>
        <v>0.15202930549457441</v>
      </c>
      <c r="I47" s="20">
        <f t="shared" si="2"/>
        <v>3.0300000000000004E-2</v>
      </c>
      <c r="J47" s="10">
        <f t="shared" si="3"/>
        <v>0.19755666465757804</v>
      </c>
      <c r="K47" s="20">
        <f t="shared" si="4"/>
        <v>5.4360475825073647E-2</v>
      </c>
      <c r="L47" s="112">
        <f t="shared" si="5"/>
        <v>9.0717733612145413E-2</v>
      </c>
    </row>
    <row r="48" spans="1:12">
      <c r="A48" s="80" t="str">
        <f>'Master data'!A37</f>
        <v>Food Wholesalers</v>
      </c>
      <c r="B48" s="80">
        <f>'Master data'!B37</f>
        <v>160</v>
      </c>
      <c r="C48" s="81">
        <f>Beta!C40</f>
        <v>0.86239015780395523</v>
      </c>
      <c r="D48" s="10">
        <f t="shared" si="0"/>
        <v>6.0461722300488047E-2</v>
      </c>
      <c r="E48" s="20">
        <f>1-'Debt fundamentals'!F37</f>
        <v>0.57011471159952587</v>
      </c>
      <c r="F48" s="20">
        <f>'Debt fundamentals'!J37</f>
        <v>0.30063373348634653</v>
      </c>
      <c r="G48" s="10">
        <f t="shared" si="1"/>
        <v>4.0400000000000005E-2</v>
      </c>
      <c r="H48" s="10">
        <f>'Debt fundamentals'!H37</f>
        <v>0.14567333847476918</v>
      </c>
      <c r="I48" s="20">
        <f t="shared" si="2"/>
        <v>3.0300000000000004E-2</v>
      </c>
      <c r="J48" s="10">
        <f t="shared" si="3"/>
        <v>0.42988528840047413</v>
      </c>
      <c r="K48" s="20">
        <f t="shared" si="4"/>
        <v>4.7495641610687735E-2</v>
      </c>
      <c r="L48" s="112">
        <f t="shared" si="5"/>
        <v>8.361618097657364E-2</v>
      </c>
    </row>
    <row r="49" spans="1:12">
      <c r="A49" s="80" t="str">
        <f>'Master data'!A38</f>
        <v>Furn/Home Furnishings</v>
      </c>
      <c r="B49" s="80">
        <f>'Master data'!B38</f>
        <v>359</v>
      </c>
      <c r="C49" s="81">
        <f>Beta!C41</f>
        <v>1.1395130724062112</v>
      </c>
      <c r="D49" s="10">
        <f t="shared" si="0"/>
        <v>7.5038387608566709E-2</v>
      </c>
      <c r="E49" s="20">
        <f>1-'Debt fundamentals'!F38</f>
        <v>0.84357627337426888</v>
      </c>
      <c r="F49" s="20">
        <f>'Debt fundamentals'!J38</f>
        <v>0.29080939116828763</v>
      </c>
      <c r="G49" s="10">
        <f t="shared" si="1"/>
        <v>4.0400000000000005E-2</v>
      </c>
      <c r="H49" s="10">
        <f>'Debt fundamentals'!H38</f>
        <v>0.15994467350585362</v>
      </c>
      <c r="I49" s="20">
        <f t="shared" si="2"/>
        <v>3.0300000000000004E-2</v>
      </c>
      <c r="J49" s="10">
        <f t="shared" si="3"/>
        <v>0.15642372662573112</v>
      </c>
      <c r="K49" s="20">
        <f t="shared" si="4"/>
        <v>6.8040242295608275E-2</v>
      </c>
      <c r="L49" s="112">
        <f t="shared" si="5"/>
        <v>0.10486921616787082</v>
      </c>
    </row>
    <row r="50" spans="1:12">
      <c r="A50" s="80" t="str">
        <f>'Master data'!A39</f>
        <v>Green &amp; Renewable Energy</v>
      </c>
      <c r="B50" s="80">
        <f>'Master data'!B39</f>
        <v>239</v>
      </c>
      <c r="C50" s="81">
        <f>Beta!C42</f>
        <v>1.0068129993888768</v>
      </c>
      <c r="D50" s="10">
        <f t="shared" si="0"/>
        <v>6.8058363767854915E-2</v>
      </c>
      <c r="E50" s="20">
        <f>1-'Debt fundamentals'!F39</f>
        <v>0.65879681735923423</v>
      </c>
      <c r="F50" s="20">
        <f>'Debt fundamentals'!J39</f>
        <v>0.32660373761800232</v>
      </c>
      <c r="G50" s="10">
        <f t="shared" si="1"/>
        <v>4.0400000000000005E-2</v>
      </c>
      <c r="H50" s="10">
        <f>'Debt fundamentals'!H39</f>
        <v>9.7680032851166956E-2</v>
      </c>
      <c r="I50" s="20">
        <f t="shared" si="2"/>
        <v>3.0300000000000004E-2</v>
      </c>
      <c r="J50" s="10">
        <f t="shared" si="3"/>
        <v>0.34120318264076577</v>
      </c>
      <c r="K50" s="20">
        <f t="shared" si="4"/>
        <v>5.5175089878955037E-2</v>
      </c>
      <c r="L50" s="112">
        <f t="shared" si="5"/>
        <v>9.1560437805815686E-2</v>
      </c>
    </row>
    <row r="51" spans="1:12">
      <c r="A51" s="80" t="str">
        <f>'Master data'!A40</f>
        <v>Healthcare Products</v>
      </c>
      <c r="B51" s="80">
        <f>'Master data'!B40</f>
        <v>852</v>
      </c>
      <c r="C51" s="81">
        <f>Beta!C43</f>
        <v>1.0301404336488462</v>
      </c>
      <c r="D51" s="10">
        <f t="shared" si="0"/>
        <v>6.9285386809929309E-2</v>
      </c>
      <c r="E51" s="20">
        <f>1-'Debt fundamentals'!F40</f>
        <v>0.91809788052518104</v>
      </c>
      <c r="F51" s="20">
        <f>'Debt fundamentals'!J40</f>
        <v>0.38064552223813131</v>
      </c>
      <c r="G51" s="10">
        <f t="shared" si="1"/>
        <v>4.0400000000000005E-2</v>
      </c>
      <c r="H51" s="10">
        <f>'Debt fundamentals'!H40</f>
        <v>7.5996621239877257E-2</v>
      </c>
      <c r="I51" s="20">
        <f t="shared" si="2"/>
        <v>3.0300000000000004E-2</v>
      </c>
      <c r="J51" s="10">
        <f t="shared" si="3"/>
        <v>8.1902119474818957E-2</v>
      </c>
      <c r="K51" s="20">
        <f t="shared" si="4"/>
        <v>6.6092401001650453E-2</v>
      </c>
      <c r="L51" s="112">
        <f t="shared" si="5"/>
        <v>0.10285420793274191</v>
      </c>
    </row>
    <row r="52" spans="1:12">
      <c r="A52" s="80" t="str">
        <f>'Master data'!A41</f>
        <v>Healthcare Support Services</v>
      </c>
      <c r="B52" s="80">
        <f>'Master data'!B41</f>
        <v>445</v>
      </c>
      <c r="C52" s="81">
        <f>Beta!C44</f>
        <v>0.95979934346112317</v>
      </c>
      <c r="D52" s="10">
        <f t="shared" si="0"/>
        <v>6.5585445466055076E-2</v>
      </c>
      <c r="E52" s="20">
        <f>1-'Debt fundamentals'!F41</f>
        <v>0.78433153908483488</v>
      </c>
      <c r="F52" s="20">
        <f>'Debt fundamentals'!J41</f>
        <v>0.34694683304355656</v>
      </c>
      <c r="G52" s="10">
        <f t="shared" si="1"/>
        <v>4.0400000000000005E-2</v>
      </c>
      <c r="H52" s="10">
        <f>'Debt fundamentals'!H41</f>
        <v>0.14227983754560394</v>
      </c>
      <c r="I52" s="20">
        <f t="shared" si="2"/>
        <v>3.0300000000000004E-2</v>
      </c>
      <c r="J52" s="10">
        <f t="shared" si="3"/>
        <v>0.21566846091516512</v>
      </c>
      <c r="K52" s="20">
        <f t="shared" si="4"/>
        <v>5.7975487749684987E-2</v>
      </c>
      <c r="L52" s="112">
        <f t="shared" si="5"/>
        <v>9.4457401120363826E-2</v>
      </c>
    </row>
    <row r="53" spans="1:12">
      <c r="A53" s="80" t="str">
        <f>'Master data'!A42</f>
        <v>Heathcare Information and Technology</v>
      </c>
      <c r="B53" s="80">
        <f>'Master data'!B42</f>
        <v>455</v>
      </c>
      <c r="C53" s="81">
        <f>Beta!C45</f>
        <v>1.0555863294466588</v>
      </c>
      <c r="D53" s="10">
        <f t="shared" si="0"/>
        <v>7.0623840928894246E-2</v>
      </c>
      <c r="E53" s="20">
        <f>1-'Debt fundamentals'!F42</f>
        <v>0.92585100399556186</v>
      </c>
      <c r="F53" s="20">
        <f>'Debt fundamentals'!J42</f>
        <v>0.39543370018699597</v>
      </c>
      <c r="G53" s="10">
        <f t="shared" si="1"/>
        <v>4.0400000000000005E-2</v>
      </c>
      <c r="H53" s="10">
        <f>'Debt fundamentals'!H42</f>
        <v>6.8531772382227199E-2</v>
      </c>
      <c r="I53" s="20">
        <f t="shared" si="2"/>
        <v>3.0300000000000004E-2</v>
      </c>
      <c r="J53" s="10">
        <f t="shared" si="3"/>
        <v>7.4148996004438139E-2</v>
      </c>
      <c r="K53" s="20">
        <f t="shared" si="4"/>
        <v>6.7633868608974079E-2</v>
      </c>
      <c r="L53" s="112">
        <f t="shared" si="5"/>
        <v>0.10444882959549062</v>
      </c>
    </row>
    <row r="54" spans="1:12">
      <c r="A54" s="80" t="str">
        <f>'Master data'!A43</f>
        <v>Homebuilding</v>
      </c>
      <c r="B54" s="80">
        <f>'Master data'!B43</f>
        <v>168</v>
      </c>
      <c r="C54" s="81">
        <f>Beta!C46</f>
        <v>1.476145403262775</v>
      </c>
      <c r="D54" s="10">
        <f t="shared" si="0"/>
        <v>9.2745248211621972E-2</v>
      </c>
      <c r="E54" s="20">
        <f>1-'Debt fundamentals'!F43</f>
        <v>0.75288028796584072</v>
      </c>
      <c r="F54" s="20">
        <f>'Debt fundamentals'!J43</f>
        <v>0.29332300045496484</v>
      </c>
      <c r="G54" s="10">
        <f t="shared" si="1"/>
        <v>4.0400000000000005E-2</v>
      </c>
      <c r="H54" s="10">
        <f>'Debt fundamentals'!H43</f>
        <v>0.2056651335052623</v>
      </c>
      <c r="I54" s="20">
        <f t="shared" si="2"/>
        <v>3.0300000000000004E-2</v>
      </c>
      <c r="J54" s="10">
        <f t="shared" si="3"/>
        <v>0.24711971203415928</v>
      </c>
      <c r="K54" s="20">
        <f t="shared" si="4"/>
        <v>7.7313796455664344E-2</v>
      </c>
      <c r="L54" s="112">
        <f t="shared" si="5"/>
        <v>0.11446254805758382</v>
      </c>
    </row>
    <row r="55" spans="1:12">
      <c r="A55" s="80" t="str">
        <f>'Master data'!A44</f>
        <v>Hospitals/Healthcare Facilities</v>
      </c>
      <c r="B55" s="80">
        <f>'Master data'!B44</f>
        <v>223</v>
      </c>
      <c r="C55" s="81">
        <f>Beta!C47</f>
        <v>0.96212156591146858</v>
      </c>
      <c r="D55" s="10">
        <f t="shared" si="0"/>
        <v>6.5707594366943248E-2</v>
      </c>
      <c r="E55" s="20">
        <f>1-'Debt fundamentals'!F44</f>
        <v>0.67234790619249152</v>
      </c>
      <c r="F55" s="20">
        <f>'Debt fundamentals'!J44</f>
        <v>0.29027230215713185</v>
      </c>
      <c r="G55" s="10">
        <f t="shared" si="1"/>
        <v>4.0400000000000005E-2</v>
      </c>
      <c r="H55" s="10">
        <f>'Debt fundamentals'!H44</f>
        <v>0.15976905706743341</v>
      </c>
      <c r="I55" s="20">
        <f t="shared" si="2"/>
        <v>3.0300000000000004E-2</v>
      </c>
      <c r="J55" s="10">
        <f t="shared" si="3"/>
        <v>0.32765209380750848</v>
      </c>
      <c r="K55" s="20">
        <f t="shared" si="4"/>
        <v>5.4106221935927352E-2</v>
      </c>
      <c r="L55" s="112">
        <f t="shared" si="5"/>
        <v>9.0454712347511235E-2</v>
      </c>
    </row>
    <row r="56" spans="1:12">
      <c r="A56" s="80" t="str">
        <f>'Master data'!A45</f>
        <v>Hotel/Gaming</v>
      </c>
      <c r="B56" s="80">
        <f>'Master data'!B45</f>
        <v>654</v>
      </c>
      <c r="C56" s="81">
        <f>Beta!C48</f>
        <v>1.1943470018727957</v>
      </c>
      <c r="D56" s="10">
        <f t="shared" si="0"/>
        <v>7.792265229850906E-2</v>
      </c>
      <c r="E56" s="20">
        <f>1-'Debt fundamentals'!F45</f>
        <v>0.67105875392135172</v>
      </c>
      <c r="F56" s="20">
        <f>'Debt fundamentals'!J45</f>
        <v>0.32251873567478789</v>
      </c>
      <c r="G56" s="10">
        <f t="shared" si="1"/>
        <v>4.0400000000000005E-2</v>
      </c>
      <c r="H56" s="10">
        <f>'Debt fundamentals'!H45</f>
        <v>5.7061387842559444E-2</v>
      </c>
      <c r="I56" s="20">
        <f t="shared" si="2"/>
        <v>3.0300000000000004E-2</v>
      </c>
      <c r="J56" s="10">
        <f t="shared" si="3"/>
        <v>0.32894124607864828</v>
      </c>
      <c r="K56" s="20">
        <f t="shared" si="4"/>
        <v>6.2257597709867288E-2</v>
      </c>
      <c r="L56" s="112">
        <f t="shared" si="5"/>
        <v>9.8887170044690498E-2</v>
      </c>
    </row>
    <row r="57" spans="1:12">
      <c r="A57" s="80" t="str">
        <f>'Master data'!A46</f>
        <v>Household Products</v>
      </c>
      <c r="B57" s="80">
        <f>'Master data'!B46</f>
        <v>575</v>
      </c>
      <c r="C57" s="81">
        <f>Beta!C49</f>
        <v>1.0408450273415879</v>
      </c>
      <c r="D57" s="10">
        <f t="shared" si="0"/>
        <v>6.9848448438167524E-2</v>
      </c>
      <c r="E57" s="20">
        <f>1-'Debt fundamentals'!F46</f>
        <v>0.90049047095542645</v>
      </c>
      <c r="F57" s="20">
        <f>'Debt fundamentals'!J46</f>
        <v>0.35715395652297538</v>
      </c>
      <c r="G57" s="10">
        <f t="shared" si="1"/>
        <v>4.0400000000000005E-2</v>
      </c>
      <c r="H57" s="10">
        <f>'Debt fundamentals'!H46</f>
        <v>0.12035865084485994</v>
      </c>
      <c r="I57" s="20">
        <f t="shared" si="2"/>
        <v>3.0300000000000004E-2</v>
      </c>
      <c r="J57" s="10">
        <f t="shared" si="3"/>
        <v>9.9509529044573553E-2</v>
      </c>
      <c r="K57" s="20">
        <f t="shared" si="4"/>
        <v>6.5913000959641865E-2</v>
      </c>
      <c r="L57" s="112">
        <f t="shared" si="5"/>
        <v>0.10266862168238822</v>
      </c>
    </row>
    <row r="58" spans="1:12">
      <c r="A58" s="80" t="str">
        <f>'Master data'!A47</f>
        <v>Information Services</v>
      </c>
      <c r="B58" s="80">
        <f>'Master data'!B47</f>
        <v>266</v>
      </c>
      <c r="C58" s="81">
        <f>Beta!C50</f>
        <v>1.2675474876977695</v>
      </c>
      <c r="D58" s="10">
        <f t="shared" si="0"/>
        <v>8.1772997852902679E-2</v>
      </c>
      <c r="E58" s="20">
        <f>1-'Debt fundamentals'!F47</f>
        <v>0.90292564756011118</v>
      </c>
      <c r="F58" s="20">
        <f>'Debt fundamentals'!J47</f>
        <v>0.39747089362656346</v>
      </c>
      <c r="G58" s="10">
        <f t="shared" si="1"/>
        <v>4.0400000000000005E-2</v>
      </c>
      <c r="H58" s="10">
        <f>'Debt fundamentals'!H47</f>
        <v>0.14318180298464608</v>
      </c>
      <c r="I58" s="20">
        <f t="shared" si="2"/>
        <v>3.0300000000000004E-2</v>
      </c>
      <c r="J58" s="10">
        <f t="shared" si="3"/>
        <v>9.7074352439888822E-2</v>
      </c>
      <c r="K58" s="20">
        <f t="shared" si="4"/>
        <v>7.6776289918192367E-2</v>
      </c>
      <c r="L58" s="112">
        <f t="shared" si="5"/>
        <v>0.11390650681192316</v>
      </c>
    </row>
    <row r="59" spans="1:12">
      <c r="A59" s="80" t="str">
        <f>'Master data'!A48</f>
        <v>Insurance (General)</v>
      </c>
      <c r="B59" s="80">
        <f>'Master data'!B48</f>
        <v>215</v>
      </c>
      <c r="C59" s="81">
        <f>Beta!C51</f>
        <v>0.78420994564249957</v>
      </c>
      <c r="D59" s="10">
        <f t="shared" si="0"/>
        <v>5.6349443140795479E-2</v>
      </c>
      <c r="E59" s="20">
        <f>1-'Debt fundamentals'!F48</f>
        <v>0.71881040475329749</v>
      </c>
      <c r="F59" s="20">
        <f>'Debt fundamentals'!J48</f>
        <v>0.23025625937363273</v>
      </c>
      <c r="G59" s="10">
        <f t="shared" si="1"/>
        <v>3.3800000000000004E-2</v>
      </c>
      <c r="H59" s="10">
        <f>'Debt fundamentals'!H48</f>
        <v>0.14535346913165509</v>
      </c>
      <c r="I59" s="20">
        <f t="shared" si="2"/>
        <v>2.5350000000000004E-2</v>
      </c>
      <c r="J59" s="10">
        <f t="shared" si="3"/>
        <v>0.28118959524670251</v>
      </c>
      <c r="K59" s="20">
        <f t="shared" si="4"/>
        <v>4.7632722271162026E-2</v>
      </c>
      <c r="L59" s="112">
        <f t="shared" si="5"/>
        <v>8.3757988556374618E-2</v>
      </c>
    </row>
    <row r="60" spans="1:12">
      <c r="A60" s="80" t="str">
        <f>'Master data'!A49</f>
        <v>Insurance (Life)</v>
      </c>
      <c r="B60" s="80">
        <f>'Master data'!B49</f>
        <v>142</v>
      </c>
      <c r="C60" s="81">
        <f>Beta!C52</f>
        <v>1.0769915100844529</v>
      </c>
      <c r="D60" s="10">
        <f t="shared" si="0"/>
        <v>7.1749753430442223E-2</v>
      </c>
      <c r="E60" s="20">
        <f>1-'Debt fundamentals'!F49</f>
        <v>0.48097094723746681</v>
      </c>
      <c r="F60" s="20">
        <f>'Debt fundamentals'!J49</f>
        <v>0.22915969631505403</v>
      </c>
      <c r="G60" s="10">
        <f t="shared" si="1"/>
        <v>3.3800000000000004E-2</v>
      </c>
      <c r="H60" s="10">
        <f>'Debt fundamentals'!H49</f>
        <v>0.16746415798925821</v>
      </c>
      <c r="I60" s="20">
        <f t="shared" si="2"/>
        <v>2.5350000000000004E-2</v>
      </c>
      <c r="J60" s="10">
        <f t="shared" si="3"/>
        <v>0.51902905276253319</v>
      </c>
      <c r="K60" s="20">
        <f t="shared" si="4"/>
        <v>4.76669333590247E-2</v>
      </c>
      <c r="L60" s="112">
        <f t="shared" si="5"/>
        <v>8.3793379336922102E-2</v>
      </c>
    </row>
    <row r="61" spans="1:12">
      <c r="A61" s="80" t="str">
        <f>'Master data'!A50</f>
        <v>Insurance (Prop/Cas.)</v>
      </c>
      <c r="B61" s="80">
        <f>'Master data'!B50</f>
        <v>231</v>
      </c>
      <c r="C61" s="81">
        <f>Beta!C53</f>
        <v>0.88373759372019134</v>
      </c>
      <c r="D61" s="10">
        <f t="shared" si="0"/>
        <v>6.1584597429682066E-2</v>
      </c>
      <c r="E61" s="20">
        <f>1-'Debt fundamentals'!F50</f>
        <v>0.78097693611263308</v>
      </c>
      <c r="F61" s="20">
        <f>'Debt fundamentals'!J50</f>
        <v>0.25946795248532478</v>
      </c>
      <c r="G61" s="10">
        <f t="shared" si="1"/>
        <v>4.0400000000000005E-2</v>
      </c>
      <c r="H61" s="10">
        <f>'Debt fundamentals'!H50</f>
        <v>0.15522217858995871</v>
      </c>
      <c r="I61" s="20">
        <f t="shared" si="2"/>
        <v>3.0300000000000004E-2</v>
      </c>
      <c r="J61" s="10">
        <f t="shared" si="3"/>
        <v>0.21902306388736692</v>
      </c>
      <c r="K61" s="20">
        <f t="shared" si="4"/>
        <v>5.473254904815026E-2</v>
      </c>
      <c r="L61" s="112">
        <f t="shared" si="5"/>
        <v>9.1102636946362336E-2</v>
      </c>
    </row>
    <row r="62" spans="1:12">
      <c r="A62" s="80" t="str">
        <f>'Master data'!A51</f>
        <v>Investments &amp; Asset Management</v>
      </c>
      <c r="B62" s="80">
        <f>'Master data'!B51</f>
        <v>1706</v>
      </c>
      <c r="C62" s="81">
        <f>Beta!C54</f>
        <v>0.86162621585031596</v>
      </c>
      <c r="D62" s="10">
        <f t="shared" si="0"/>
        <v>6.0421538953726622E-2</v>
      </c>
      <c r="E62" s="20">
        <f>1-'Debt fundamentals'!F51</f>
        <v>0.6883647367614758</v>
      </c>
      <c r="F62" s="20">
        <f>'Debt fundamentals'!J51</f>
        <v>0.31471564398253271</v>
      </c>
      <c r="G62" s="10">
        <f t="shared" si="1"/>
        <v>4.0400000000000005E-2</v>
      </c>
      <c r="H62" s="10">
        <f>'Debt fundamentals'!H51</f>
        <v>4.7028453315935075E-2</v>
      </c>
      <c r="I62" s="20">
        <f t="shared" si="2"/>
        <v>3.0300000000000004E-2</v>
      </c>
      <c r="J62" s="10">
        <f t="shared" si="3"/>
        <v>0.3116352632385242</v>
      </c>
      <c r="K62" s="20">
        <f t="shared" si="4"/>
        <v>5.1034605232732566E-2</v>
      </c>
      <c r="L62" s="112">
        <f t="shared" si="5"/>
        <v>8.7277177826964758E-2</v>
      </c>
    </row>
    <row r="63" spans="1:12">
      <c r="A63" s="80" t="str">
        <f>'Master data'!A52</f>
        <v>Machinery</v>
      </c>
      <c r="B63" s="80">
        <f>'Master data'!B52</f>
        <v>1421</v>
      </c>
      <c r="C63" s="81">
        <f>Beta!C55</f>
        <v>1.1436622839472304</v>
      </c>
      <c r="D63" s="10">
        <f t="shared" si="0"/>
        <v>7.5256636135624319E-2</v>
      </c>
      <c r="E63" s="20">
        <f>1-'Debt fundamentals'!F52</f>
        <v>0.88236630198007893</v>
      </c>
      <c r="F63" s="20">
        <f>'Debt fundamentals'!J52</f>
        <v>0.27713763873825858</v>
      </c>
      <c r="G63" s="10">
        <f t="shared" si="1"/>
        <v>4.0400000000000005E-2</v>
      </c>
      <c r="H63" s="10">
        <f>'Debt fundamentals'!H52</f>
        <v>0.15760278040714831</v>
      </c>
      <c r="I63" s="20">
        <f t="shared" si="2"/>
        <v>3.0300000000000004E-2</v>
      </c>
      <c r="J63" s="10">
        <f t="shared" si="3"/>
        <v>0.11763369801992107</v>
      </c>
      <c r="K63" s="20">
        <f t="shared" si="4"/>
        <v>6.9968220776454815E-2</v>
      </c>
      <c r="L63" s="112">
        <f t="shared" si="5"/>
        <v>0.10686367666529795</v>
      </c>
    </row>
    <row r="64" spans="1:12">
      <c r="A64" s="80" t="str">
        <f>'Master data'!A53</f>
        <v>Metals &amp; Mining</v>
      </c>
      <c r="B64" s="80">
        <f>'Master data'!B53</f>
        <v>1706</v>
      </c>
      <c r="C64" s="81">
        <f>Beta!C56</f>
        <v>1.0975394120110467</v>
      </c>
      <c r="D64" s="10">
        <f t="shared" si="0"/>
        <v>7.2830573071781049E-2</v>
      </c>
      <c r="E64" s="20">
        <f>1-'Debt fundamentals'!F53</f>
        <v>0.79376933072111344</v>
      </c>
      <c r="F64" s="20">
        <f>'Debt fundamentals'!J53</f>
        <v>0.53066528746054042</v>
      </c>
      <c r="G64" s="10">
        <f t="shared" si="1"/>
        <v>4.4580000000000009E-2</v>
      </c>
      <c r="H64" s="10">
        <f>'Debt fundamentals'!H53</f>
        <v>4.4047782417602779E-2</v>
      </c>
      <c r="I64" s="20">
        <f t="shared" si="2"/>
        <v>3.3435000000000006E-2</v>
      </c>
      <c r="J64" s="10">
        <f t="shared" si="3"/>
        <v>0.20623066927888656</v>
      </c>
      <c r="K64" s="20">
        <f t="shared" si="4"/>
        <v>6.4705997670562357E-2</v>
      </c>
      <c r="L64" s="112">
        <f t="shared" si="5"/>
        <v>0.10141999759023701</v>
      </c>
    </row>
    <row r="65" spans="1:12">
      <c r="A65" s="80" t="str">
        <f>'Master data'!A54</f>
        <v>Office Equipment &amp; Services</v>
      </c>
      <c r="B65" s="80">
        <f>'Master data'!B54</f>
        <v>145</v>
      </c>
      <c r="C65" s="81">
        <f>Beta!C57</f>
        <v>1.1005990216004515</v>
      </c>
      <c r="D65" s="10">
        <f t="shared" si="0"/>
        <v>7.2991508536183747E-2</v>
      </c>
      <c r="E65" s="20">
        <f>1-'Debt fundamentals'!F54</f>
        <v>0.78915669571743785</v>
      </c>
      <c r="F65" s="20">
        <f>'Debt fundamentals'!J54</f>
        <v>0.29772457067346564</v>
      </c>
      <c r="G65" s="10">
        <f t="shared" si="1"/>
        <v>4.0400000000000005E-2</v>
      </c>
      <c r="H65" s="10">
        <f>'Debt fundamentals'!H54</f>
        <v>0.13296911127852126</v>
      </c>
      <c r="I65" s="20">
        <f t="shared" si="2"/>
        <v>3.0300000000000004E-2</v>
      </c>
      <c r="J65" s="10">
        <f t="shared" si="3"/>
        <v>0.21084330428256215</v>
      </c>
      <c r="K65" s="20">
        <f t="shared" si="4"/>
        <v>6.3990289811607565E-2</v>
      </c>
      <c r="L65" s="112">
        <f t="shared" si="5"/>
        <v>0.10067961014993898</v>
      </c>
    </row>
    <row r="66" spans="1:12">
      <c r="A66" s="80" t="str">
        <f>'Master data'!A55</f>
        <v>Oil/Gas (Integrated)</v>
      </c>
      <c r="B66" s="80">
        <f>'Master data'!B55</f>
        <v>46</v>
      </c>
      <c r="C66" s="81">
        <f>Beta!C58</f>
        <v>1.2788238428533345</v>
      </c>
      <c r="D66" s="10">
        <f t="shared" si="0"/>
        <v>8.2366134134085403E-2</v>
      </c>
      <c r="E66" s="20">
        <f>1-'Debt fundamentals'!F55</f>
        <v>0.78858479756657451</v>
      </c>
      <c r="F66" s="20">
        <f>'Debt fundamentals'!J55</f>
        <v>0.24693832503207186</v>
      </c>
      <c r="G66" s="10">
        <f t="shared" si="1"/>
        <v>3.3800000000000004E-2</v>
      </c>
      <c r="H66" s="10">
        <f>'Debt fundamentals'!H55</f>
        <v>0.22966977055414242</v>
      </c>
      <c r="I66" s="20">
        <f t="shared" si="2"/>
        <v>2.5350000000000004E-2</v>
      </c>
      <c r="J66" s="10">
        <f t="shared" si="3"/>
        <v>0.21141520243342549</v>
      </c>
      <c r="K66" s="20">
        <f t="shared" si="4"/>
        <v>7.0312056594156389E-2</v>
      </c>
      <c r="L66" s="112">
        <f t="shared" si="5"/>
        <v>0.10721936889050676</v>
      </c>
    </row>
    <row r="67" spans="1:12">
      <c r="A67" s="80" t="str">
        <f>'Master data'!A56</f>
        <v>Oil/Gas (Production and Exploration)</v>
      </c>
      <c r="B67" s="80">
        <f>'Master data'!B56</f>
        <v>642</v>
      </c>
      <c r="C67" s="81">
        <f>Beta!C59</f>
        <v>1.4593032274293294</v>
      </c>
      <c r="D67" s="10">
        <f t="shared" si="0"/>
        <v>9.1859349762782733E-2</v>
      </c>
      <c r="E67" s="20">
        <f>1-'Debt fundamentals'!F56</f>
        <v>0.7206562880838121</v>
      </c>
      <c r="F67" s="20">
        <f>'Debt fundamentals'!J56</f>
        <v>0.50734420557172799</v>
      </c>
      <c r="G67" s="10">
        <f t="shared" si="1"/>
        <v>4.4580000000000009E-2</v>
      </c>
      <c r="H67" s="10">
        <f>'Debt fundamentals'!H56</f>
        <v>5.2689368228282352E-2</v>
      </c>
      <c r="I67" s="20">
        <f t="shared" si="2"/>
        <v>3.3435000000000006E-2</v>
      </c>
      <c r="J67" s="10">
        <f t="shared" si="3"/>
        <v>0.2793437119161879</v>
      </c>
      <c r="K67" s="20">
        <f t="shared" si="4"/>
        <v>7.5538875033757349E-2</v>
      </c>
      <c r="L67" s="112">
        <f t="shared" si="5"/>
        <v>0.11262642244871457</v>
      </c>
    </row>
    <row r="68" spans="1:12">
      <c r="A68" s="80" t="str">
        <f>'Master data'!A57</f>
        <v>Oil/Gas Distribution</v>
      </c>
      <c r="B68" s="80">
        <f>'Master data'!B57</f>
        <v>165</v>
      </c>
      <c r="C68" s="81">
        <f>Beta!C60</f>
        <v>1.164684008834235</v>
      </c>
      <c r="D68" s="10">
        <f t="shared" si="0"/>
        <v>7.6362378864680752E-2</v>
      </c>
      <c r="E68" s="20">
        <f>1-'Debt fundamentals'!F57</f>
        <v>0.54810862991770892</v>
      </c>
      <c r="F68" s="20">
        <f>'Debt fundamentals'!J57</f>
        <v>0.28328935985226933</v>
      </c>
      <c r="G68" s="10">
        <f t="shared" si="1"/>
        <v>4.0400000000000005E-2</v>
      </c>
      <c r="H68" s="10">
        <f>'Debt fundamentals'!H57</f>
        <v>0.12535746901227049</v>
      </c>
      <c r="I68" s="20">
        <f t="shared" si="2"/>
        <v>3.0300000000000004E-2</v>
      </c>
      <c r="J68" s="10">
        <f t="shared" si="3"/>
        <v>0.45189137008229108</v>
      </c>
      <c r="K68" s="20">
        <f t="shared" si="4"/>
        <v>5.5547187370270604E-2</v>
      </c>
      <c r="L68" s="112">
        <f t="shared" si="5"/>
        <v>9.194536624510774E-2</v>
      </c>
    </row>
    <row r="69" spans="1:12">
      <c r="A69" s="80" t="str">
        <f>'Master data'!A58</f>
        <v>Oilfield Svcs/Equip.</v>
      </c>
      <c r="B69" s="80">
        <f>'Master data'!B58</f>
        <v>457</v>
      </c>
      <c r="C69" s="81">
        <f>Beta!C61</f>
        <v>1.3590834026487482</v>
      </c>
      <c r="D69" s="10">
        <f t="shared" si="0"/>
        <v>8.6587786979324163E-2</v>
      </c>
      <c r="E69" s="20">
        <f>1-'Debt fundamentals'!F58</f>
        <v>0.65136905284123725</v>
      </c>
      <c r="F69" s="20">
        <f>'Debt fundamentals'!J58</f>
        <v>0.36575331163448283</v>
      </c>
      <c r="G69" s="10">
        <f t="shared" si="1"/>
        <v>4.0400000000000005E-2</v>
      </c>
      <c r="H69" s="10">
        <f>'Debt fundamentals'!H58</f>
        <v>0.10558530274836321</v>
      </c>
      <c r="I69" s="20">
        <f t="shared" si="2"/>
        <v>3.0300000000000004E-2</v>
      </c>
      <c r="J69" s="10">
        <f t="shared" si="3"/>
        <v>0.34863094715876275</v>
      </c>
      <c r="K69" s="20">
        <f t="shared" si="4"/>
        <v>6.6964122491251707E-2</v>
      </c>
      <c r="L69" s="112">
        <f t="shared" si="5"/>
        <v>0.10375598878405357</v>
      </c>
    </row>
    <row r="70" spans="1:12">
      <c r="A70" s="80" t="str">
        <f>'Master data'!A59</f>
        <v>Packaging &amp; Container</v>
      </c>
      <c r="B70" s="80">
        <f>'Master data'!B59</f>
        <v>414</v>
      </c>
      <c r="C70" s="81">
        <f>Beta!C62</f>
        <v>0.96137733867948505</v>
      </c>
      <c r="D70" s="10">
        <f t="shared" si="0"/>
        <v>6.5668448014540914E-2</v>
      </c>
      <c r="E70" s="20">
        <f>1-'Debt fundamentals'!F59</f>
        <v>0.73389779701209723</v>
      </c>
      <c r="F70" s="20">
        <f>'Debt fundamentals'!J59</f>
        <v>0.28107576688049773</v>
      </c>
      <c r="G70" s="10">
        <f t="shared" si="1"/>
        <v>4.0400000000000005E-2</v>
      </c>
      <c r="H70" s="10">
        <f>'Debt fundamentals'!H59</f>
        <v>0.1767353569715161</v>
      </c>
      <c r="I70" s="20">
        <f t="shared" si="2"/>
        <v>3.0300000000000004E-2</v>
      </c>
      <c r="J70" s="10">
        <f t="shared" si="3"/>
        <v>0.26610220298790277</v>
      </c>
      <c r="K70" s="20">
        <f t="shared" si="4"/>
        <v>5.6256826081608459E-2</v>
      </c>
      <c r="L70" s="112">
        <f t="shared" si="5"/>
        <v>9.2679475256836508E-2</v>
      </c>
    </row>
    <row r="71" spans="1:12">
      <c r="A71" s="80" t="str">
        <f>'Master data'!A60</f>
        <v>Paper/Forest Products</v>
      </c>
      <c r="B71" s="80">
        <f>'Master data'!B60</f>
        <v>272</v>
      </c>
      <c r="C71" s="81">
        <f>Beta!C63</f>
        <v>1.1206472813656296</v>
      </c>
      <c r="D71" s="10">
        <f t="shared" si="0"/>
        <v>7.4046046999832124E-2</v>
      </c>
      <c r="E71" s="20">
        <f>1-'Debt fundamentals'!F60</f>
        <v>0.66332545996406211</v>
      </c>
      <c r="F71" s="20">
        <f>'Debt fundamentals'!J60</f>
        <v>0.28535354069030661</v>
      </c>
      <c r="G71" s="10">
        <f t="shared" si="1"/>
        <v>4.0400000000000005E-2</v>
      </c>
      <c r="H71" s="10">
        <f>'Debt fundamentals'!H60</f>
        <v>0.14104913766133662</v>
      </c>
      <c r="I71" s="20">
        <f t="shared" si="2"/>
        <v>3.0300000000000004E-2</v>
      </c>
      <c r="J71" s="10">
        <f t="shared" si="3"/>
        <v>0.33667454003593789</v>
      </c>
      <c r="K71" s="20">
        <f t="shared" si="4"/>
        <v>5.9317866747773125E-2</v>
      </c>
      <c r="L71" s="112">
        <f t="shared" si="5"/>
        <v>9.5846069049420501E-2</v>
      </c>
    </row>
    <row r="72" spans="1:12">
      <c r="A72" s="80" t="str">
        <f>'Master data'!A61</f>
        <v>Power</v>
      </c>
      <c r="B72" s="80">
        <f>'Master data'!B61</f>
        <v>541</v>
      </c>
      <c r="C72" s="81">
        <f>Beta!C64</f>
        <v>0.85057057788650969</v>
      </c>
      <c r="D72" s="10">
        <f t="shared" si="0"/>
        <v>5.9840012396830414E-2</v>
      </c>
      <c r="E72" s="20">
        <f>1-'Debt fundamentals'!F61</f>
        <v>0.52874262419250018</v>
      </c>
      <c r="F72" s="20">
        <f>'Debt fundamentals'!J61</f>
        <v>0.21939735279878639</v>
      </c>
      <c r="G72" s="10">
        <f t="shared" si="1"/>
        <v>3.3800000000000004E-2</v>
      </c>
      <c r="H72" s="10">
        <f>'Debt fundamentals'!H61</f>
        <v>0.16292302235535111</v>
      </c>
      <c r="I72" s="20">
        <f t="shared" si="2"/>
        <v>2.5350000000000004E-2</v>
      </c>
      <c r="J72" s="10">
        <f t="shared" si="3"/>
        <v>0.47125737580749982</v>
      </c>
      <c r="K72" s="20">
        <f t="shared" si="4"/>
        <v>4.3586339663131982E-2</v>
      </c>
      <c r="L72" s="112">
        <f t="shared" si="5"/>
        <v>7.9572075513584917E-2</v>
      </c>
    </row>
    <row r="73" spans="1:12">
      <c r="A73" s="80" t="str">
        <f>'Master data'!A62</f>
        <v>Precious Metals</v>
      </c>
      <c r="B73" s="80">
        <f>'Master data'!B62</f>
        <v>947</v>
      </c>
      <c r="C73" s="81">
        <f>Beta!C65</f>
        <v>0.9980982211172692</v>
      </c>
      <c r="D73" s="10">
        <f t="shared" si="0"/>
        <v>6.7599966430768363E-2</v>
      </c>
      <c r="E73" s="20">
        <f>1-'Debt fundamentals'!F62</f>
        <v>0.87199177824626739</v>
      </c>
      <c r="F73" s="20">
        <f>'Debt fundamentals'!J62</f>
        <v>0.51152642318556052</v>
      </c>
      <c r="G73" s="10">
        <f t="shared" si="1"/>
        <v>4.4580000000000009E-2</v>
      </c>
      <c r="H73" s="10">
        <f>'Debt fundamentals'!H62</f>
        <v>4.209805890790777E-2</v>
      </c>
      <c r="I73" s="20">
        <f t="shared" si="2"/>
        <v>3.3435000000000006E-2</v>
      </c>
      <c r="J73" s="10">
        <f t="shared" si="3"/>
        <v>0.12800822175373261</v>
      </c>
      <c r="K73" s="20">
        <f t="shared" si="4"/>
        <v>6.3226569831689741E-2</v>
      </c>
      <c r="L73" s="112">
        <f t="shared" si="5"/>
        <v>9.9889554998299879E-2</v>
      </c>
    </row>
    <row r="74" spans="1:12">
      <c r="A74" s="80" t="str">
        <f>'Master data'!A63</f>
        <v>Publishing &amp; Newspapers</v>
      </c>
      <c r="B74" s="80">
        <f>'Master data'!B63</f>
        <v>337</v>
      </c>
      <c r="C74" s="81">
        <f>Beta!C66</f>
        <v>0.93265741787579681</v>
      </c>
      <c r="D74" s="10">
        <f t="shared" si="0"/>
        <v>6.415778018026691E-2</v>
      </c>
      <c r="E74" s="20">
        <f>1-'Debt fundamentals'!F63</f>
        <v>0.79358830928844082</v>
      </c>
      <c r="F74" s="20">
        <f>'Debt fundamentals'!J63</f>
        <v>0.27407123703856845</v>
      </c>
      <c r="G74" s="10">
        <f t="shared" si="1"/>
        <v>4.0400000000000005E-2</v>
      </c>
      <c r="H74" s="10">
        <f>'Debt fundamentals'!H63</f>
        <v>0.13447521146816901</v>
      </c>
      <c r="I74" s="20">
        <f t="shared" si="2"/>
        <v>3.0300000000000004E-2</v>
      </c>
      <c r="J74" s="10">
        <f t="shared" si="3"/>
        <v>0.20641169071155918</v>
      </c>
      <c r="K74" s="20">
        <f t="shared" si="4"/>
        <v>5.7169138529517702E-2</v>
      </c>
      <c r="L74" s="112">
        <f t="shared" si="5"/>
        <v>9.3623246754673595E-2</v>
      </c>
    </row>
    <row r="75" spans="1:12">
      <c r="A75" s="80" t="str">
        <f>'Master data'!A64</f>
        <v>R.E.I.T.</v>
      </c>
      <c r="B75" s="80">
        <f>'Master data'!B64</f>
        <v>812</v>
      </c>
      <c r="C75" s="81">
        <f>Beta!C67</f>
        <v>1.0655405607637354</v>
      </c>
      <c r="D75" s="10">
        <f t="shared" si="0"/>
        <v>7.1147433496172474E-2</v>
      </c>
      <c r="E75" s="20">
        <f>1-'Debt fundamentals'!F64</f>
        <v>0.63644169686179297</v>
      </c>
      <c r="F75" s="20">
        <f>'Debt fundamentals'!J64</f>
        <v>0.23920701412951273</v>
      </c>
      <c r="G75" s="10">
        <f t="shared" si="1"/>
        <v>3.3800000000000004E-2</v>
      </c>
      <c r="H75" s="10">
        <f>'Debt fundamentals'!H64</f>
        <v>2.6947931998019752E-2</v>
      </c>
      <c r="I75" s="20">
        <f t="shared" si="2"/>
        <v>2.5350000000000004E-2</v>
      </c>
      <c r="J75" s="10">
        <f t="shared" si="3"/>
        <v>0.36355830313820703</v>
      </c>
      <c r="K75" s="20">
        <f t="shared" si="4"/>
        <v>5.4497396286219128E-2</v>
      </c>
      <c r="L75" s="112">
        <f t="shared" si="5"/>
        <v>9.0859375468502757E-2</v>
      </c>
    </row>
    <row r="76" spans="1:12">
      <c r="A76" s="80" t="str">
        <f>'Master data'!A65</f>
        <v>Real Estate (Development)</v>
      </c>
      <c r="B76" s="80">
        <f>'Master data'!B65</f>
        <v>893</v>
      </c>
      <c r="C76" s="81">
        <f>Beta!C68</f>
        <v>0.99962799907070832</v>
      </c>
      <c r="D76" s="10">
        <f t="shared" si="0"/>
        <v>6.7680432751119263E-2</v>
      </c>
      <c r="E76" s="20">
        <f>1-'Debt fundamentals'!F65</f>
        <v>0.32768684826735939</v>
      </c>
      <c r="F76" s="20">
        <f>'Debt fundamentals'!J65</f>
        <v>0.27273025739397344</v>
      </c>
      <c r="G76" s="10">
        <f t="shared" si="1"/>
        <v>4.0400000000000005E-2</v>
      </c>
      <c r="H76" s="10">
        <f>'Debt fundamentals'!H65</f>
        <v>0.17115671118652617</v>
      </c>
      <c r="I76" s="20">
        <f t="shared" si="2"/>
        <v>3.0300000000000004E-2</v>
      </c>
      <c r="J76" s="10">
        <f t="shared" si="3"/>
        <v>0.67231315173264061</v>
      </c>
      <c r="K76" s="20">
        <f t="shared" si="4"/>
        <v>4.2549076195084252E-2</v>
      </c>
      <c r="L76" s="112">
        <f t="shared" si="5"/>
        <v>7.8499044339742419E-2</v>
      </c>
    </row>
    <row r="77" spans="1:12">
      <c r="A77" s="80" t="str">
        <f>'Master data'!A66</f>
        <v>Real Estate (General/Diversified)</v>
      </c>
      <c r="B77" s="80">
        <f>'Master data'!B66</f>
        <v>344</v>
      </c>
      <c r="C77" s="81">
        <f>Beta!C69</f>
        <v>1.030256203698114</v>
      </c>
      <c r="D77" s="10">
        <f t="shared" si="0"/>
        <v>6.9291476314520789E-2</v>
      </c>
      <c r="E77" s="20">
        <f>1-'Debt fundamentals'!F66</f>
        <v>0.46723500149157993</v>
      </c>
      <c r="F77" s="20">
        <f>'Debt fundamentals'!J66</f>
        <v>0.24606295988272234</v>
      </c>
      <c r="G77" s="10">
        <f t="shared" si="1"/>
        <v>3.3800000000000004E-2</v>
      </c>
      <c r="H77" s="10">
        <f>'Debt fundamentals'!H66</f>
        <v>0.13903447481115122</v>
      </c>
      <c r="I77" s="20">
        <f t="shared" si="2"/>
        <v>2.5350000000000004E-2</v>
      </c>
      <c r="J77" s="10">
        <f t="shared" si="3"/>
        <v>0.53276499850842007</v>
      </c>
      <c r="K77" s="20">
        <f t="shared" si="4"/>
        <v>4.5880995751357345E-2</v>
      </c>
      <c r="L77" s="112">
        <f t="shared" si="5"/>
        <v>8.1945857673817901E-2</v>
      </c>
    </row>
    <row r="78" spans="1:12">
      <c r="A78" s="80" t="str">
        <f>'Master data'!A67</f>
        <v>Real Estate (Operations &amp; Services)</v>
      </c>
      <c r="B78" s="80">
        <f>'Master data'!B67</f>
        <v>739</v>
      </c>
      <c r="C78" s="81">
        <f>Beta!C70</f>
        <v>0.89802623507809409</v>
      </c>
      <c r="D78" s="10">
        <f t="shared" ref="D78:D107" si="6">$D$2+C78*$D$3</f>
        <v>6.2336179965107749E-2</v>
      </c>
      <c r="E78" s="20">
        <f>1-'Debt fundamentals'!F67</f>
        <v>0.5779542746608759</v>
      </c>
      <c r="F78" s="20">
        <f>'Debt fundamentals'!J67</f>
        <v>0.26335774156083375</v>
      </c>
      <c r="G78" s="10">
        <f t="shared" ref="G78:G107" si="7">$D$2+$D$4+VLOOKUP(F78,$G$3:$I$9,3)</f>
        <v>4.0400000000000005E-2</v>
      </c>
      <c r="H78" s="10">
        <f>'Debt fundamentals'!H67</f>
        <v>0.13994369284956834</v>
      </c>
      <c r="I78" s="20">
        <f t="shared" ref="I78:I107" si="8">IF($F$5="Yes",G78*(1-$F$6),G78*(1-H78))</f>
        <v>3.0300000000000004E-2</v>
      </c>
      <c r="J78" s="10">
        <f t="shared" ref="J78:J107" si="9">1-E78</f>
        <v>0.4220457253391241</v>
      </c>
      <c r="K78" s="20">
        <f t="shared" ref="K78:K107" si="10">D78*E78+I78*J78</f>
        <v>4.8815447154639133E-2</v>
      </c>
      <c r="L78" s="112">
        <f t="shared" ref="L78:L108" si="11">(1+K78)*((1+$C$9)/(1+$C$10))-1</f>
        <v>8.4981497056523247E-2</v>
      </c>
    </row>
    <row r="79" spans="1:12">
      <c r="A79" s="80" t="str">
        <f>'Master data'!A68</f>
        <v>Recreation</v>
      </c>
      <c r="B79" s="80">
        <f>'Master data'!B68</f>
        <v>324</v>
      </c>
      <c r="C79" s="81">
        <f>Beta!C71</f>
        <v>1.1026570575415011</v>
      </c>
      <c r="D79" s="10">
        <f t="shared" si="6"/>
        <v>7.3099761226682963E-2</v>
      </c>
      <c r="E79" s="20">
        <f>1-'Debt fundamentals'!F68</f>
        <v>0.80214346012360427</v>
      </c>
      <c r="F79" s="20">
        <f>'Debt fundamentals'!J68</f>
        <v>0.31771923679635966</v>
      </c>
      <c r="G79" s="10">
        <f t="shared" si="7"/>
        <v>4.0400000000000005E-2</v>
      </c>
      <c r="H79" s="10">
        <f>'Debt fundamentals'!H68</f>
        <v>0.11406308360986638</v>
      </c>
      <c r="I79" s="20">
        <f t="shared" si="8"/>
        <v>3.0300000000000004E-2</v>
      </c>
      <c r="J79" s="10">
        <f t="shared" si="9"/>
        <v>0.19785653987639573</v>
      </c>
      <c r="K79" s="20">
        <f t="shared" si="10"/>
        <v>6.4631548562835553E-2</v>
      </c>
      <c r="L79" s="112">
        <f t="shared" si="11"/>
        <v>0.10134298127189889</v>
      </c>
    </row>
    <row r="80" spans="1:12">
      <c r="A80" s="80" t="str">
        <f>'Master data'!A69</f>
        <v>Reinsurance</v>
      </c>
      <c r="B80" s="80">
        <f>'Master data'!B69</f>
        <v>38</v>
      </c>
      <c r="C80" s="81">
        <f>Beta!C72</f>
        <v>1.4801313849019009</v>
      </c>
      <c r="D80" s="10">
        <f t="shared" si="6"/>
        <v>9.2954910845839997E-2</v>
      </c>
      <c r="E80" s="20">
        <f>1-'Debt fundamentals'!F69</f>
        <v>0.75589747012707265</v>
      </c>
      <c r="F80" s="20">
        <f>'Debt fundamentals'!J69</f>
        <v>0.24501934609942183</v>
      </c>
      <c r="G80" s="10">
        <f t="shared" si="7"/>
        <v>3.3800000000000004E-2</v>
      </c>
      <c r="H80" s="10">
        <f>'Debt fundamentals'!H69</f>
        <v>0.11304052568198376</v>
      </c>
      <c r="I80" s="20">
        <f t="shared" si="8"/>
        <v>2.5350000000000004E-2</v>
      </c>
      <c r="J80" s="10">
        <f t="shared" si="9"/>
        <v>0.24410252987292735</v>
      </c>
      <c r="K80" s="20">
        <f t="shared" si="10"/>
        <v>7.6452381076536749E-2</v>
      </c>
      <c r="L80" s="112">
        <f t="shared" si="11"/>
        <v>0.1135714286998657</v>
      </c>
    </row>
    <row r="81" spans="1:12">
      <c r="A81" s="80" t="str">
        <f>'Master data'!A70</f>
        <v>Restaurant/Dining</v>
      </c>
      <c r="B81" s="80">
        <f>'Master data'!B70</f>
        <v>385</v>
      </c>
      <c r="C81" s="81">
        <f>Beta!C73</f>
        <v>1.1922172742947497</v>
      </c>
      <c r="D81" s="10">
        <f t="shared" si="6"/>
        <v>7.7810628627903833E-2</v>
      </c>
      <c r="E81" s="20">
        <f>1-'Debt fundamentals'!F70</f>
        <v>0.7588222680715222</v>
      </c>
      <c r="F81" s="20">
        <f>'Debt fundamentals'!J70</f>
        <v>0.2914595263396178</v>
      </c>
      <c r="G81" s="10">
        <f t="shared" si="7"/>
        <v>4.0400000000000005E-2</v>
      </c>
      <c r="H81" s="10">
        <f>'Debt fundamentals'!H70</f>
        <v>0.1062992895993016</v>
      </c>
      <c r="I81" s="20">
        <f t="shared" si="8"/>
        <v>3.0300000000000004E-2</v>
      </c>
      <c r="J81" s="10">
        <f t="shared" si="9"/>
        <v>0.2411777319284778</v>
      </c>
      <c r="K81" s="20">
        <f t="shared" si="10"/>
        <v>6.6352122972929778E-2</v>
      </c>
      <c r="L81" s="112">
        <f t="shared" si="11"/>
        <v>0.10312288583406537</v>
      </c>
    </row>
    <row r="82" spans="1:12">
      <c r="A82" s="80" t="str">
        <f>'Master data'!A71</f>
        <v>Retail (Automotive)</v>
      </c>
      <c r="B82" s="80">
        <f>'Master data'!B71</f>
        <v>196</v>
      </c>
      <c r="C82" s="81">
        <f>Beta!C74</f>
        <v>1.0960129143055957</v>
      </c>
      <c r="D82" s="10">
        <f t="shared" si="6"/>
        <v>7.2750279292474337E-2</v>
      </c>
      <c r="E82" s="20">
        <f>1-'Debt fundamentals'!F71</f>
        <v>0.7052778483366211</v>
      </c>
      <c r="F82" s="20">
        <f>'Debt fundamentals'!J71</f>
        <v>0.29703781136560709</v>
      </c>
      <c r="G82" s="10">
        <f t="shared" si="7"/>
        <v>4.0400000000000005E-2</v>
      </c>
      <c r="H82" s="10">
        <f>'Debt fundamentals'!H71</f>
        <v>0.1928389281223383</v>
      </c>
      <c r="I82" s="20">
        <f t="shared" si="8"/>
        <v>3.0300000000000004E-2</v>
      </c>
      <c r="J82" s="10">
        <f t="shared" si="9"/>
        <v>0.2947221516633789</v>
      </c>
      <c r="K82" s="20">
        <f t="shared" si="10"/>
        <v>6.0239241640684928E-2</v>
      </c>
      <c r="L82" s="112">
        <f t="shared" si="11"/>
        <v>9.6799215490363855E-2</v>
      </c>
    </row>
    <row r="83" spans="1:12">
      <c r="A83" s="80" t="str">
        <f>'Master data'!A72</f>
        <v>Retail (Building Supply)</v>
      </c>
      <c r="B83" s="80">
        <f>'Master data'!B72</f>
        <v>98</v>
      </c>
      <c r="C83" s="81">
        <f>Beta!C75</f>
        <v>1.1996449547792511</v>
      </c>
      <c r="D83" s="10">
        <f t="shared" si="6"/>
        <v>7.820132462138861E-2</v>
      </c>
      <c r="E83" s="20">
        <f>1-'Debt fundamentals'!F72</f>
        <v>0.86132165135705951</v>
      </c>
      <c r="F83" s="20">
        <f>'Debt fundamentals'!J72</f>
        <v>0.28844314128208381</v>
      </c>
      <c r="G83" s="10">
        <f t="shared" si="7"/>
        <v>4.0400000000000005E-2</v>
      </c>
      <c r="H83" s="10">
        <f>'Debt fundamentals'!H72</f>
        <v>0.19947984939777053</v>
      </c>
      <c r="I83" s="20">
        <f t="shared" si="8"/>
        <v>3.0300000000000004E-2</v>
      </c>
      <c r="J83" s="10">
        <f t="shared" si="9"/>
        <v>0.13867834864294049</v>
      </c>
      <c r="K83" s="20">
        <f t="shared" si="10"/>
        <v>7.1558448025085014E-2</v>
      </c>
      <c r="L83" s="112">
        <f t="shared" si="11"/>
        <v>0.1085087393362949</v>
      </c>
    </row>
    <row r="84" spans="1:12">
      <c r="A84" s="80" t="str">
        <f>'Master data'!A73</f>
        <v>Retail (Distributors)</v>
      </c>
      <c r="B84" s="80">
        <f>'Master data'!B73</f>
        <v>1002</v>
      </c>
      <c r="C84" s="81">
        <f>Beta!C76</f>
        <v>0.87060033611657495</v>
      </c>
      <c r="D84" s="10">
        <f t="shared" si="6"/>
        <v>6.0893577679731845E-2</v>
      </c>
      <c r="E84" s="20">
        <f>1-'Debt fundamentals'!F73</f>
        <v>0.60801504418519681</v>
      </c>
      <c r="F84" s="20">
        <f>'Debt fundamentals'!J73</f>
        <v>0.2967655843359035</v>
      </c>
      <c r="G84" s="10">
        <f t="shared" si="7"/>
        <v>4.0400000000000005E-2</v>
      </c>
      <c r="H84" s="10">
        <f>'Debt fundamentals'!H73</f>
        <v>0.16373222291798073</v>
      </c>
      <c r="I84" s="20">
        <f t="shared" si="8"/>
        <v>3.0300000000000004E-2</v>
      </c>
      <c r="J84" s="10">
        <f t="shared" si="9"/>
        <v>0.39198495581480319</v>
      </c>
      <c r="K84" s="20">
        <f t="shared" si="10"/>
        <v>4.8901355484725413E-2</v>
      </c>
      <c r="L84" s="112">
        <f t="shared" si="11"/>
        <v>8.5070367742819508E-2</v>
      </c>
    </row>
    <row r="85" spans="1:12">
      <c r="A85" s="80" t="str">
        <f>'Master data'!A74</f>
        <v>Retail (General)</v>
      </c>
      <c r="B85" s="80">
        <f>'Master data'!B74</f>
        <v>204</v>
      </c>
      <c r="C85" s="81">
        <f>Beta!C77</f>
        <v>1.0186306423304552</v>
      </c>
      <c r="D85" s="10">
        <f t="shared" si="6"/>
        <v>6.8679971786581945E-2</v>
      </c>
      <c r="E85" s="20">
        <f>1-'Debt fundamentals'!F74</f>
        <v>0.74939119966436563</v>
      </c>
      <c r="F85" s="20">
        <f>'Debt fundamentals'!J74</f>
        <v>0.24699731612176148</v>
      </c>
      <c r="G85" s="10">
        <f t="shared" si="7"/>
        <v>3.3800000000000004E-2</v>
      </c>
      <c r="H85" s="10">
        <f>'Debt fundamentals'!H74</f>
        <v>0.19115568554019613</v>
      </c>
      <c r="I85" s="20">
        <f t="shared" si="8"/>
        <v>2.5350000000000004E-2</v>
      </c>
      <c r="J85" s="10">
        <f t="shared" si="9"/>
        <v>0.25060880033563437</v>
      </c>
      <c r="K85" s="20">
        <f t="shared" si="10"/>
        <v>5.7821099538569759E-2</v>
      </c>
      <c r="L85" s="112">
        <f t="shared" si="11"/>
        <v>9.4297689177830879E-2</v>
      </c>
    </row>
    <row r="86" spans="1:12">
      <c r="A86" s="80" t="str">
        <f>'Master data'!A75</f>
        <v>Retail (Grocery and Food)</v>
      </c>
      <c r="B86" s="80">
        <f>'Master data'!B75</f>
        <v>184</v>
      </c>
      <c r="C86" s="81">
        <f>Beta!C78</f>
        <v>0.68885348820722192</v>
      </c>
      <c r="D86" s="10">
        <f t="shared" si="6"/>
        <v>5.1333693479699877E-2</v>
      </c>
      <c r="E86" s="20">
        <f>1-'Debt fundamentals'!F75</f>
        <v>0.65140713915877213</v>
      </c>
      <c r="F86" s="20">
        <f>'Debt fundamentals'!J75</f>
        <v>0.22686440685305706</v>
      </c>
      <c r="G86" s="10">
        <f t="shared" si="7"/>
        <v>3.3800000000000004E-2</v>
      </c>
      <c r="H86" s="10">
        <f>'Debt fundamentals'!H75</f>
        <v>0.20236456393338445</v>
      </c>
      <c r="I86" s="20">
        <f t="shared" si="8"/>
        <v>2.5350000000000004E-2</v>
      </c>
      <c r="J86" s="10">
        <f t="shared" si="9"/>
        <v>0.34859286084122787</v>
      </c>
      <c r="K86" s="20">
        <f t="shared" si="10"/>
        <v>4.2275963434389746E-2</v>
      </c>
      <c r="L86" s="112">
        <f t="shared" si="11"/>
        <v>7.8216513897644502E-2</v>
      </c>
    </row>
    <row r="87" spans="1:12">
      <c r="A87" s="80" t="str">
        <f>'Master data'!A76</f>
        <v>Retail (Online)</v>
      </c>
      <c r="B87" s="80">
        <f>'Master data'!B76</f>
        <v>353</v>
      </c>
      <c r="C87" s="81">
        <f>Beta!C79</f>
        <v>1.4316167197186636</v>
      </c>
      <c r="D87" s="10">
        <f t="shared" si="6"/>
        <v>9.0403039457201712E-2</v>
      </c>
      <c r="E87" s="20">
        <f>1-'Debt fundamentals'!F76</f>
        <v>0.9148736105915467</v>
      </c>
      <c r="F87" s="20">
        <f>'Debt fundamentals'!J76</f>
        <v>0.43898595970442778</v>
      </c>
      <c r="G87" s="10">
        <f t="shared" si="7"/>
        <v>4.4580000000000009E-2</v>
      </c>
      <c r="H87" s="10">
        <f>'Debt fundamentals'!H76</f>
        <v>0.10702026420144505</v>
      </c>
      <c r="I87" s="20">
        <f t="shared" si="8"/>
        <v>3.3435000000000006E-2</v>
      </c>
      <c r="J87" s="10">
        <f t="shared" si="9"/>
        <v>8.5126389408453296E-2</v>
      </c>
      <c r="K87" s="20">
        <f t="shared" si="10"/>
        <v>8.5553555946531828E-2</v>
      </c>
      <c r="L87" s="112">
        <f t="shared" si="11"/>
        <v>0.12298643718606761</v>
      </c>
    </row>
    <row r="88" spans="1:12">
      <c r="A88" s="80" t="str">
        <f>'Master data'!A77</f>
        <v>Retail (Special Lines)</v>
      </c>
      <c r="B88" s="80">
        <f>'Master data'!B77</f>
        <v>479</v>
      </c>
      <c r="C88" s="81">
        <f>Beta!C80</f>
        <v>1.2079379977370139</v>
      </c>
      <c r="D88" s="10">
        <f t="shared" si="6"/>
        <v>7.8637538680966942E-2</v>
      </c>
      <c r="E88" s="20">
        <f>1-'Debt fundamentals'!F77</f>
        <v>0.77205860810538751</v>
      </c>
      <c r="F88" s="20">
        <f>'Debt fundamentals'!J77</f>
        <v>0.31635057143527651</v>
      </c>
      <c r="G88" s="10">
        <f t="shared" si="7"/>
        <v>4.0400000000000005E-2</v>
      </c>
      <c r="H88" s="10">
        <f>'Debt fundamentals'!H77</f>
        <v>0.16780436136769647</v>
      </c>
      <c r="I88" s="20">
        <f t="shared" si="8"/>
        <v>3.0300000000000004E-2</v>
      </c>
      <c r="J88" s="10">
        <f t="shared" si="9"/>
        <v>0.22794139189461249</v>
      </c>
      <c r="K88" s="20">
        <f t="shared" si="10"/>
        <v>6.7619412833267667E-2</v>
      </c>
      <c r="L88" s="112">
        <f t="shared" si="11"/>
        <v>0.10443387534475979</v>
      </c>
    </row>
    <row r="89" spans="1:12">
      <c r="A89" s="80" t="str">
        <f>'Master data'!A78</f>
        <v>Rubber&amp; Tires</v>
      </c>
      <c r="B89" s="80">
        <f>'Master data'!B78</f>
        <v>90</v>
      </c>
      <c r="C89" s="81">
        <f>Beta!C81</f>
        <v>1.2588029541998951</v>
      </c>
      <c r="D89" s="10">
        <f t="shared" si="6"/>
        <v>8.1313035390914487E-2</v>
      </c>
      <c r="E89" s="20">
        <f>1-'Debt fundamentals'!F78</f>
        <v>0.71881471305479661</v>
      </c>
      <c r="F89" s="20">
        <f>'Debt fundamentals'!J78</f>
        <v>0.2558277620529969</v>
      </c>
      <c r="G89" s="10">
        <f t="shared" si="7"/>
        <v>4.0400000000000005E-2</v>
      </c>
      <c r="H89" s="10">
        <f>'Debt fundamentals'!H78</f>
        <v>0.16412855069231705</v>
      </c>
      <c r="I89" s="20">
        <f t="shared" si="8"/>
        <v>3.0300000000000004E-2</v>
      </c>
      <c r="J89" s="10">
        <f t="shared" si="9"/>
        <v>0.28118528694520339</v>
      </c>
      <c r="K89" s="20">
        <f t="shared" si="10"/>
        <v>6.6968920396574386E-2</v>
      </c>
      <c r="L89" s="112">
        <f t="shared" si="11"/>
        <v>0.10376095213438741</v>
      </c>
    </row>
    <row r="90" spans="1:12">
      <c r="A90" s="80" t="str">
        <f>'Master data'!A79</f>
        <v>Semiconductor</v>
      </c>
      <c r="B90" s="80">
        <f>'Master data'!B79</f>
        <v>581</v>
      </c>
      <c r="C90" s="81">
        <f>Beta!C82</f>
        <v>1.5666378029133892</v>
      </c>
      <c r="D90" s="10">
        <f t="shared" si="6"/>
        <v>9.7505148433244274E-2</v>
      </c>
      <c r="E90" s="20">
        <f>1-'Debt fundamentals'!F79</f>
        <v>0.9334013616696536</v>
      </c>
      <c r="F90" s="20">
        <f>'Debt fundamentals'!J79</f>
        <v>0.34356638448587645</v>
      </c>
      <c r="G90" s="10">
        <f t="shared" si="7"/>
        <v>4.0400000000000005E-2</v>
      </c>
      <c r="H90" s="10">
        <f>'Debt fundamentals'!H79</f>
        <v>0.10092090006991444</v>
      </c>
      <c r="I90" s="20">
        <f t="shared" si="8"/>
        <v>3.0300000000000004E-2</v>
      </c>
      <c r="J90" s="10">
        <f t="shared" si="9"/>
        <v>6.6598638330346405E-2</v>
      </c>
      <c r="K90" s="20">
        <f t="shared" si="10"/>
        <v>9.3029377058801391E-2</v>
      </c>
      <c r="L90" s="112">
        <f t="shared" si="11"/>
        <v>0.13072004523324288</v>
      </c>
    </row>
    <row r="91" spans="1:12">
      <c r="A91" s="80" t="str">
        <f>'Master data'!A80</f>
        <v>Semiconductor Equip</v>
      </c>
      <c r="B91" s="80">
        <f>'Master data'!B80</f>
        <v>324</v>
      </c>
      <c r="C91" s="81">
        <f>Beta!C83</f>
        <v>1.913872580558768</v>
      </c>
      <c r="D91" s="10">
        <f t="shared" si="6"/>
        <v>0.11576969773739119</v>
      </c>
      <c r="E91" s="20">
        <f>1-'Debt fundamentals'!F80</f>
        <v>0.96072895717277917</v>
      </c>
      <c r="F91" s="20">
        <f>'Debt fundamentals'!J80</f>
        <v>0.33073648727489308</v>
      </c>
      <c r="G91" s="10">
        <f t="shared" si="7"/>
        <v>4.0400000000000005E-2</v>
      </c>
      <c r="H91" s="10">
        <f>'Debt fundamentals'!H80</f>
        <v>0.13154464776139105</v>
      </c>
      <c r="I91" s="20">
        <f t="shared" si="8"/>
        <v>3.0300000000000004E-2</v>
      </c>
      <c r="J91" s="10">
        <f t="shared" si="9"/>
        <v>3.9271042827220826E-2</v>
      </c>
      <c r="K91" s="20">
        <f t="shared" si="10"/>
        <v>0.11241321357711649</v>
      </c>
      <c r="L91" s="112">
        <f t="shared" si="11"/>
        <v>0.15077228990736202</v>
      </c>
    </row>
    <row r="92" spans="1:12">
      <c r="A92" s="80" t="str">
        <f>'Master data'!A81</f>
        <v>Shipbuilding &amp; Marine</v>
      </c>
      <c r="B92" s="80">
        <f>'Master data'!B81</f>
        <v>348</v>
      </c>
      <c r="C92" s="81">
        <f>Beta!C84</f>
        <v>1.1235447323872723</v>
      </c>
      <c r="D92" s="10">
        <f t="shared" si="6"/>
        <v>7.4198452923570524E-2</v>
      </c>
      <c r="E92" s="20">
        <f>1-'Debt fundamentals'!F81</f>
        <v>0.70877006561350475</v>
      </c>
      <c r="F92" s="20">
        <f>'Debt fundamentals'!J81</f>
        <v>0.28900935389708543</v>
      </c>
      <c r="G92" s="10">
        <f t="shared" si="7"/>
        <v>4.0400000000000005E-2</v>
      </c>
      <c r="H92" s="10">
        <f>'Debt fundamentals'!H81</f>
        <v>0.11544107956077043</v>
      </c>
      <c r="I92" s="20">
        <f t="shared" si="8"/>
        <v>3.0300000000000004E-2</v>
      </c>
      <c r="J92" s="10">
        <f t="shared" si="9"/>
        <v>0.29122993438649525</v>
      </c>
      <c r="K92" s="20">
        <f t="shared" si="10"/>
        <v>6.1413909358970432E-2</v>
      </c>
      <c r="L92" s="112">
        <f t="shared" si="11"/>
        <v>9.8014388992038626E-2</v>
      </c>
    </row>
    <row r="93" spans="1:12">
      <c r="A93" s="80" t="str">
        <f>'Master data'!A82</f>
        <v>Shoe</v>
      </c>
      <c r="B93" s="80">
        <f>'Master data'!B82</f>
        <v>84</v>
      </c>
      <c r="C93" s="81">
        <f>Beta!C85</f>
        <v>1.1373530584187677</v>
      </c>
      <c r="D93" s="10">
        <f t="shared" si="6"/>
        <v>7.4924770872827173E-2</v>
      </c>
      <c r="E93" s="20">
        <f>1-'Debt fundamentals'!F82</f>
        <v>0.92393056394241457</v>
      </c>
      <c r="F93" s="20">
        <f>'Debt fundamentals'!J82</f>
        <v>0.30489662620660396</v>
      </c>
      <c r="G93" s="10">
        <f t="shared" si="7"/>
        <v>4.0400000000000005E-2</v>
      </c>
      <c r="H93" s="10">
        <f>'Debt fundamentals'!H82</f>
        <v>0.13794942331838977</v>
      </c>
      <c r="I93" s="20">
        <f t="shared" si="8"/>
        <v>3.0300000000000004E-2</v>
      </c>
      <c r="J93" s="10">
        <f t="shared" si="9"/>
        <v>7.6069436057585427E-2</v>
      </c>
      <c r="K93" s="20">
        <f t="shared" si="10"/>
        <v>7.1530189718332249E-2</v>
      </c>
      <c r="L93" s="112">
        <f t="shared" si="11"/>
        <v>0.10847950660517136</v>
      </c>
    </row>
    <row r="94" spans="1:12">
      <c r="A94" s="80" t="str">
        <f>'Master data'!A83</f>
        <v>Software (Entertainment)</v>
      </c>
      <c r="B94" s="80">
        <f>'Master data'!B83</f>
        <v>317</v>
      </c>
      <c r="C94" s="81">
        <f>Beta!C86</f>
        <v>1.2783239533700639</v>
      </c>
      <c r="D94" s="10">
        <f t="shared" si="6"/>
        <v>8.2339839947265361E-2</v>
      </c>
      <c r="E94" s="20">
        <f>1-'Debt fundamentals'!F83</f>
        <v>0.9648202357552762</v>
      </c>
      <c r="F94" s="20">
        <f>'Debt fundamentals'!J83</f>
        <v>0.41354487083788249</v>
      </c>
      <c r="G94" s="10">
        <f t="shared" si="7"/>
        <v>4.4580000000000009E-2</v>
      </c>
      <c r="H94" s="10">
        <f>'Debt fundamentals'!H83</f>
        <v>9.5090402583538028E-2</v>
      </c>
      <c r="I94" s="20">
        <f t="shared" si="8"/>
        <v>3.3435000000000006E-2</v>
      </c>
      <c r="J94" s="10">
        <f t="shared" si="9"/>
        <v>3.5179764244723799E-2</v>
      </c>
      <c r="K94" s="20">
        <f t="shared" si="10"/>
        <v>8.061937920749461E-2</v>
      </c>
      <c r="L94" s="112">
        <f t="shared" si="11"/>
        <v>0.11788211642154622</v>
      </c>
    </row>
    <row r="95" spans="1:12">
      <c r="A95" s="80" t="str">
        <f>'Master data'!A84</f>
        <v>Software (Internet)</v>
      </c>
      <c r="B95" s="80">
        <f>'Master data'!B84</f>
        <v>151</v>
      </c>
      <c r="C95" s="81">
        <f>Beta!C87</f>
        <v>1.1294721270398735</v>
      </c>
      <c r="D95" s="10">
        <f t="shared" si="6"/>
        <v>7.4510233882297341E-2</v>
      </c>
      <c r="E95" s="20">
        <f>1-'Debt fundamentals'!F84</f>
        <v>0.93658896970966576</v>
      </c>
      <c r="F95" s="20">
        <f>'Debt fundamentals'!J84</f>
        <v>0.36629598047922113</v>
      </c>
      <c r="G95" s="10">
        <f t="shared" si="7"/>
        <v>4.0400000000000005E-2</v>
      </c>
      <c r="H95" s="10">
        <f>'Debt fundamentals'!H84</f>
        <v>0.10119679968247933</v>
      </c>
      <c r="I95" s="20">
        <f t="shared" si="8"/>
        <v>3.0300000000000004E-2</v>
      </c>
      <c r="J95" s="10">
        <f t="shared" si="9"/>
        <v>6.3411030290334236E-2</v>
      </c>
      <c r="K95" s="20">
        <f t="shared" si="10"/>
        <v>7.1706817402444223E-2</v>
      </c>
      <c r="L95" s="112">
        <f t="shared" si="11"/>
        <v>0.10866222489908028</v>
      </c>
    </row>
    <row r="96" spans="1:12">
      <c r="A96" s="80" t="str">
        <f>'Master data'!A85</f>
        <v>Software (System &amp; Application)</v>
      </c>
      <c r="B96" s="80">
        <f>'Master data'!B85</f>
        <v>1603</v>
      </c>
      <c r="C96" s="81">
        <f>Beta!C88</f>
        <v>1.2143044372125289</v>
      </c>
      <c r="D96" s="10">
        <f t="shared" si="6"/>
        <v>7.8972413397379024E-2</v>
      </c>
      <c r="E96" s="20">
        <f>1-'Debt fundamentals'!F85</f>
        <v>0.94564625803218472</v>
      </c>
      <c r="F96" s="20">
        <f>'Debt fundamentals'!J85</f>
        <v>0.39592214923174668</v>
      </c>
      <c r="G96" s="10">
        <f t="shared" si="7"/>
        <v>4.0400000000000005E-2</v>
      </c>
      <c r="H96" s="10">
        <f>'Debt fundamentals'!H85</f>
        <v>8.2508242386627698E-2</v>
      </c>
      <c r="I96" s="20">
        <f t="shared" si="8"/>
        <v>3.0300000000000004E-2</v>
      </c>
      <c r="J96" s="10">
        <f t="shared" si="9"/>
        <v>5.4353741967815283E-2</v>
      </c>
      <c r="K96" s="20">
        <f t="shared" si="10"/>
        <v>7.6326885598627048E-2</v>
      </c>
      <c r="L96" s="112">
        <f t="shared" si="11"/>
        <v>0.11344160579168316</v>
      </c>
    </row>
    <row r="97" spans="1:12">
      <c r="A97" s="80" t="str">
        <f>'Master data'!A86</f>
        <v>Steel</v>
      </c>
      <c r="B97" s="80">
        <f>'Master data'!B86</f>
        <v>709</v>
      </c>
      <c r="C97" s="81">
        <f>Beta!C89</f>
        <v>1.2533331552197386</v>
      </c>
      <c r="D97" s="10">
        <f t="shared" si="6"/>
        <v>8.1025323964558263E-2</v>
      </c>
      <c r="E97" s="20">
        <f>1-'Debt fundamentals'!F86</f>
        <v>0.69176983392036362</v>
      </c>
      <c r="F97" s="20">
        <f>'Debt fundamentals'!J86</f>
        <v>0.3186563954166941</v>
      </c>
      <c r="G97" s="10">
        <f t="shared" si="7"/>
        <v>4.0400000000000005E-2</v>
      </c>
      <c r="H97" s="10">
        <f>'Debt fundamentals'!H86</f>
        <v>0.15450763081536736</v>
      </c>
      <c r="I97" s="20">
        <f t="shared" si="8"/>
        <v>3.0300000000000004E-2</v>
      </c>
      <c r="J97" s="10">
        <f t="shared" si="9"/>
        <v>0.30823016607963638</v>
      </c>
      <c r="K97" s="20">
        <f t="shared" si="10"/>
        <v>6.5390248934519113E-2</v>
      </c>
      <c r="L97" s="112">
        <f t="shared" si="11"/>
        <v>0.10212784372536454</v>
      </c>
    </row>
    <row r="98" spans="1:12">
      <c r="A98" s="80" t="str">
        <f>'Master data'!A87</f>
        <v>Telecom (Wireless)</v>
      </c>
      <c r="B98" s="80">
        <f>'Master data'!B87</f>
        <v>101</v>
      </c>
      <c r="C98" s="81">
        <f>Beta!C90</f>
        <v>1.0024897354072293</v>
      </c>
      <c r="D98" s="10">
        <f t="shared" si="6"/>
        <v>6.7830960082420261E-2</v>
      </c>
      <c r="E98" s="20">
        <f>1-'Debt fundamentals'!F87</f>
        <v>0.57375582876470588</v>
      </c>
      <c r="F98" s="20">
        <f>'Debt fundamentals'!J87</f>
        <v>0.25121862207428292</v>
      </c>
      <c r="G98" s="10">
        <f t="shared" si="7"/>
        <v>4.0400000000000005E-2</v>
      </c>
      <c r="H98" s="10">
        <f>'Debt fundamentals'!H87</f>
        <v>0.15205606611123362</v>
      </c>
      <c r="I98" s="20">
        <f t="shared" si="8"/>
        <v>3.0300000000000004E-2</v>
      </c>
      <c r="J98" s="10">
        <f t="shared" si="9"/>
        <v>0.42624417123529412</v>
      </c>
      <c r="K98" s="20">
        <f t="shared" si="10"/>
        <v>5.1833607106424137E-2</v>
      </c>
      <c r="L98" s="112">
        <f t="shared" si="11"/>
        <v>8.8103731489404202E-2</v>
      </c>
    </row>
    <row r="99" spans="1:12">
      <c r="A99" s="80" t="str">
        <f>'Master data'!A88</f>
        <v>Telecom. Equipment</v>
      </c>
      <c r="B99" s="80">
        <f>'Master data'!B88</f>
        <v>465</v>
      </c>
      <c r="C99" s="81">
        <f>Beta!C91</f>
        <v>1.1712700535217679</v>
      </c>
      <c r="D99" s="10">
        <f t="shared" si="6"/>
        <v>7.6708804815244988E-2</v>
      </c>
      <c r="E99" s="20">
        <f>1-'Debt fundamentals'!F88</f>
        <v>0.90432570124130052</v>
      </c>
      <c r="F99" s="20">
        <f>'Debt fundamentals'!J88</f>
        <v>0.32549748497016417</v>
      </c>
      <c r="G99" s="10">
        <f t="shared" si="7"/>
        <v>4.0400000000000005E-2</v>
      </c>
      <c r="H99" s="10">
        <f>'Debt fundamentals'!H88</f>
        <v>8.528850737407459E-2</v>
      </c>
      <c r="I99" s="20">
        <f t="shared" si="8"/>
        <v>3.0300000000000004E-2</v>
      </c>
      <c r="J99" s="10">
        <f t="shared" si="9"/>
        <v>9.5674298758699483E-2</v>
      </c>
      <c r="K99" s="20">
        <f t="shared" si="10"/>
        <v>7.226867495831707E-2</v>
      </c>
      <c r="L99" s="112">
        <f t="shared" si="11"/>
        <v>0.10924345685343151</v>
      </c>
    </row>
    <row r="100" spans="1:12">
      <c r="A100" s="80" t="str">
        <f>'Master data'!A89</f>
        <v>Telecom. Services</v>
      </c>
      <c r="B100" s="80">
        <f>'Master data'!B89</f>
        <v>296</v>
      </c>
      <c r="C100" s="81">
        <f>Beta!C92</f>
        <v>0.8558553061197619</v>
      </c>
      <c r="D100" s="10">
        <f t="shared" si="6"/>
        <v>6.0117989101899479E-2</v>
      </c>
      <c r="E100" s="20">
        <f>1-'Debt fundamentals'!F89</f>
        <v>0.56419060359116147</v>
      </c>
      <c r="F100" s="20">
        <f>'Debt fundamentals'!J89</f>
        <v>0.28128980563356337</v>
      </c>
      <c r="G100" s="10">
        <f t="shared" si="7"/>
        <v>4.0400000000000005E-2</v>
      </c>
      <c r="H100" s="10">
        <f>'Debt fundamentals'!H89</f>
        <v>0.13924771228991981</v>
      </c>
      <c r="I100" s="20">
        <f t="shared" si="8"/>
        <v>3.0300000000000004E-2</v>
      </c>
      <c r="J100" s="10">
        <f t="shared" si="9"/>
        <v>0.43580939640883853</v>
      </c>
      <c r="K100" s="20">
        <f t="shared" si="10"/>
        <v>4.7123029269275349E-2</v>
      </c>
      <c r="L100" s="112">
        <f t="shared" si="11"/>
        <v>8.3230719933732988E-2</v>
      </c>
    </row>
    <row r="101" spans="1:12">
      <c r="A101" s="80" t="str">
        <f>'Master data'!A90</f>
        <v>Tobacco</v>
      </c>
      <c r="B101" s="80">
        <f>'Master data'!B90</f>
        <v>55</v>
      </c>
      <c r="C101" s="81">
        <f>Beta!C93</f>
        <v>0.85479331897830202</v>
      </c>
      <c r="D101" s="10">
        <f t="shared" si="6"/>
        <v>6.006212857825869E-2</v>
      </c>
      <c r="E101" s="20">
        <f>1-'Debt fundamentals'!F90</f>
        <v>0.76923775509461367</v>
      </c>
      <c r="F101" s="20">
        <f>'Debt fundamentals'!J90</f>
        <v>0.27244667748724533</v>
      </c>
      <c r="G101" s="10">
        <f t="shared" si="7"/>
        <v>4.0400000000000005E-2</v>
      </c>
      <c r="H101" s="10">
        <f>'Debt fundamentals'!H90</f>
        <v>0.1603057716551318</v>
      </c>
      <c r="I101" s="20">
        <f t="shared" si="8"/>
        <v>3.0300000000000004E-2</v>
      </c>
      <c r="J101" s="10">
        <f t="shared" si="9"/>
        <v>0.23076224490538633</v>
      </c>
      <c r="K101" s="20">
        <f t="shared" si="10"/>
        <v>5.3194152974376963E-2</v>
      </c>
      <c r="L101" s="112">
        <f t="shared" si="11"/>
        <v>8.9511192732114164E-2</v>
      </c>
    </row>
    <row r="102" spans="1:12">
      <c r="A102" s="80" t="str">
        <f>'Master data'!A91</f>
        <v>Transportation</v>
      </c>
      <c r="B102" s="80">
        <f>'Master data'!B91</f>
        <v>295</v>
      </c>
      <c r="C102" s="81">
        <f>Beta!C94</f>
        <v>1.0144295016900287</v>
      </c>
      <c r="D102" s="10">
        <f t="shared" si="6"/>
        <v>6.8458991788895501E-2</v>
      </c>
      <c r="E102" s="20">
        <f>1-'Debt fundamentals'!F91</f>
        <v>0.71435944792766859</v>
      </c>
      <c r="F102" s="20">
        <f>'Debt fundamentals'!J91</f>
        <v>0.28153691037221817</v>
      </c>
      <c r="G102" s="10">
        <f t="shared" si="7"/>
        <v>4.0400000000000005E-2</v>
      </c>
      <c r="H102" s="10">
        <f>'Debt fundamentals'!H91</f>
        <v>0.17300122465194584</v>
      </c>
      <c r="I102" s="20">
        <f t="shared" si="8"/>
        <v>3.0300000000000004E-2</v>
      </c>
      <c r="J102" s="10">
        <f t="shared" si="9"/>
        <v>0.28564055207233141</v>
      </c>
      <c r="K102" s="20">
        <f t="shared" si="10"/>
        <v>5.7559236307791826E-2</v>
      </c>
      <c r="L102" s="112">
        <f t="shared" si="11"/>
        <v>9.4026796180474381E-2</v>
      </c>
    </row>
    <row r="103" spans="1:12">
      <c r="A103" s="80" t="str">
        <f>'Master data'!A92</f>
        <v>Transportation (Railroads)</v>
      </c>
      <c r="B103" s="80">
        <f>'Master data'!B92</f>
        <v>51</v>
      </c>
      <c r="C103" s="81">
        <f>Beta!C95</f>
        <v>0.82573690152955981</v>
      </c>
      <c r="D103" s="10">
        <f t="shared" si="6"/>
        <v>5.853376102045485E-2</v>
      </c>
      <c r="E103" s="20">
        <f>1-'Debt fundamentals'!F92</f>
        <v>0.71896527617518913</v>
      </c>
      <c r="F103" s="20">
        <f>'Debt fundamentals'!J92</f>
        <v>0.17870620242728813</v>
      </c>
      <c r="G103" s="10">
        <f t="shared" si="7"/>
        <v>3.3800000000000004E-2</v>
      </c>
      <c r="H103" s="10">
        <f>'Debt fundamentals'!H92</f>
        <v>0.19681305906942689</v>
      </c>
      <c r="I103" s="20">
        <f t="shared" si="8"/>
        <v>2.5350000000000004E-2</v>
      </c>
      <c r="J103" s="10">
        <f t="shared" si="9"/>
        <v>0.28103472382481087</v>
      </c>
      <c r="K103" s="20">
        <f t="shared" si="10"/>
        <v>4.9207971906602803E-2</v>
      </c>
      <c r="L103" s="112">
        <f t="shared" si="11"/>
        <v>8.5387557144761539E-2</v>
      </c>
    </row>
    <row r="104" spans="1:12">
      <c r="A104" s="80" t="str">
        <f>'Master data'!A93</f>
        <v>Trucking</v>
      </c>
      <c r="B104" s="80">
        <f>'Master data'!B93</f>
        <v>232</v>
      </c>
      <c r="C104" s="81">
        <f>Beta!C96</f>
        <v>1.1301992175741524</v>
      </c>
      <c r="D104" s="10">
        <f t="shared" si="6"/>
        <v>7.4548478844400412E-2</v>
      </c>
      <c r="E104" s="20">
        <f>1-'Debt fundamentals'!F93</f>
        <v>0.69699192912490493</v>
      </c>
      <c r="F104" s="20">
        <f>'Debt fundamentals'!J93</f>
        <v>0.28263701614696507</v>
      </c>
      <c r="G104" s="10">
        <f t="shared" si="7"/>
        <v>4.0400000000000005E-2</v>
      </c>
      <c r="H104" s="10">
        <f>'Debt fundamentals'!H93</f>
        <v>0.16398673598970887</v>
      </c>
      <c r="I104" s="20">
        <f t="shared" si="8"/>
        <v>3.0300000000000004E-2</v>
      </c>
      <c r="J104" s="10">
        <f t="shared" si="9"/>
        <v>0.30300807087509507</v>
      </c>
      <c r="K104" s="20">
        <f t="shared" si="10"/>
        <v>6.1140832630601188E-2</v>
      </c>
      <c r="L104" s="112">
        <f t="shared" si="11"/>
        <v>9.773189582475994E-2</v>
      </c>
    </row>
    <row r="105" spans="1:12">
      <c r="A105" s="80" t="str">
        <f>'Master data'!A94</f>
        <v>Utility (General)</v>
      </c>
      <c r="B105" s="80">
        <f>'Master data'!B94</f>
        <v>54</v>
      </c>
      <c r="C105" s="81">
        <f>Beta!C97</f>
        <v>0.80364818176933617</v>
      </c>
      <c r="D105" s="10">
        <f t="shared" si="6"/>
        <v>5.7371894361067086E-2</v>
      </c>
      <c r="E105" s="20">
        <f>1-'Debt fundamentals'!F94</f>
        <v>0.54660163901229075</v>
      </c>
      <c r="F105" s="20">
        <f>'Debt fundamentals'!J94</f>
        <v>0.18542881310222778</v>
      </c>
      <c r="G105" s="10">
        <f t="shared" si="7"/>
        <v>3.3800000000000004E-2</v>
      </c>
      <c r="H105" s="10">
        <f>'Debt fundamentals'!H94</f>
        <v>0.16708949179198282</v>
      </c>
      <c r="I105" s="20">
        <f t="shared" si="8"/>
        <v>2.5350000000000004E-2</v>
      </c>
      <c r="J105" s="10">
        <f t="shared" si="9"/>
        <v>0.45339836098770925</v>
      </c>
      <c r="K105" s="20">
        <f t="shared" si="10"/>
        <v>4.2853219942037703E-2</v>
      </c>
      <c r="L105" s="112">
        <f t="shared" si="11"/>
        <v>7.8813675802108074E-2</v>
      </c>
    </row>
    <row r="106" spans="1:12">
      <c r="A106" s="80" t="str">
        <f>'Master data'!A95</f>
        <v>Utility (Water)</v>
      </c>
      <c r="B106" s="80">
        <f>'Master data'!B95</f>
        <v>104</v>
      </c>
      <c r="C106" s="81">
        <f>Beta!C98</f>
        <v>0.72895941806314868</v>
      </c>
      <c r="D106" s="10">
        <f>$D$2+C106*$D$3</f>
        <v>5.3443265390121626E-2</v>
      </c>
      <c r="E106" s="20">
        <f>1-'Debt fundamentals'!F95</f>
        <v>0.59464601004302919</v>
      </c>
      <c r="F106" s="20">
        <f>'Debt fundamentals'!J95</f>
        <v>0.26178165004236142</v>
      </c>
      <c r="G106" s="10">
        <f>$D$2+$D$4+VLOOKUP(F106,$G$3:$I$9,3)</f>
        <v>4.0400000000000005E-2</v>
      </c>
      <c r="H106" s="10">
        <f>'Debt fundamentals'!H95</f>
        <v>0.15414488013719491</v>
      </c>
      <c r="I106" s="20">
        <f>IF($F$5="Yes",G106*(1-$F$6),G106*(1-H106))</f>
        <v>3.0300000000000004E-2</v>
      </c>
      <c r="J106" s="10">
        <f>1-E106</f>
        <v>0.40535398995697081</v>
      </c>
      <c r="K106" s="20">
        <f>D106*E106+I106*J106</f>
        <v>4.4062050423602755E-2</v>
      </c>
      <c r="L106" s="112">
        <f>(1+K106)*((1+$C$9)/(1+$C$10))-1</f>
        <v>8.0064190093382059E-2</v>
      </c>
    </row>
    <row r="107" spans="1:12" s="47" customFormat="1">
      <c r="A107" s="82" t="str">
        <f>'Master data'!A96</f>
        <v>Total Market</v>
      </c>
      <c r="B107" s="82">
        <f>'Master data'!B96</f>
        <v>47606</v>
      </c>
      <c r="C107" s="83">
        <f>Beta!C99</f>
        <v>1.0937390921800889</v>
      </c>
      <c r="D107" s="78">
        <f t="shared" si="6"/>
        <v>7.2630676248672671E-2</v>
      </c>
      <c r="E107" s="79">
        <f>1-'Debt fundamentals'!F96</f>
        <v>0.64168120651266136</v>
      </c>
      <c r="F107" s="79">
        <f>'Debt fundamentals'!J96</f>
        <v>0.32546769015797089</v>
      </c>
      <c r="G107" s="78">
        <f t="shared" si="7"/>
        <v>4.0400000000000005E-2</v>
      </c>
      <c r="H107" s="78">
        <f>'Debt fundamentals'!H96</f>
        <v>0.1233421753019964</v>
      </c>
      <c r="I107" s="79">
        <f t="shared" si="8"/>
        <v>3.0300000000000004E-2</v>
      </c>
      <c r="J107" s="78">
        <f t="shared" si="9"/>
        <v>0.35831879348733864</v>
      </c>
      <c r="K107" s="79">
        <f t="shared" si="10"/>
        <v>5.7462799407745138E-2</v>
      </c>
      <c r="L107" s="113">
        <f t="shared" si="11"/>
        <v>9.3927033870081278E-2</v>
      </c>
    </row>
    <row r="108" spans="1:12" s="47" customFormat="1">
      <c r="A108" s="82" t="str">
        <f>'Master data'!A97</f>
        <v>Total Market (without financials)</v>
      </c>
      <c r="B108" s="82">
        <f>'Master data'!B97</f>
        <v>42185</v>
      </c>
      <c r="C108" s="83">
        <f>Beta!C100</f>
        <v>1.1216022003226602</v>
      </c>
      <c r="D108" s="78">
        <f>$D$2+C108*$D$3</f>
        <v>7.4096275736971931E-2</v>
      </c>
      <c r="E108" s="79">
        <f>1-'Debt fundamentals'!F97</f>
        <v>0.77906367590136427</v>
      </c>
      <c r="F108" s="79">
        <f>'Debt fundamentals'!J97</f>
        <v>0.33238862547458892</v>
      </c>
      <c r="G108" s="78">
        <f>$D$2+$D$4+VLOOKUP(F108,$G$3:$I$9,3)</f>
        <v>4.0400000000000005E-2</v>
      </c>
      <c r="H108" s="78">
        <f>'Debt fundamentals'!H97</f>
        <v>0.1221657752925594</v>
      </c>
      <c r="I108" s="79">
        <f>IF($F$5="Yes",G108*(1-$F$6),G108*(1-H108))</f>
        <v>3.0300000000000004E-2</v>
      </c>
      <c r="J108" s="78">
        <f>1-E108</f>
        <v>0.22093632409863573</v>
      </c>
      <c r="K108" s="79">
        <f>D108*E108+I108*J108</f>
        <v>6.4420087566435094E-2</v>
      </c>
      <c r="L108" s="113">
        <f t="shared" si="11"/>
        <v>0.10112422851700198</v>
      </c>
    </row>
  </sheetData>
  <mergeCells count="1">
    <mergeCell ref="G2:H2"/>
  </mergeCells>
  <pageMargins left="0.7" right="0.7" top="0.75" bottom="0.75" header="0.5" footer="0.5"/>
  <pageSetup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06"/>
  <sheetViews>
    <sheetView workbookViewId="0">
      <selection activeCell="B6" sqref="B6"/>
    </sheetView>
  </sheetViews>
  <sheetFormatPr defaultColWidth="11.07421875" defaultRowHeight="13.5"/>
  <cols>
    <col min="1" max="1" width="36.3046875" customWidth="1"/>
  </cols>
  <sheetData>
    <row r="1" spans="1:9" ht="15.5">
      <c r="A1" s="54" t="s">
        <v>237</v>
      </c>
      <c r="B1" s="54"/>
      <c r="C1" s="54"/>
      <c r="D1" s="54"/>
      <c r="E1" s="55"/>
      <c r="F1" s="55"/>
      <c r="G1" s="56"/>
      <c r="H1" s="56"/>
      <c r="I1" s="56"/>
    </row>
    <row r="2" spans="1:9" ht="15.5">
      <c r="A2" s="55" t="s">
        <v>239</v>
      </c>
      <c r="B2" s="57">
        <f>WACC!D2</f>
        <v>1.5100000000000001E-2</v>
      </c>
      <c r="C2" s="55"/>
      <c r="D2" s="55"/>
      <c r="E2" s="56"/>
      <c r="F2" s="56"/>
      <c r="G2" s="56"/>
      <c r="H2" s="56"/>
      <c r="I2" s="56"/>
    </row>
    <row r="3" spans="1:9" ht="15.5">
      <c r="A3" s="55" t="s">
        <v>242</v>
      </c>
      <c r="B3" s="58">
        <f>WACC!D3</f>
        <v>5.2600000000000001E-2</v>
      </c>
      <c r="C3" s="55" t="s">
        <v>417</v>
      </c>
      <c r="D3" s="55"/>
      <c r="E3" s="56"/>
      <c r="F3" s="56"/>
      <c r="G3" s="56"/>
      <c r="H3" s="56"/>
      <c r="I3" s="56"/>
    </row>
    <row r="4" spans="1:9" ht="15.5">
      <c r="A4" s="55" t="str">
        <f>WACC!A4</f>
        <v>Global Default Spread to add to cost of debt =</v>
      </c>
      <c r="B4" s="58">
        <f>WACC!D4</f>
        <v>8.8000000000000005E-3</v>
      </c>
      <c r="C4" s="55"/>
      <c r="D4" s="55"/>
      <c r="E4" s="56"/>
      <c r="F4" s="56"/>
      <c r="G4" s="56"/>
      <c r="H4" s="56"/>
      <c r="I4" s="56"/>
    </row>
    <row r="5" spans="1:9" ht="15.5">
      <c r="A5" s="55" t="s">
        <v>418</v>
      </c>
      <c r="B5" s="59">
        <v>0.2</v>
      </c>
      <c r="C5" s="55"/>
      <c r="D5" s="55"/>
      <c r="E5" s="56"/>
      <c r="F5" s="56"/>
      <c r="G5" s="56"/>
      <c r="H5" s="56"/>
      <c r="I5" s="56"/>
    </row>
    <row r="6" spans="1:9" ht="15.5">
      <c r="A6" s="55" t="s">
        <v>419</v>
      </c>
      <c r="B6" s="59">
        <v>0.37</v>
      </c>
      <c r="C6" s="55"/>
      <c r="D6" s="55"/>
      <c r="E6" s="56"/>
      <c r="F6" s="56"/>
      <c r="G6" s="56"/>
      <c r="H6" s="56"/>
      <c r="I6" s="56"/>
    </row>
    <row r="7" spans="1:9" ht="15.5">
      <c r="A7" s="34"/>
      <c r="B7" s="34"/>
      <c r="C7" s="34"/>
      <c r="D7" s="34"/>
      <c r="E7" s="56"/>
      <c r="F7" s="56"/>
      <c r="G7" s="56"/>
      <c r="H7" s="56"/>
      <c r="I7" s="56"/>
    </row>
    <row r="8" spans="1:9" ht="15.5">
      <c r="A8" s="34"/>
      <c r="B8" s="34"/>
      <c r="C8" s="34"/>
      <c r="D8" s="34"/>
      <c r="E8" s="34"/>
      <c r="F8" s="34"/>
      <c r="G8" s="56"/>
      <c r="H8" s="56"/>
      <c r="I8" s="56"/>
    </row>
    <row r="9" spans="1:9" ht="15.5">
      <c r="A9" s="60"/>
      <c r="B9" s="149" t="s">
        <v>420</v>
      </c>
      <c r="C9" s="150"/>
      <c r="D9" s="150"/>
      <c r="E9" s="150"/>
      <c r="F9" s="150"/>
      <c r="G9" s="151"/>
      <c r="H9" s="152" t="s">
        <v>421</v>
      </c>
      <c r="I9" s="153"/>
    </row>
    <row r="10" spans="1:9" ht="46.5">
      <c r="A10" s="61" t="s">
        <v>193</v>
      </c>
      <c r="B10" s="62" t="s">
        <v>212</v>
      </c>
      <c r="C10" s="63" t="s">
        <v>243</v>
      </c>
      <c r="D10" s="63" t="s">
        <v>244</v>
      </c>
      <c r="E10" s="62" t="s">
        <v>257</v>
      </c>
      <c r="F10" s="63" t="s">
        <v>422</v>
      </c>
      <c r="G10" s="62" t="s">
        <v>249</v>
      </c>
      <c r="H10" s="62" t="s">
        <v>423</v>
      </c>
      <c r="I10" s="62" t="s">
        <v>424</v>
      </c>
    </row>
    <row r="11" spans="1:9">
      <c r="A11" s="2" t="str">
        <f>WACC!A13</f>
        <v>Advertising</v>
      </c>
      <c r="B11" s="2">
        <f>WACC!B13</f>
        <v>348</v>
      </c>
      <c r="C11" s="12">
        <f>WACC!C13</f>
        <v>1.2920214899611719</v>
      </c>
      <c r="D11" s="10">
        <f>WACC!D13</f>
        <v>8.3060330371957647E-2</v>
      </c>
      <c r="E11" s="10">
        <f>WACC!I13</f>
        <v>3.0300000000000004E-2</v>
      </c>
      <c r="F11" s="10">
        <f>WACC!J13</f>
        <v>0.24555203666377023</v>
      </c>
      <c r="G11" s="10">
        <f>WACC!K13</f>
        <v>7.0104923794070073E-2</v>
      </c>
      <c r="H11" s="20">
        <f>D11*(1-$B$5)</f>
        <v>6.6448264297566118E-2</v>
      </c>
      <c r="I11" s="20">
        <f>H11/(1-$B$6)</f>
        <v>0.10547343539296208</v>
      </c>
    </row>
    <row r="12" spans="1:9">
      <c r="A12" s="2" t="str">
        <f>WACC!A14</f>
        <v>Aerospace/Defense</v>
      </c>
      <c r="B12" s="2">
        <f>WACC!B14</f>
        <v>272</v>
      </c>
      <c r="C12" s="12">
        <f>WACC!C14</f>
        <v>1.2231440544338203</v>
      </c>
      <c r="D12" s="10">
        <f>WACC!D14</f>
        <v>7.943737726321895E-2</v>
      </c>
      <c r="E12" s="10">
        <f>WACC!I14</f>
        <v>3.0300000000000004E-2</v>
      </c>
      <c r="F12" s="10">
        <f>WACC!J14</f>
        <v>0.20608557334061128</v>
      </c>
      <c r="G12" s="10">
        <f>WACC!K14</f>
        <v>6.931087269747456E-2</v>
      </c>
      <c r="H12" s="20">
        <f t="shared" ref="H12:H75" si="0">D12*(1-$B$5)</f>
        <v>6.3549901810575168E-2</v>
      </c>
      <c r="I12" s="20">
        <f t="shared" ref="I12:I75" si="1">H12/(1-$B$6)</f>
        <v>0.10087286001678598</v>
      </c>
    </row>
    <row r="13" spans="1:9">
      <c r="A13" s="2" t="str">
        <f>WACC!A15</f>
        <v>Air Transport</v>
      </c>
      <c r="B13" s="2">
        <f>WACC!B15</f>
        <v>151</v>
      </c>
      <c r="C13" s="12">
        <f>WACC!C15</f>
        <v>1.5924295331769072</v>
      </c>
      <c r="D13" s="10">
        <f>WACC!D15</f>
        <v>9.8861793445105317E-2</v>
      </c>
      <c r="E13" s="10">
        <f>WACC!I15</f>
        <v>3.0300000000000004E-2</v>
      </c>
      <c r="F13" s="10">
        <f>WACC!J15</f>
        <v>0.55822719310873492</v>
      </c>
      <c r="G13" s="10">
        <f>WACC!K15</f>
        <v>6.0588735935743321E-2</v>
      </c>
      <c r="H13" s="20">
        <f t="shared" si="0"/>
        <v>7.9089434756084265E-2</v>
      </c>
      <c r="I13" s="20">
        <f t="shared" si="1"/>
        <v>0.12553878532711787</v>
      </c>
    </row>
    <row r="14" spans="1:9">
      <c r="A14" s="2" t="str">
        <f>WACC!A16</f>
        <v>Apparel</v>
      </c>
      <c r="B14" s="2">
        <f>WACC!B16</f>
        <v>1170</v>
      </c>
      <c r="C14" s="12">
        <f>WACC!C16</f>
        <v>0.95434110854960208</v>
      </c>
      <c r="D14" s="10">
        <f>WACC!D16</f>
        <v>6.5298342309709073E-2</v>
      </c>
      <c r="E14" s="10">
        <f>WACC!I16</f>
        <v>3.0300000000000004E-2</v>
      </c>
      <c r="F14" s="10">
        <f>WACC!J16</f>
        <v>0.14029831728344888</v>
      </c>
      <c r="G14" s="10">
        <f>WACC!K16</f>
        <v>6.0388133775946755E-2</v>
      </c>
      <c r="H14" s="20">
        <f t="shared" si="0"/>
        <v>5.2238673847767259E-2</v>
      </c>
      <c r="I14" s="20">
        <f t="shared" si="1"/>
        <v>8.291852991709088E-2</v>
      </c>
    </row>
    <row r="15" spans="1:9">
      <c r="A15" s="2" t="str">
        <f>WACC!A17</f>
        <v>Auto &amp; Truck</v>
      </c>
      <c r="B15" s="2">
        <f>WACC!B17</f>
        <v>152</v>
      </c>
      <c r="C15" s="12">
        <f>WACC!C17</f>
        <v>1.3542108327743885</v>
      </c>
      <c r="D15" s="10">
        <f>WACC!D17</f>
        <v>8.6331489803932834E-2</v>
      </c>
      <c r="E15" s="10">
        <f>WACC!I17</f>
        <v>3.0300000000000004E-2</v>
      </c>
      <c r="F15" s="10">
        <f>WACC!J17</f>
        <v>0.3236961084525225</v>
      </c>
      <c r="G15" s="10">
        <f>WACC!K17</f>
        <v>6.819431460360259E-2</v>
      </c>
      <c r="H15" s="20">
        <f t="shared" si="0"/>
        <v>6.9065191843146273E-2</v>
      </c>
      <c r="I15" s="20">
        <f t="shared" si="1"/>
        <v>0.10962728863991472</v>
      </c>
    </row>
    <row r="16" spans="1:9">
      <c r="A16" s="2" t="str">
        <f>WACC!A18</f>
        <v>Auto Parts</v>
      </c>
      <c r="B16" s="2">
        <f>WACC!B18</f>
        <v>728</v>
      </c>
      <c r="C16" s="12">
        <f>WACC!C18</f>
        <v>1.526205558396474</v>
      </c>
      <c r="D16" s="10">
        <f>WACC!D18</f>
        <v>9.5378412371654536E-2</v>
      </c>
      <c r="E16" s="10">
        <f>WACC!I18</f>
        <v>3.0300000000000004E-2</v>
      </c>
      <c r="F16" s="10">
        <f>WACC!J18</f>
        <v>0.21800615312817073</v>
      </c>
      <c r="G16" s="10">
        <f>WACC!K18</f>
        <v>8.1190918038821391E-2</v>
      </c>
      <c r="H16" s="20">
        <f t="shared" si="0"/>
        <v>7.6302729897323632E-2</v>
      </c>
      <c r="I16" s="20">
        <f t="shared" si="1"/>
        <v>0.12111544428146608</v>
      </c>
    </row>
    <row r="17" spans="1:9">
      <c r="A17" s="2" t="str">
        <f>WACC!A19</f>
        <v>Bank (Money Center)</v>
      </c>
      <c r="B17" s="2">
        <f>WACC!B19</f>
        <v>610</v>
      </c>
      <c r="C17" s="12">
        <f>WACC!C19</f>
        <v>1.0325221935011708</v>
      </c>
      <c r="D17" s="10">
        <f>WACC!D19</f>
        <v>6.9410667378161581E-2</v>
      </c>
      <c r="E17" s="10">
        <f>WACC!I19</f>
        <v>2.5350000000000004E-2</v>
      </c>
      <c r="F17" s="10">
        <f>WACC!J19</f>
        <v>0.73091664044997162</v>
      </c>
      <c r="G17" s="10">
        <f>WACC!K19</f>
        <v>3.7205992402132057E-2</v>
      </c>
      <c r="H17" s="20">
        <f t="shared" si="0"/>
        <v>5.5528533902529265E-2</v>
      </c>
      <c r="I17" s="20">
        <f t="shared" si="1"/>
        <v>8.81405300040147E-2</v>
      </c>
    </row>
    <row r="18" spans="1:9">
      <c r="A18" s="2" t="str">
        <f>WACC!A20</f>
        <v>Banks (Regional)</v>
      </c>
      <c r="B18" s="2">
        <f>WACC!B20</f>
        <v>816</v>
      </c>
      <c r="C18" s="12">
        <f>WACC!C20</f>
        <v>0.7372332048488982</v>
      </c>
      <c r="D18" s="10">
        <f>WACC!D20</f>
        <v>5.3878466575052048E-2</v>
      </c>
      <c r="E18" s="10">
        <f>WACC!I20</f>
        <v>2.5350000000000004E-2</v>
      </c>
      <c r="F18" s="10">
        <f>WACC!J20</f>
        <v>0.63959448420053988</v>
      </c>
      <c r="G18" s="10">
        <f>WACC!K20</f>
        <v>3.5631816710949296E-2</v>
      </c>
      <c r="H18" s="20">
        <f t="shared" si="0"/>
        <v>4.3102773260041638E-2</v>
      </c>
      <c r="I18" s="20">
        <f t="shared" si="1"/>
        <v>6.8417100412764498E-2</v>
      </c>
    </row>
    <row r="19" spans="1:9">
      <c r="A19" s="2" t="str">
        <f>WACC!A21</f>
        <v>Beverage (Alcoholic)</v>
      </c>
      <c r="B19" s="2">
        <f>WACC!B21</f>
        <v>219</v>
      </c>
      <c r="C19" s="12">
        <f>WACC!C21</f>
        <v>0.92090243003027572</v>
      </c>
      <c r="D19" s="10">
        <f>WACC!D21</f>
        <v>6.3539467819592507E-2</v>
      </c>
      <c r="E19" s="10">
        <f>WACC!I21</f>
        <v>3.0300000000000004E-2</v>
      </c>
      <c r="F19" s="10">
        <f>WACC!J21</f>
        <v>0.12924031417486148</v>
      </c>
      <c r="G19" s="10">
        <f>WACC!K21</f>
        <v>5.9243588555583176E-2</v>
      </c>
      <c r="H19" s="20">
        <f t="shared" si="0"/>
        <v>5.0831574255674007E-2</v>
      </c>
      <c r="I19" s="20">
        <f t="shared" si="1"/>
        <v>8.0685038501069853E-2</v>
      </c>
    </row>
    <row r="20" spans="1:9">
      <c r="A20" s="2" t="str">
        <f>WACC!A22</f>
        <v>Beverage (Soft)</v>
      </c>
      <c r="B20" s="2">
        <f>WACC!B22</f>
        <v>100</v>
      </c>
      <c r="C20" s="12">
        <f>WACC!C22</f>
        <v>0.8838214934890084</v>
      </c>
      <c r="D20" s="10">
        <f>WACC!D22</f>
        <v>6.1589010557521848E-2</v>
      </c>
      <c r="E20" s="10">
        <f>WACC!I22</f>
        <v>3.0300000000000004E-2</v>
      </c>
      <c r="F20" s="10">
        <f>WACC!J22</f>
        <v>0.14281839695018894</v>
      </c>
      <c r="G20" s="10">
        <f>WACC!K22</f>
        <v>5.7120364227539036E-2</v>
      </c>
      <c r="H20" s="20">
        <f t="shared" si="0"/>
        <v>4.9271208446017484E-2</v>
      </c>
      <c r="I20" s="20">
        <f t="shared" si="1"/>
        <v>7.8208267374630921E-2</v>
      </c>
    </row>
    <row r="21" spans="1:9">
      <c r="A21" s="2" t="str">
        <f>WACC!A23</f>
        <v>Broadcasting</v>
      </c>
      <c r="B21" s="2">
        <f>WACC!B23</f>
        <v>139</v>
      </c>
      <c r="C21" s="12">
        <f>WACC!C23</f>
        <v>1.0940244505371257</v>
      </c>
      <c r="D21" s="10">
        <f>WACC!D23</f>
        <v>7.264568609825281E-2</v>
      </c>
      <c r="E21" s="10">
        <f>WACC!I23</f>
        <v>3.0300000000000004E-2</v>
      </c>
      <c r="F21" s="10">
        <f>WACC!J23</f>
        <v>0.40355659638413288</v>
      </c>
      <c r="G21" s="10">
        <f>WACC!K23</f>
        <v>5.5556805144891017E-2</v>
      </c>
      <c r="H21" s="20">
        <f t="shared" si="0"/>
        <v>5.811654887860225E-2</v>
      </c>
      <c r="I21" s="20">
        <f t="shared" si="1"/>
        <v>9.2248490283495632E-2</v>
      </c>
    </row>
    <row r="22" spans="1:9">
      <c r="A22" s="2" t="str">
        <f>WACC!A24</f>
        <v>Brokerage &amp; Investment Banking</v>
      </c>
      <c r="B22" s="2">
        <f>WACC!B24</f>
        <v>599</v>
      </c>
      <c r="C22" s="12">
        <f>WACC!C24</f>
        <v>0.91644923419476632</v>
      </c>
      <c r="D22" s="10">
        <f>WACC!D24</f>
        <v>6.3305229718644704E-2</v>
      </c>
      <c r="E22" s="10">
        <f>WACC!I24</f>
        <v>3.0300000000000004E-2</v>
      </c>
      <c r="F22" s="10">
        <f>WACC!J24</f>
        <v>0.66354770858050638</v>
      </c>
      <c r="G22" s="10">
        <f>WACC!K24</f>
        <v>4.1404685167664781E-2</v>
      </c>
      <c r="H22" s="20">
        <f t="shared" si="0"/>
        <v>5.0644183774915766E-2</v>
      </c>
      <c r="I22" s="20">
        <f t="shared" si="1"/>
        <v>8.0387593293517093E-2</v>
      </c>
    </row>
    <row r="23" spans="1:9">
      <c r="A23" s="2" t="str">
        <f>WACC!A25</f>
        <v>Building Materials</v>
      </c>
      <c r="B23" s="2">
        <f>WACC!B25</f>
        <v>449</v>
      </c>
      <c r="C23" s="12">
        <f>WACC!C25</f>
        <v>1.118843607970198</v>
      </c>
      <c r="D23" s="10">
        <f>WACC!D25</f>
        <v>7.395117377923241E-2</v>
      </c>
      <c r="E23" s="10">
        <f>WACC!I25</f>
        <v>3.0300000000000004E-2</v>
      </c>
      <c r="F23" s="10">
        <f>WACC!J25</f>
        <v>0.151465647534063</v>
      </c>
      <c r="G23" s="10">
        <f>WACC!K25</f>
        <v>6.7339520477139064E-2</v>
      </c>
      <c r="H23" s="20">
        <f t="shared" si="0"/>
        <v>5.9160939023385928E-2</v>
      </c>
      <c r="I23" s="20">
        <f t="shared" si="1"/>
        <v>9.3906252418072905E-2</v>
      </c>
    </row>
    <row r="24" spans="1:9">
      <c r="A24" s="2" t="str">
        <f>WACC!A26</f>
        <v>Business &amp; Consumer Services</v>
      </c>
      <c r="B24" s="2">
        <f>WACC!B26</f>
        <v>948</v>
      </c>
      <c r="C24" s="12">
        <f>WACC!C26</f>
        <v>1.1058963659887098</v>
      </c>
      <c r="D24" s="10">
        <f>WACC!D26</f>
        <v>7.3270148851006134E-2</v>
      </c>
      <c r="E24" s="10">
        <f>WACC!I26</f>
        <v>3.0300000000000004E-2</v>
      </c>
      <c r="F24" s="10">
        <f>WACC!J26</f>
        <v>0.15501805706750271</v>
      </c>
      <c r="G24" s="10">
        <f>WACC!K26</f>
        <v>6.660899986422178E-2</v>
      </c>
      <c r="H24" s="20">
        <f t="shared" si="0"/>
        <v>5.8616119080804913E-2</v>
      </c>
      <c r="I24" s="20">
        <f t="shared" si="1"/>
        <v>9.3041458858420495E-2</v>
      </c>
    </row>
    <row r="25" spans="1:9">
      <c r="A25" s="2" t="str">
        <f>WACC!A27</f>
        <v>Cable TV</v>
      </c>
      <c r="B25" s="2">
        <f>WACC!B27</f>
        <v>54</v>
      </c>
      <c r="C25" s="12">
        <f>WACC!C27</f>
        <v>0.99186346090864785</v>
      </c>
      <c r="D25" s="10">
        <f>WACC!D27</f>
        <v>6.7272018043794873E-2</v>
      </c>
      <c r="E25" s="10">
        <f>WACC!I27</f>
        <v>3.0300000000000004E-2</v>
      </c>
      <c r="F25" s="10">
        <f>WACC!J27</f>
        <v>0.36871437739759638</v>
      </c>
      <c r="G25" s="10">
        <f>WACC!K27</f>
        <v>5.3639903429644344E-2</v>
      </c>
      <c r="H25" s="20">
        <f t="shared" si="0"/>
        <v>5.3817614435035903E-2</v>
      </c>
      <c r="I25" s="20">
        <f t="shared" si="1"/>
        <v>8.5424784817517307E-2</v>
      </c>
    </row>
    <row r="26" spans="1:9">
      <c r="A26" s="2" t="str">
        <f>WACC!A28</f>
        <v>Chemical (Basic)</v>
      </c>
      <c r="B26" s="2">
        <f>WACC!B28</f>
        <v>854</v>
      </c>
      <c r="C26" s="12">
        <f>WACC!C28</f>
        <v>1.1361222166300649</v>
      </c>
      <c r="D26" s="10">
        <f>WACC!D28</f>
        <v>7.4860028594741418E-2</v>
      </c>
      <c r="E26" s="10">
        <f>WACC!I28</f>
        <v>3.0300000000000004E-2</v>
      </c>
      <c r="F26" s="10">
        <f>WACC!J28</f>
        <v>0.22347788057332674</v>
      </c>
      <c r="G26" s="10">
        <f>WACC!K28</f>
        <v>6.4901847846101771E-2</v>
      </c>
      <c r="H26" s="20">
        <f t="shared" si="0"/>
        <v>5.9888022875793138E-2</v>
      </c>
      <c r="I26" s="20">
        <f t="shared" si="1"/>
        <v>9.5060353771100226E-2</v>
      </c>
    </row>
    <row r="27" spans="1:9">
      <c r="A27" s="2" t="str">
        <f>WACC!A29</f>
        <v>Chemical (Diversified)</v>
      </c>
      <c r="B27" s="2">
        <f>WACC!B29</f>
        <v>71</v>
      </c>
      <c r="C27" s="12">
        <f>WACC!C29</f>
        <v>1.4031540999878529</v>
      </c>
      <c r="D27" s="10">
        <f>WACC!D29</f>
        <v>8.8905905659361059E-2</v>
      </c>
      <c r="E27" s="10">
        <f>WACC!I29</f>
        <v>2.5350000000000004E-2</v>
      </c>
      <c r="F27" s="10">
        <f>WACC!J29</f>
        <v>0.30619471112751695</v>
      </c>
      <c r="G27" s="10">
        <f>WACC!K29</f>
        <v>6.9445423485545277E-2</v>
      </c>
      <c r="H27" s="20">
        <f t="shared" si="0"/>
        <v>7.1124724527488845E-2</v>
      </c>
      <c r="I27" s="20">
        <f t="shared" si="1"/>
        <v>0.11289638813887118</v>
      </c>
    </row>
    <row r="28" spans="1:9">
      <c r="A28" s="2" t="str">
        <f>WACC!A30</f>
        <v>Chemical (Specialty)</v>
      </c>
      <c r="B28" s="2">
        <f>WACC!B30</f>
        <v>898</v>
      </c>
      <c r="C28" s="12">
        <f>WACC!C30</f>
        <v>1.106939031227731</v>
      </c>
      <c r="D28" s="10">
        <f>WACC!D30</f>
        <v>7.3324993042578654E-2</v>
      </c>
      <c r="E28" s="10">
        <f>WACC!I30</f>
        <v>3.0300000000000004E-2</v>
      </c>
      <c r="F28" s="10">
        <f>WACC!J30</f>
        <v>0.13717913174815943</v>
      </c>
      <c r="G28" s="10">
        <f>WACC!K30</f>
        <v>6.7422861853527111E-2</v>
      </c>
      <c r="H28" s="20">
        <f t="shared" si="0"/>
        <v>5.8659994434062925E-2</v>
      </c>
      <c r="I28" s="20">
        <f t="shared" si="1"/>
        <v>9.3111102276290353E-2</v>
      </c>
    </row>
    <row r="29" spans="1:9">
      <c r="A29" s="2" t="str">
        <f>WACC!A31</f>
        <v>Coal &amp; Related Energy</v>
      </c>
      <c r="B29" s="2">
        <f>WACC!B31</f>
        <v>206</v>
      </c>
      <c r="C29" s="12">
        <f>WACC!C31</f>
        <v>1.1269458657734746</v>
      </c>
      <c r="D29" s="10">
        <f>WACC!D31</f>
        <v>7.4377352539684763E-2</v>
      </c>
      <c r="E29" s="10">
        <f>WACC!I31</f>
        <v>3.3435000000000006E-2</v>
      </c>
      <c r="F29" s="10">
        <f>WACC!J31</f>
        <v>0.29163516474050888</v>
      </c>
      <c r="G29" s="10">
        <f>WACC!K31</f>
        <v>6.2437122811909808E-2</v>
      </c>
      <c r="H29" s="20">
        <f t="shared" si="0"/>
        <v>5.9501882031747812E-2</v>
      </c>
      <c r="I29" s="20">
        <f t="shared" si="1"/>
        <v>9.4447431796425091E-2</v>
      </c>
    </row>
    <row r="30" spans="1:9">
      <c r="A30" s="2" t="str">
        <f>WACC!A32</f>
        <v>Computer Services</v>
      </c>
      <c r="B30" s="2">
        <f>WACC!B32</f>
        <v>1040</v>
      </c>
      <c r="C30" s="12">
        <f>WACC!C32</f>
        <v>1.1194804007685029</v>
      </c>
      <c r="D30" s="10">
        <f>WACC!D32</f>
        <v>7.3984669080423254E-2</v>
      </c>
      <c r="E30" s="10">
        <f>WACC!I32</f>
        <v>3.0300000000000004E-2</v>
      </c>
      <c r="F30" s="10">
        <f>WACC!J32</f>
        <v>0.11071567434317886</v>
      </c>
      <c r="G30" s="10">
        <f>WACC!K32</f>
        <v>6.9148091484725574E-2</v>
      </c>
      <c r="H30" s="20">
        <f t="shared" si="0"/>
        <v>5.9187735264338605E-2</v>
      </c>
      <c r="I30" s="20">
        <f t="shared" si="1"/>
        <v>9.3948786133870796E-2</v>
      </c>
    </row>
    <row r="31" spans="1:9">
      <c r="A31" s="2" t="str">
        <f>WACC!A33</f>
        <v>Computers/Peripherals</v>
      </c>
      <c r="B31" s="2">
        <f>WACC!B33</f>
        <v>336</v>
      </c>
      <c r="C31" s="12">
        <f>WACC!C33</f>
        <v>1.3545573197237926</v>
      </c>
      <c r="D31" s="10">
        <f>WACC!D33</f>
        <v>8.634971501747149E-2</v>
      </c>
      <c r="E31" s="10">
        <f>WACC!I33</f>
        <v>3.0300000000000004E-2</v>
      </c>
      <c r="F31" s="10">
        <f>WACC!J33</f>
        <v>8.4819040314930039E-2</v>
      </c>
      <c r="G31" s="10">
        <f>WACC!K33</f>
        <v>8.159563197976423E-2</v>
      </c>
      <c r="H31" s="20">
        <f t="shared" si="0"/>
        <v>6.9079772013977192E-2</v>
      </c>
      <c r="I31" s="20">
        <f t="shared" si="1"/>
        <v>0.10965043176821776</v>
      </c>
    </row>
    <row r="32" spans="1:9">
      <c r="A32" s="2" t="str">
        <f>WACC!A34</f>
        <v>Construction Supplies</v>
      </c>
      <c r="B32" s="2">
        <f>WACC!B34</f>
        <v>784</v>
      </c>
      <c r="C32" s="12">
        <f>WACC!C34</f>
        <v>1.1571894446027715</v>
      </c>
      <c r="D32" s="10">
        <f>WACC!D34</f>
        <v>7.5968164786105782E-2</v>
      </c>
      <c r="E32" s="10">
        <f>WACC!I34</f>
        <v>3.0300000000000004E-2</v>
      </c>
      <c r="F32" s="10">
        <f>WACC!J34</f>
        <v>0.26554309882822058</v>
      </c>
      <c r="G32" s="10">
        <f>WACC!K34</f>
        <v>6.3841298791005432E-2</v>
      </c>
      <c r="H32" s="20">
        <f t="shared" si="0"/>
        <v>6.0774531828884627E-2</v>
      </c>
      <c r="I32" s="20">
        <f t="shared" si="1"/>
        <v>9.6467510839499407E-2</v>
      </c>
    </row>
    <row r="33" spans="1:9">
      <c r="A33" s="2" t="str">
        <f>WACC!A35</f>
        <v>Diversified</v>
      </c>
      <c r="B33" s="2">
        <f>WACC!B35</f>
        <v>318</v>
      </c>
      <c r="C33" s="12">
        <f>WACC!C35</f>
        <v>1.0538717452295296</v>
      </c>
      <c r="D33" s="10">
        <f>WACC!D35</f>
        <v>7.0533653799073254E-2</v>
      </c>
      <c r="E33" s="10">
        <f>WACC!I35</f>
        <v>2.5350000000000004E-2</v>
      </c>
      <c r="F33" s="10">
        <f>WACC!J35</f>
        <v>0.36232884846159452</v>
      </c>
      <c r="G33" s="10">
        <f>WACC!K35</f>
        <v>5.4162312548767688E-2</v>
      </c>
      <c r="H33" s="20">
        <f t="shared" si="0"/>
        <v>5.6426923039258607E-2</v>
      </c>
      <c r="I33" s="20">
        <f t="shared" si="1"/>
        <v>8.9566544506759688E-2</v>
      </c>
    </row>
    <row r="34" spans="1:9">
      <c r="A34" s="2" t="str">
        <f>WACC!A36</f>
        <v>Drugs (Biotechnology)</v>
      </c>
      <c r="B34" s="2">
        <f>WACC!B36</f>
        <v>1223</v>
      </c>
      <c r="C34" s="12">
        <f>WACC!C36</f>
        <v>1.1044876675583117</v>
      </c>
      <c r="D34" s="10">
        <f>WACC!D36</f>
        <v>7.3196051313567198E-2</v>
      </c>
      <c r="E34" s="10">
        <f>WACC!I36</f>
        <v>3.3435000000000006E-2</v>
      </c>
      <c r="F34" s="10">
        <f>WACC!J36</f>
        <v>0.10482815596938155</v>
      </c>
      <c r="G34" s="10">
        <f>WACC!K36</f>
        <v>6.9027973624962005E-2</v>
      </c>
      <c r="H34" s="20">
        <f t="shared" si="0"/>
        <v>5.8556841050853764E-2</v>
      </c>
      <c r="I34" s="20">
        <f t="shared" si="1"/>
        <v>9.294736674738692E-2</v>
      </c>
    </row>
    <row r="35" spans="1:9">
      <c r="A35" s="2" t="str">
        <f>WACC!A37</f>
        <v>Drugs (Pharmaceutical)</v>
      </c>
      <c r="B35" s="2">
        <f>WACC!B37</f>
        <v>1371</v>
      </c>
      <c r="C35" s="12">
        <f>WACC!C37</f>
        <v>1.0775601817466782</v>
      </c>
      <c r="D35" s="10">
        <f>WACC!D37</f>
        <v>7.1779665559875278E-2</v>
      </c>
      <c r="E35" s="10">
        <f>WACC!I37</f>
        <v>3.0300000000000004E-2</v>
      </c>
      <c r="F35" s="10">
        <f>WACC!J37</f>
        <v>0.12882992669944859</v>
      </c>
      <c r="G35" s="10">
        <f>WACC!K37</f>
        <v>6.6435843286278912E-2</v>
      </c>
      <c r="H35" s="20">
        <f t="shared" si="0"/>
        <v>5.7423732447900222E-2</v>
      </c>
      <c r="I35" s="20">
        <f t="shared" si="1"/>
        <v>9.1148781663333692E-2</v>
      </c>
    </row>
    <row r="36" spans="1:9">
      <c r="A36" s="2" t="str">
        <f>WACC!A38</f>
        <v>Education</v>
      </c>
      <c r="B36" s="2">
        <f>WACC!B38</f>
        <v>244</v>
      </c>
      <c r="C36" s="12">
        <f>WACC!C38</f>
        <v>1.0631824876684701</v>
      </c>
      <c r="D36" s="10">
        <f>WACC!D38</f>
        <v>7.1023398851361524E-2</v>
      </c>
      <c r="E36" s="10">
        <f>WACC!I38</f>
        <v>3.0300000000000004E-2</v>
      </c>
      <c r="F36" s="10">
        <f>WACC!J38</f>
        <v>0.23534608860623785</v>
      </c>
      <c r="G36" s="10">
        <f>WACC!K38</f>
        <v>6.1439306216941832E-2</v>
      </c>
      <c r="H36" s="20">
        <f t="shared" si="0"/>
        <v>5.6818719081089222E-2</v>
      </c>
      <c r="I36" s="20">
        <f t="shared" si="1"/>
        <v>9.0188442985855904E-2</v>
      </c>
    </row>
    <row r="37" spans="1:9">
      <c r="A37" s="2" t="str">
        <f>WACC!A39</f>
        <v>Electrical Equipment</v>
      </c>
      <c r="B37" s="2">
        <f>WACC!B39</f>
        <v>999</v>
      </c>
      <c r="C37" s="12">
        <f>WACC!C39</f>
        <v>1.0963399350526222</v>
      </c>
      <c r="D37" s="10">
        <f>WACC!D39</f>
        <v>7.2767480583767932E-2</v>
      </c>
      <c r="E37" s="10">
        <f>WACC!I39</f>
        <v>3.0300000000000004E-2</v>
      </c>
      <c r="F37" s="10">
        <f>WACC!J39</f>
        <v>0.10922733916095728</v>
      </c>
      <c r="G37" s="10">
        <f>WACC!K39</f>
        <v>6.8128870678733341E-2</v>
      </c>
      <c r="H37" s="20">
        <f t="shared" si="0"/>
        <v>5.8213984467014347E-2</v>
      </c>
      <c r="I37" s="20">
        <f t="shared" si="1"/>
        <v>9.2403149947641816E-2</v>
      </c>
    </row>
    <row r="38" spans="1:9">
      <c r="A38" s="2" t="str">
        <f>WACC!A40</f>
        <v>Electronics (Consumer &amp; Office)</v>
      </c>
      <c r="B38" s="2">
        <f>WACC!B40</f>
        <v>138</v>
      </c>
      <c r="C38" s="12">
        <f>WACC!C40</f>
        <v>1.2907351864587455</v>
      </c>
      <c r="D38" s="10">
        <f>WACC!D40</f>
        <v>8.2992670807730012E-2</v>
      </c>
      <c r="E38" s="10">
        <f>WACC!I40</f>
        <v>3.0300000000000004E-2</v>
      </c>
      <c r="F38" s="10">
        <f>WACC!J40</f>
        <v>0.23238187034529179</v>
      </c>
      <c r="G38" s="10">
        <f>WACC!K40</f>
        <v>7.0747849411940955E-2</v>
      </c>
      <c r="H38" s="20">
        <f t="shared" si="0"/>
        <v>6.6394136646184015E-2</v>
      </c>
      <c r="I38" s="20">
        <f t="shared" si="1"/>
        <v>0.10538751848600637</v>
      </c>
    </row>
    <row r="39" spans="1:9">
      <c r="A39" s="2" t="str">
        <f>WACC!A41</f>
        <v>Electronics (General)</v>
      </c>
      <c r="B39" s="2">
        <f>WACC!B41</f>
        <v>1425</v>
      </c>
      <c r="C39" s="12">
        <f>WACC!C41</f>
        <v>1.3003336732122071</v>
      </c>
      <c r="D39" s="10">
        <f>WACC!D41</f>
        <v>8.3497551210962098E-2</v>
      </c>
      <c r="E39" s="10">
        <f>WACC!I41</f>
        <v>3.0300000000000004E-2</v>
      </c>
      <c r="F39" s="10">
        <f>WACC!J41</f>
        <v>0.11550999089770775</v>
      </c>
      <c r="G39" s="10">
        <f>WACC!K41</f>
        <v>7.7352702554803532E-2</v>
      </c>
      <c r="H39" s="20">
        <f t="shared" si="0"/>
        <v>6.6798040968769679E-2</v>
      </c>
      <c r="I39" s="20">
        <f t="shared" si="1"/>
        <v>0.10602863645836456</v>
      </c>
    </row>
    <row r="40" spans="1:9">
      <c r="A40" s="2" t="str">
        <f>WACC!A42</f>
        <v>Engineering/Construction</v>
      </c>
      <c r="B40" s="2">
        <f>WACC!B42</f>
        <v>1267</v>
      </c>
      <c r="C40" s="12">
        <f>WACC!C42</f>
        <v>1.1234164907248396</v>
      </c>
      <c r="D40" s="10">
        <f>WACC!D42</f>
        <v>7.4191707412126565E-2</v>
      </c>
      <c r="E40" s="10">
        <f>WACC!I42</f>
        <v>3.0300000000000004E-2</v>
      </c>
      <c r="F40" s="10">
        <f>WACC!J42</f>
        <v>0.46619138819066741</v>
      </c>
      <c r="G40" s="10">
        <f>WACC!K42</f>
        <v>5.3729771403608677E-2</v>
      </c>
      <c r="H40" s="20">
        <f t="shared" si="0"/>
        <v>5.9353365929701252E-2</v>
      </c>
      <c r="I40" s="20">
        <f t="shared" si="1"/>
        <v>9.4211691951906748E-2</v>
      </c>
    </row>
    <row r="41" spans="1:9">
      <c r="A41" s="2" t="str">
        <f>WACC!A43</f>
        <v>Entertainment</v>
      </c>
      <c r="B41" s="2">
        <f>WACC!B43</f>
        <v>734</v>
      </c>
      <c r="C41" s="12">
        <f>WACC!C43</f>
        <v>1.1419146387042676</v>
      </c>
      <c r="D41" s="10">
        <f>WACC!D43</f>
        <v>7.5164709995844473E-2</v>
      </c>
      <c r="E41" s="10">
        <f>WACC!I43</f>
        <v>3.0300000000000004E-2</v>
      </c>
      <c r="F41" s="10">
        <f>WACC!J43</f>
        <v>0.13299828243979839</v>
      </c>
      <c r="G41" s="10">
        <f>WACC!K43</f>
        <v>6.9197780624237509E-2</v>
      </c>
      <c r="H41" s="20">
        <f t="shared" si="0"/>
        <v>6.0131767996675578E-2</v>
      </c>
      <c r="I41" s="20">
        <f t="shared" si="1"/>
        <v>9.5447250788373933E-2</v>
      </c>
    </row>
    <row r="42" spans="1:9">
      <c r="A42" s="2" t="str">
        <f>WACC!A44</f>
        <v>Environmental &amp; Waste Services</v>
      </c>
      <c r="B42" s="2">
        <f>WACC!B44</f>
        <v>353</v>
      </c>
      <c r="C42" s="12">
        <f>WACC!C44</f>
        <v>1.0444451868918649</v>
      </c>
      <c r="D42" s="10">
        <f>WACC!D44</f>
        <v>7.0037816830512092E-2</v>
      </c>
      <c r="E42" s="10">
        <f>WACC!I44</f>
        <v>3.0300000000000004E-2</v>
      </c>
      <c r="F42" s="10">
        <f>WACC!J44</f>
        <v>0.23374943853477836</v>
      </c>
      <c r="G42" s="10">
        <f>WACC!K44</f>
        <v>6.0749124457782029E-2</v>
      </c>
      <c r="H42" s="20">
        <f t="shared" si="0"/>
        <v>5.6030253464409679E-2</v>
      </c>
      <c r="I42" s="20">
        <f t="shared" si="1"/>
        <v>8.8936910260967741E-2</v>
      </c>
    </row>
    <row r="43" spans="1:9">
      <c r="A43" s="2" t="str">
        <f>WACC!A45</f>
        <v>Farming/Agriculture</v>
      </c>
      <c r="B43" s="2">
        <f>WACC!B45</f>
        <v>417</v>
      </c>
      <c r="C43" s="12">
        <f>WACC!C45</f>
        <v>0.94901152521243715</v>
      </c>
      <c r="D43" s="10">
        <f>WACC!D45</f>
        <v>6.5018006226174194E-2</v>
      </c>
      <c r="E43" s="10">
        <f>WACC!I45</f>
        <v>3.0300000000000004E-2</v>
      </c>
      <c r="F43" s="10">
        <f>WACC!J45</f>
        <v>0.30056913203081725</v>
      </c>
      <c r="G43" s="10">
        <f>WACC!K45</f>
        <v>5.458284522893251E-2</v>
      </c>
      <c r="H43" s="20">
        <f t="shared" si="0"/>
        <v>5.2014404980939358E-2</v>
      </c>
      <c r="I43" s="20">
        <f t="shared" si="1"/>
        <v>8.2562547588792626E-2</v>
      </c>
    </row>
    <row r="44" spans="1:9">
      <c r="A44" s="2" t="str">
        <f>WACC!A46</f>
        <v>Financial Svcs. (Non-bank &amp; Insurance)</v>
      </c>
      <c r="B44" s="2">
        <f>WACC!B46</f>
        <v>1102</v>
      </c>
      <c r="C44" s="12">
        <f>WACC!C46</f>
        <v>0.88726391660950987</v>
      </c>
      <c r="D44" s="10">
        <f>WACC!D46</f>
        <v>6.1770082013660223E-2</v>
      </c>
      <c r="E44" s="10">
        <f>WACC!I46</f>
        <v>3.0300000000000004E-2</v>
      </c>
      <c r="F44" s="10">
        <f>WACC!J46</f>
        <v>0.84185510916957851</v>
      </c>
      <c r="G44" s="10">
        <f>WACC!K46</f>
        <v>3.5276832684474707E-2</v>
      </c>
      <c r="H44" s="20">
        <f t="shared" si="0"/>
        <v>4.9416065610928178E-2</v>
      </c>
      <c r="I44" s="20">
        <f t="shared" si="1"/>
        <v>7.8438199382425675E-2</v>
      </c>
    </row>
    <row r="45" spans="1:9">
      <c r="A45" s="2" t="str">
        <f>WACC!A47</f>
        <v>Food Processing</v>
      </c>
      <c r="B45" s="2">
        <f>WACC!B47</f>
        <v>1377</v>
      </c>
      <c r="C45" s="12">
        <f>WACC!C47</f>
        <v>0.85901175886229297</v>
      </c>
      <c r="D45" s="10">
        <f>WACC!D47</f>
        <v>6.0284018516156612E-2</v>
      </c>
      <c r="E45" s="10">
        <f>WACC!I47</f>
        <v>3.0300000000000004E-2</v>
      </c>
      <c r="F45" s="10">
        <f>WACC!J47</f>
        <v>0.19755666465757804</v>
      </c>
      <c r="G45" s="10">
        <f>WACC!K47</f>
        <v>5.4360475825073647E-2</v>
      </c>
      <c r="H45" s="20">
        <f t="shared" si="0"/>
        <v>4.8227214812925294E-2</v>
      </c>
      <c r="I45" s="20">
        <f t="shared" si="1"/>
        <v>7.6551134623690939E-2</v>
      </c>
    </row>
    <row r="46" spans="1:9">
      <c r="A46" s="2" t="str">
        <f>WACC!A48</f>
        <v>Food Wholesalers</v>
      </c>
      <c r="B46" s="2">
        <f>WACC!B48</f>
        <v>160</v>
      </c>
      <c r="C46" s="12">
        <f>WACC!C48</f>
        <v>0.86239015780395523</v>
      </c>
      <c r="D46" s="10">
        <f>WACC!D48</f>
        <v>6.0461722300488047E-2</v>
      </c>
      <c r="E46" s="10">
        <f>WACC!I48</f>
        <v>3.0300000000000004E-2</v>
      </c>
      <c r="F46" s="10">
        <f>WACC!J48</f>
        <v>0.42988528840047413</v>
      </c>
      <c r="G46" s="10">
        <f>WACC!K48</f>
        <v>4.7495641610687735E-2</v>
      </c>
      <c r="H46" s="20">
        <f t="shared" si="0"/>
        <v>4.8369377840390443E-2</v>
      </c>
      <c r="I46" s="20">
        <f t="shared" si="1"/>
        <v>7.6776790222841979E-2</v>
      </c>
    </row>
    <row r="47" spans="1:9">
      <c r="A47" s="2" t="str">
        <f>WACC!A49</f>
        <v>Furn/Home Furnishings</v>
      </c>
      <c r="B47" s="2">
        <f>WACC!B49</f>
        <v>359</v>
      </c>
      <c r="C47" s="12">
        <f>WACC!C49</f>
        <v>1.1395130724062112</v>
      </c>
      <c r="D47" s="10">
        <f>WACC!D49</f>
        <v>7.5038387608566709E-2</v>
      </c>
      <c r="E47" s="10">
        <f>WACC!I49</f>
        <v>3.0300000000000004E-2</v>
      </c>
      <c r="F47" s="10">
        <f>WACC!J49</f>
        <v>0.15642372662573112</v>
      </c>
      <c r="G47" s="10">
        <f>WACC!K49</f>
        <v>6.8040242295608275E-2</v>
      </c>
      <c r="H47" s="20">
        <f t="shared" si="0"/>
        <v>6.0030710086853373E-2</v>
      </c>
      <c r="I47" s="20">
        <f t="shared" si="1"/>
        <v>9.5286841407703771E-2</v>
      </c>
    </row>
    <row r="48" spans="1:9">
      <c r="A48" s="2" t="str">
        <f>WACC!A50</f>
        <v>Green &amp; Renewable Energy</v>
      </c>
      <c r="B48" s="2">
        <f>WACC!B50</f>
        <v>239</v>
      </c>
      <c r="C48" s="12">
        <f>WACC!C50</f>
        <v>1.0068129993888768</v>
      </c>
      <c r="D48" s="10">
        <f>WACC!D50</f>
        <v>6.8058363767854915E-2</v>
      </c>
      <c r="E48" s="10">
        <f>WACC!I50</f>
        <v>3.0300000000000004E-2</v>
      </c>
      <c r="F48" s="10">
        <f>WACC!J50</f>
        <v>0.34120318264076577</v>
      </c>
      <c r="G48" s="10">
        <f>WACC!K50</f>
        <v>5.5175089878955037E-2</v>
      </c>
      <c r="H48" s="20">
        <f t="shared" si="0"/>
        <v>5.4446691014283934E-2</v>
      </c>
      <c r="I48" s="20">
        <f t="shared" si="1"/>
        <v>8.6423319070291951E-2</v>
      </c>
    </row>
    <row r="49" spans="1:9">
      <c r="A49" s="2" t="str">
        <f>WACC!A51</f>
        <v>Healthcare Products</v>
      </c>
      <c r="B49" s="2">
        <f>WACC!B51</f>
        <v>852</v>
      </c>
      <c r="C49" s="12">
        <f>WACC!C51</f>
        <v>1.0301404336488462</v>
      </c>
      <c r="D49" s="10">
        <f>WACC!D51</f>
        <v>6.9285386809929309E-2</v>
      </c>
      <c r="E49" s="10">
        <f>WACC!I51</f>
        <v>3.0300000000000004E-2</v>
      </c>
      <c r="F49" s="10">
        <f>WACC!J51</f>
        <v>8.1902119474818957E-2</v>
      </c>
      <c r="G49" s="10">
        <f>WACC!K51</f>
        <v>6.6092401001650453E-2</v>
      </c>
      <c r="H49" s="20">
        <f t="shared" si="0"/>
        <v>5.5428309447943448E-2</v>
      </c>
      <c r="I49" s="20">
        <f t="shared" si="1"/>
        <v>8.7981443568164203E-2</v>
      </c>
    </row>
    <row r="50" spans="1:9">
      <c r="A50" s="2" t="str">
        <f>WACC!A52</f>
        <v>Healthcare Support Services</v>
      </c>
      <c r="B50" s="2">
        <f>WACC!B52</f>
        <v>445</v>
      </c>
      <c r="C50" s="12">
        <f>WACC!C52</f>
        <v>0.95979934346112317</v>
      </c>
      <c r="D50" s="10">
        <f>WACC!D52</f>
        <v>6.5585445466055076E-2</v>
      </c>
      <c r="E50" s="10">
        <f>WACC!I52</f>
        <v>3.0300000000000004E-2</v>
      </c>
      <c r="F50" s="10">
        <f>WACC!J52</f>
        <v>0.21566846091516512</v>
      </c>
      <c r="G50" s="10">
        <f>WACC!K52</f>
        <v>5.7975487749684987E-2</v>
      </c>
      <c r="H50" s="20">
        <f t="shared" si="0"/>
        <v>5.2468356372844062E-2</v>
      </c>
      <c r="I50" s="20">
        <f t="shared" si="1"/>
        <v>8.3283105353720729E-2</v>
      </c>
    </row>
    <row r="51" spans="1:9">
      <c r="A51" s="2" t="str">
        <f>WACC!A53</f>
        <v>Heathcare Information and Technology</v>
      </c>
      <c r="B51" s="2">
        <f>WACC!B53</f>
        <v>455</v>
      </c>
      <c r="C51" s="12">
        <f>WACC!C53</f>
        <v>1.0555863294466588</v>
      </c>
      <c r="D51" s="10">
        <f>WACC!D53</f>
        <v>7.0623840928894246E-2</v>
      </c>
      <c r="E51" s="10">
        <f>WACC!I53</f>
        <v>3.0300000000000004E-2</v>
      </c>
      <c r="F51" s="10">
        <f>WACC!J53</f>
        <v>7.4148996004438139E-2</v>
      </c>
      <c r="G51" s="10">
        <f>WACC!K53</f>
        <v>6.7633868608974079E-2</v>
      </c>
      <c r="H51" s="20">
        <f t="shared" si="0"/>
        <v>5.64990727431154E-2</v>
      </c>
      <c r="I51" s="20">
        <f t="shared" si="1"/>
        <v>8.9681067846214921E-2</v>
      </c>
    </row>
    <row r="52" spans="1:9">
      <c r="A52" s="2" t="str">
        <f>WACC!A54</f>
        <v>Homebuilding</v>
      </c>
      <c r="B52" s="2">
        <f>WACC!B54</f>
        <v>168</v>
      </c>
      <c r="C52" s="12">
        <f>WACC!C54</f>
        <v>1.476145403262775</v>
      </c>
      <c r="D52" s="10">
        <f>WACC!D54</f>
        <v>9.2745248211621972E-2</v>
      </c>
      <c r="E52" s="10">
        <f>WACC!I54</f>
        <v>3.0300000000000004E-2</v>
      </c>
      <c r="F52" s="10">
        <f>WACC!J54</f>
        <v>0.24711971203415928</v>
      </c>
      <c r="G52" s="10">
        <f>WACC!K54</f>
        <v>7.7313796455664344E-2</v>
      </c>
      <c r="H52" s="20">
        <f t="shared" si="0"/>
        <v>7.4196198569297586E-2</v>
      </c>
      <c r="I52" s="20">
        <f t="shared" si="1"/>
        <v>0.11777174376078982</v>
      </c>
    </row>
    <row r="53" spans="1:9">
      <c r="A53" s="2" t="str">
        <f>WACC!A55</f>
        <v>Hospitals/Healthcare Facilities</v>
      </c>
      <c r="B53" s="2">
        <f>WACC!B55</f>
        <v>223</v>
      </c>
      <c r="C53" s="12">
        <f>WACC!C55</f>
        <v>0.96212156591146858</v>
      </c>
      <c r="D53" s="10">
        <f>WACC!D55</f>
        <v>6.5707594366943248E-2</v>
      </c>
      <c r="E53" s="10">
        <f>WACC!I55</f>
        <v>3.0300000000000004E-2</v>
      </c>
      <c r="F53" s="10">
        <f>WACC!J55</f>
        <v>0.32765209380750848</v>
      </c>
      <c r="G53" s="10">
        <f>WACC!K55</f>
        <v>5.4106221935927352E-2</v>
      </c>
      <c r="H53" s="20">
        <f t="shared" si="0"/>
        <v>5.2566075493554604E-2</v>
      </c>
      <c r="I53" s="20">
        <f t="shared" si="1"/>
        <v>8.3438215069134292E-2</v>
      </c>
    </row>
    <row r="54" spans="1:9">
      <c r="A54" s="2" t="str">
        <f>WACC!A56</f>
        <v>Hotel/Gaming</v>
      </c>
      <c r="B54" s="2">
        <f>WACC!B56</f>
        <v>654</v>
      </c>
      <c r="C54" s="12">
        <f>WACC!C56</f>
        <v>1.1943470018727957</v>
      </c>
      <c r="D54" s="10">
        <f>WACC!D56</f>
        <v>7.792265229850906E-2</v>
      </c>
      <c r="E54" s="10">
        <f>WACC!I56</f>
        <v>3.0300000000000004E-2</v>
      </c>
      <c r="F54" s="10">
        <f>WACC!J56</f>
        <v>0.32894124607864828</v>
      </c>
      <c r="G54" s="10">
        <f>WACC!K56</f>
        <v>6.2257597709867288E-2</v>
      </c>
      <c r="H54" s="20">
        <f t="shared" si="0"/>
        <v>6.2338121838807249E-2</v>
      </c>
      <c r="I54" s="20">
        <f t="shared" si="1"/>
        <v>9.8949399744138494E-2</v>
      </c>
    </row>
    <row r="55" spans="1:9">
      <c r="A55" s="2" t="str">
        <f>WACC!A57</f>
        <v>Household Products</v>
      </c>
      <c r="B55" s="2">
        <f>WACC!B57</f>
        <v>575</v>
      </c>
      <c r="C55" s="12">
        <f>WACC!C57</f>
        <v>1.0408450273415879</v>
      </c>
      <c r="D55" s="10">
        <f>WACC!D57</f>
        <v>6.9848448438167524E-2</v>
      </c>
      <c r="E55" s="10">
        <f>WACC!I57</f>
        <v>3.0300000000000004E-2</v>
      </c>
      <c r="F55" s="10">
        <f>WACC!J57</f>
        <v>9.9509529044573553E-2</v>
      </c>
      <c r="G55" s="10">
        <f>WACC!K57</f>
        <v>6.5913000959641865E-2</v>
      </c>
      <c r="H55" s="20">
        <f t="shared" si="0"/>
        <v>5.5878758750534024E-2</v>
      </c>
      <c r="I55" s="20">
        <f t="shared" si="1"/>
        <v>8.869644246116512E-2</v>
      </c>
    </row>
    <row r="56" spans="1:9">
      <c r="A56" s="2" t="str">
        <f>WACC!A58</f>
        <v>Information Services</v>
      </c>
      <c r="B56" s="2">
        <f>WACC!B58</f>
        <v>266</v>
      </c>
      <c r="C56" s="12">
        <f>WACC!C58</f>
        <v>1.2675474876977695</v>
      </c>
      <c r="D56" s="10">
        <f>WACC!D58</f>
        <v>8.1772997852902679E-2</v>
      </c>
      <c r="E56" s="10">
        <f>WACC!I58</f>
        <v>3.0300000000000004E-2</v>
      </c>
      <c r="F56" s="10">
        <f>WACC!J58</f>
        <v>9.7074352439888822E-2</v>
      </c>
      <c r="G56" s="10">
        <f>WACC!K58</f>
        <v>7.6776289918192367E-2</v>
      </c>
      <c r="H56" s="20">
        <f t="shared" si="0"/>
        <v>6.541839828232214E-2</v>
      </c>
      <c r="I56" s="20">
        <f t="shared" si="1"/>
        <v>0.10383872743225736</v>
      </c>
    </row>
    <row r="57" spans="1:9">
      <c r="A57" s="2" t="str">
        <f>WACC!A59</f>
        <v>Insurance (General)</v>
      </c>
      <c r="B57" s="2">
        <f>WACC!B59</f>
        <v>215</v>
      </c>
      <c r="C57" s="12">
        <f>WACC!C59</f>
        <v>0.78420994564249957</v>
      </c>
      <c r="D57" s="10">
        <f>WACC!D59</f>
        <v>5.6349443140795479E-2</v>
      </c>
      <c r="E57" s="10">
        <f>WACC!I59</f>
        <v>2.5350000000000004E-2</v>
      </c>
      <c r="F57" s="10">
        <f>WACC!J59</f>
        <v>0.28118959524670251</v>
      </c>
      <c r="G57" s="10">
        <f>WACC!K59</f>
        <v>4.7632722271162026E-2</v>
      </c>
      <c r="H57" s="20">
        <f t="shared" si="0"/>
        <v>4.5079554512636386E-2</v>
      </c>
      <c r="I57" s="20">
        <f t="shared" si="1"/>
        <v>7.1554848432756168E-2</v>
      </c>
    </row>
    <row r="58" spans="1:9">
      <c r="A58" s="2" t="str">
        <f>WACC!A60</f>
        <v>Insurance (Life)</v>
      </c>
      <c r="B58" s="2">
        <f>WACC!B60</f>
        <v>142</v>
      </c>
      <c r="C58" s="12">
        <f>WACC!C60</f>
        <v>1.0769915100844529</v>
      </c>
      <c r="D58" s="10">
        <f>WACC!D60</f>
        <v>7.1749753430442223E-2</v>
      </c>
      <c r="E58" s="10">
        <f>WACC!I60</f>
        <v>2.5350000000000004E-2</v>
      </c>
      <c r="F58" s="10">
        <f>WACC!J60</f>
        <v>0.51902905276253319</v>
      </c>
      <c r="G58" s="10">
        <f>WACC!K60</f>
        <v>4.76669333590247E-2</v>
      </c>
      <c r="H58" s="20">
        <f t="shared" si="0"/>
        <v>5.739980274435378E-2</v>
      </c>
      <c r="I58" s="20">
        <f t="shared" si="1"/>
        <v>9.1110798006910756E-2</v>
      </c>
    </row>
    <row r="59" spans="1:9">
      <c r="A59" s="2" t="str">
        <f>WACC!A61</f>
        <v>Insurance (Prop/Cas.)</v>
      </c>
      <c r="B59" s="2">
        <f>WACC!B61</f>
        <v>231</v>
      </c>
      <c r="C59" s="12">
        <f>WACC!C61</f>
        <v>0.88373759372019134</v>
      </c>
      <c r="D59" s="10">
        <f>WACC!D61</f>
        <v>6.1584597429682066E-2</v>
      </c>
      <c r="E59" s="10">
        <f>WACC!I61</f>
        <v>3.0300000000000004E-2</v>
      </c>
      <c r="F59" s="10">
        <f>WACC!J61</f>
        <v>0.21902306388736692</v>
      </c>
      <c r="G59" s="10">
        <f>WACC!K61</f>
        <v>5.473254904815026E-2</v>
      </c>
      <c r="H59" s="20">
        <f t="shared" si="0"/>
        <v>4.9267677943745654E-2</v>
      </c>
      <c r="I59" s="20">
        <f t="shared" si="1"/>
        <v>7.8202663402770878E-2</v>
      </c>
    </row>
    <row r="60" spans="1:9">
      <c r="A60" s="2" t="str">
        <f>WACC!A62</f>
        <v>Investments &amp; Asset Management</v>
      </c>
      <c r="B60" s="2">
        <f>WACC!B62</f>
        <v>1706</v>
      </c>
      <c r="C60" s="12">
        <f>WACC!C62</f>
        <v>0.86162621585031596</v>
      </c>
      <c r="D60" s="10">
        <f>WACC!D62</f>
        <v>6.0421538953726622E-2</v>
      </c>
      <c r="E60" s="10">
        <f>WACC!I62</f>
        <v>3.0300000000000004E-2</v>
      </c>
      <c r="F60" s="10">
        <f>WACC!J62</f>
        <v>0.3116352632385242</v>
      </c>
      <c r="G60" s="10">
        <f>WACC!K62</f>
        <v>5.1034605232732566E-2</v>
      </c>
      <c r="H60" s="20">
        <f t="shared" si="0"/>
        <v>4.8337231162981303E-2</v>
      </c>
      <c r="I60" s="20">
        <f t="shared" si="1"/>
        <v>7.6725763750763967E-2</v>
      </c>
    </row>
    <row r="61" spans="1:9">
      <c r="A61" s="2" t="str">
        <f>WACC!A63</f>
        <v>Machinery</v>
      </c>
      <c r="B61" s="2">
        <f>WACC!B63</f>
        <v>1421</v>
      </c>
      <c r="C61" s="12">
        <f>WACC!C63</f>
        <v>1.1436622839472304</v>
      </c>
      <c r="D61" s="10">
        <f>WACC!D63</f>
        <v>7.5256636135624319E-2</v>
      </c>
      <c r="E61" s="10">
        <f>WACC!I63</f>
        <v>3.0300000000000004E-2</v>
      </c>
      <c r="F61" s="10">
        <f>WACC!J63</f>
        <v>0.11763369801992107</v>
      </c>
      <c r="G61" s="10">
        <f>WACC!K63</f>
        <v>6.9968220776454815E-2</v>
      </c>
      <c r="H61" s="20">
        <f t="shared" si="0"/>
        <v>6.0205308908499455E-2</v>
      </c>
      <c r="I61" s="20">
        <f t="shared" si="1"/>
        <v>9.5563982394443581E-2</v>
      </c>
    </row>
    <row r="62" spans="1:9">
      <c r="A62" s="2" t="str">
        <f>WACC!A64</f>
        <v>Metals &amp; Mining</v>
      </c>
      <c r="B62" s="2">
        <f>WACC!B64</f>
        <v>1706</v>
      </c>
      <c r="C62" s="12">
        <f>WACC!C64</f>
        <v>1.0975394120110467</v>
      </c>
      <c r="D62" s="10">
        <f>WACC!D64</f>
        <v>7.2830573071781049E-2</v>
      </c>
      <c r="E62" s="10">
        <f>WACC!I64</f>
        <v>3.3435000000000006E-2</v>
      </c>
      <c r="F62" s="10">
        <f>WACC!J64</f>
        <v>0.20623066927888656</v>
      </c>
      <c r="G62" s="10">
        <f>WACC!K64</f>
        <v>6.4705997670562357E-2</v>
      </c>
      <c r="H62" s="20">
        <f t="shared" si="0"/>
        <v>5.8264458457424839E-2</v>
      </c>
      <c r="I62" s="20">
        <f t="shared" si="1"/>
        <v>9.2483267392737836E-2</v>
      </c>
    </row>
    <row r="63" spans="1:9">
      <c r="A63" s="2" t="str">
        <f>WACC!A65</f>
        <v>Office Equipment &amp; Services</v>
      </c>
      <c r="B63" s="2">
        <f>WACC!B65</f>
        <v>145</v>
      </c>
      <c r="C63" s="12">
        <f>WACC!C65</f>
        <v>1.1005990216004515</v>
      </c>
      <c r="D63" s="10">
        <f>WACC!D65</f>
        <v>7.2991508536183747E-2</v>
      </c>
      <c r="E63" s="10">
        <f>WACC!I65</f>
        <v>3.0300000000000004E-2</v>
      </c>
      <c r="F63" s="10">
        <f>WACC!J65</f>
        <v>0.21084330428256215</v>
      </c>
      <c r="G63" s="10">
        <f>WACC!K65</f>
        <v>6.3990289811607565E-2</v>
      </c>
      <c r="H63" s="20">
        <f t="shared" si="0"/>
        <v>5.8393206828946997E-2</v>
      </c>
      <c r="I63" s="20">
        <f t="shared" si="1"/>
        <v>9.268762988721746E-2</v>
      </c>
    </row>
    <row r="64" spans="1:9">
      <c r="A64" s="2" t="str">
        <f>WACC!A66</f>
        <v>Oil/Gas (Integrated)</v>
      </c>
      <c r="B64" s="2">
        <f>WACC!B66</f>
        <v>46</v>
      </c>
      <c r="C64" s="12">
        <f>WACC!C66</f>
        <v>1.2788238428533345</v>
      </c>
      <c r="D64" s="10">
        <f>WACC!D66</f>
        <v>8.2366134134085403E-2</v>
      </c>
      <c r="E64" s="10">
        <f>WACC!I66</f>
        <v>2.5350000000000004E-2</v>
      </c>
      <c r="F64" s="10">
        <f>WACC!J66</f>
        <v>0.21141520243342549</v>
      </c>
      <c r="G64" s="10">
        <f>WACC!K66</f>
        <v>7.0312056594156389E-2</v>
      </c>
      <c r="H64" s="20">
        <f t="shared" si="0"/>
        <v>6.5892907307268322E-2</v>
      </c>
      <c r="I64" s="20">
        <f t="shared" si="1"/>
        <v>0.10459191636074337</v>
      </c>
    </row>
    <row r="65" spans="1:9">
      <c r="A65" s="2" t="str">
        <f>WACC!A67</f>
        <v>Oil/Gas (Production and Exploration)</v>
      </c>
      <c r="B65" s="2">
        <f>WACC!B67</f>
        <v>642</v>
      </c>
      <c r="C65" s="12">
        <f>WACC!C67</f>
        <v>1.4593032274293294</v>
      </c>
      <c r="D65" s="10">
        <f>WACC!D67</f>
        <v>9.1859349762782733E-2</v>
      </c>
      <c r="E65" s="10">
        <f>WACC!I67</f>
        <v>3.3435000000000006E-2</v>
      </c>
      <c r="F65" s="10">
        <f>WACC!J67</f>
        <v>0.2793437119161879</v>
      </c>
      <c r="G65" s="10">
        <f>WACC!K67</f>
        <v>7.5538875033757349E-2</v>
      </c>
      <c r="H65" s="20">
        <f t="shared" si="0"/>
        <v>7.3487479810226186E-2</v>
      </c>
      <c r="I65" s="20">
        <f t="shared" si="1"/>
        <v>0.11664679334956538</v>
      </c>
    </row>
    <row r="66" spans="1:9">
      <c r="A66" s="2" t="str">
        <f>WACC!A68</f>
        <v>Oil/Gas Distribution</v>
      </c>
      <c r="B66" s="2">
        <f>WACC!B68</f>
        <v>165</v>
      </c>
      <c r="C66" s="12">
        <f>WACC!C68</f>
        <v>1.164684008834235</v>
      </c>
      <c r="D66" s="10">
        <f>WACC!D68</f>
        <v>7.6362378864680752E-2</v>
      </c>
      <c r="E66" s="10">
        <f>WACC!I68</f>
        <v>3.0300000000000004E-2</v>
      </c>
      <c r="F66" s="10">
        <f>WACC!J68</f>
        <v>0.45189137008229108</v>
      </c>
      <c r="G66" s="10">
        <f>WACC!K68</f>
        <v>5.5547187370270604E-2</v>
      </c>
      <c r="H66" s="20">
        <f t="shared" si="0"/>
        <v>6.1089903091744606E-2</v>
      </c>
      <c r="I66" s="20">
        <f t="shared" si="1"/>
        <v>9.696810014562636E-2</v>
      </c>
    </row>
    <row r="67" spans="1:9">
      <c r="A67" s="2" t="str">
        <f>WACC!A69</f>
        <v>Oilfield Svcs/Equip.</v>
      </c>
      <c r="B67" s="2">
        <f>WACC!B69</f>
        <v>457</v>
      </c>
      <c r="C67" s="12">
        <f>WACC!C69</f>
        <v>1.3590834026487482</v>
      </c>
      <c r="D67" s="10">
        <f>WACC!D69</f>
        <v>8.6587786979324163E-2</v>
      </c>
      <c r="E67" s="10">
        <f>WACC!I69</f>
        <v>3.0300000000000004E-2</v>
      </c>
      <c r="F67" s="10">
        <f>WACC!J69</f>
        <v>0.34863094715876275</v>
      </c>
      <c r="G67" s="10">
        <f>WACC!K69</f>
        <v>6.6964122491251707E-2</v>
      </c>
      <c r="H67" s="20">
        <f t="shared" si="0"/>
        <v>6.9270229583459339E-2</v>
      </c>
      <c r="I67" s="20">
        <f t="shared" si="1"/>
        <v>0.10995274537057038</v>
      </c>
    </row>
    <row r="68" spans="1:9">
      <c r="A68" s="2" t="str">
        <f>WACC!A70</f>
        <v>Packaging &amp; Container</v>
      </c>
      <c r="B68" s="2">
        <f>WACC!B70</f>
        <v>414</v>
      </c>
      <c r="C68" s="12">
        <f>WACC!C70</f>
        <v>0.96137733867948505</v>
      </c>
      <c r="D68" s="10">
        <f>WACC!D70</f>
        <v>6.5668448014540914E-2</v>
      </c>
      <c r="E68" s="10">
        <f>WACC!I70</f>
        <v>3.0300000000000004E-2</v>
      </c>
      <c r="F68" s="10">
        <f>WACC!J70</f>
        <v>0.26610220298790277</v>
      </c>
      <c r="G68" s="10">
        <f>WACC!K70</f>
        <v>5.6256826081608459E-2</v>
      </c>
      <c r="H68" s="20">
        <f t="shared" si="0"/>
        <v>5.2534758411632736E-2</v>
      </c>
      <c r="I68" s="20">
        <f t="shared" si="1"/>
        <v>8.3388505415290054E-2</v>
      </c>
    </row>
    <row r="69" spans="1:9">
      <c r="A69" s="2" t="str">
        <f>WACC!A71</f>
        <v>Paper/Forest Products</v>
      </c>
      <c r="B69" s="2">
        <f>WACC!B71</f>
        <v>272</v>
      </c>
      <c r="C69" s="12">
        <f>WACC!C71</f>
        <v>1.1206472813656296</v>
      </c>
      <c r="D69" s="10">
        <f>WACC!D71</f>
        <v>7.4046046999832124E-2</v>
      </c>
      <c r="E69" s="10">
        <f>WACC!I71</f>
        <v>3.0300000000000004E-2</v>
      </c>
      <c r="F69" s="10">
        <f>WACC!J71</f>
        <v>0.33667454003593789</v>
      </c>
      <c r="G69" s="10">
        <f>WACC!K71</f>
        <v>5.9317866747773125E-2</v>
      </c>
      <c r="H69" s="20">
        <f t="shared" si="0"/>
        <v>5.9236837599865699E-2</v>
      </c>
      <c r="I69" s="20">
        <f t="shared" si="1"/>
        <v>9.4026726348993173E-2</v>
      </c>
    </row>
    <row r="70" spans="1:9">
      <c r="A70" s="2" t="str">
        <f>WACC!A72</f>
        <v>Power</v>
      </c>
      <c r="B70" s="2">
        <f>WACC!B72</f>
        <v>541</v>
      </c>
      <c r="C70" s="12">
        <f>WACC!C72</f>
        <v>0.85057057788650969</v>
      </c>
      <c r="D70" s="10">
        <f>WACC!D72</f>
        <v>5.9840012396830414E-2</v>
      </c>
      <c r="E70" s="10">
        <f>WACC!I72</f>
        <v>2.5350000000000004E-2</v>
      </c>
      <c r="F70" s="10">
        <f>WACC!J72</f>
        <v>0.47125737580749982</v>
      </c>
      <c r="G70" s="10">
        <f>WACC!K72</f>
        <v>4.3586339663131982E-2</v>
      </c>
      <c r="H70" s="20">
        <f t="shared" si="0"/>
        <v>4.7872009917464334E-2</v>
      </c>
      <c r="I70" s="20">
        <f t="shared" si="1"/>
        <v>7.5987317329308468E-2</v>
      </c>
    </row>
    <row r="71" spans="1:9">
      <c r="A71" s="2" t="str">
        <f>WACC!A73</f>
        <v>Precious Metals</v>
      </c>
      <c r="B71" s="2">
        <f>WACC!B73</f>
        <v>947</v>
      </c>
      <c r="C71" s="12">
        <f>WACC!C73</f>
        <v>0.9980982211172692</v>
      </c>
      <c r="D71" s="10">
        <f>WACC!D73</f>
        <v>6.7599966430768363E-2</v>
      </c>
      <c r="E71" s="10">
        <f>WACC!I73</f>
        <v>3.3435000000000006E-2</v>
      </c>
      <c r="F71" s="10">
        <f>WACC!J73</f>
        <v>0.12800822175373261</v>
      </c>
      <c r="G71" s="10">
        <f>WACC!K73</f>
        <v>6.3226569831689741E-2</v>
      </c>
      <c r="H71" s="20">
        <f t="shared" si="0"/>
        <v>5.4079973144614692E-2</v>
      </c>
      <c r="I71" s="20">
        <f t="shared" si="1"/>
        <v>8.5841227213674112E-2</v>
      </c>
    </row>
    <row r="72" spans="1:9">
      <c r="A72" s="2" t="str">
        <f>WACC!A74</f>
        <v>Publishing &amp; Newspapers</v>
      </c>
      <c r="B72" s="2">
        <f>WACC!B74</f>
        <v>337</v>
      </c>
      <c r="C72" s="12">
        <f>WACC!C74</f>
        <v>0.93265741787579681</v>
      </c>
      <c r="D72" s="10">
        <f>WACC!D74</f>
        <v>6.415778018026691E-2</v>
      </c>
      <c r="E72" s="10">
        <f>WACC!I74</f>
        <v>3.0300000000000004E-2</v>
      </c>
      <c r="F72" s="10">
        <f>WACC!J74</f>
        <v>0.20641169071155918</v>
      </c>
      <c r="G72" s="10">
        <f>WACC!K74</f>
        <v>5.7169138529517702E-2</v>
      </c>
      <c r="H72" s="20">
        <f t="shared" si="0"/>
        <v>5.1326224144213534E-2</v>
      </c>
      <c r="I72" s="20">
        <f t="shared" si="1"/>
        <v>8.1470197054307192E-2</v>
      </c>
    </row>
    <row r="73" spans="1:9">
      <c r="A73" s="2" t="str">
        <f>WACC!A75</f>
        <v>R.E.I.T.</v>
      </c>
      <c r="B73" s="2">
        <f>WACC!B75</f>
        <v>812</v>
      </c>
      <c r="C73" s="12">
        <f>WACC!C75</f>
        <v>1.0655405607637354</v>
      </c>
      <c r="D73" s="10">
        <f>WACC!D75</f>
        <v>7.1147433496172474E-2</v>
      </c>
      <c r="E73" s="10">
        <f>WACC!I75</f>
        <v>2.5350000000000004E-2</v>
      </c>
      <c r="F73" s="10">
        <f>WACC!J75</f>
        <v>0.36355830313820703</v>
      </c>
      <c r="G73" s="10">
        <f>WACC!K75</f>
        <v>5.4497396286219128E-2</v>
      </c>
      <c r="H73" s="20">
        <f t="shared" si="0"/>
        <v>5.6917946796937985E-2</v>
      </c>
      <c r="I73" s="20">
        <f t="shared" si="1"/>
        <v>9.0345947296726958E-2</v>
      </c>
    </row>
    <row r="74" spans="1:9">
      <c r="A74" s="2" t="str">
        <f>WACC!A76</f>
        <v>Real Estate (Development)</v>
      </c>
      <c r="B74" s="2">
        <f>WACC!B76</f>
        <v>893</v>
      </c>
      <c r="C74" s="12">
        <f>WACC!C76</f>
        <v>0.99962799907070832</v>
      </c>
      <c r="D74" s="10">
        <f>WACC!D76</f>
        <v>6.7680432751119263E-2</v>
      </c>
      <c r="E74" s="10">
        <f>WACC!I76</f>
        <v>3.0300000000000004E-2</v>
      </c>
      <c r="F74" s="10">
        <f>WACC!J76</f>
        <v>0.67231315173264061</v>
      </c>
      <c r="G74" s="10">
        <f>WACC!K76</f>
        <v>4.2549076195084252E-2</v>
      </c>
      <c r="H74" s="20">
        <f t="shared" si="0"/>
        <v>5.4144346200895414E-2</v>
      </c>
      <c r="I74" s="20">
        <f t="shared" si="1"/>
        <v>8.594340666808796E-2</v>
      </c>
    </row>
    <row r="75" spans="1:9">
      <c r="A75" s="2" t="str">
        <f>WACC!A77</f>
        <v>Real Estate (General/Diversified)</v>
      </c>
      <c r="B75" s="2">
        <f>WACC!B77</f>
        <v>344</v>
      </c>
      <c r="C75" s="12">
        <f>WACC!C77</f>
        <v>1.030256203698114</v>
      </c>
      <c r="D75" s="10">
        <f>WACC!D77</f>
        <v>6.9291476314520789E-2</v>
      </c>
      <c r="E75" s="10">
        <f>WACC!I77</f>
        <v>2.5350000000000004E-2</v>
      </c>
      <c r="F75" s="10">
        <f>WACC!J77</f>
        <v>0.53276499850842007</v>
      </c>
      <c r="G75" s="10">
        <f>WACC!K77</f>
        <v>4.5880995751357345E-2</v>
      </c>
      <c r="H75" s="20">
        <f t="shared" si="0"/>
        <v>5.5433181051616633E-2</v>
      </c>
      <c r="I75" s="20">
        <f t="shared" si="1"/>
        <v>8.7989176272407349E-2</v>
      </c>
    </row>
    <row r="76" spans="1:9">
      <c r="A76" s="2" t="str">
        <f>WACC!A78</f>
        <v>Real Estate (Operations &amp; Services)</v>
      </c>
      <c r="B76" s="2">
        <f>WACC!B78</f>
        <v>739</v>
      </c>
      <c r="C76" s="12">
        <f>WACC!C78</f>
        <v>0.89802623507809409</v>
      </c>
      <c r="D76" s="10">
        <f>WACC!D78</f>
        <v>6.2336179965107749E-2</v>
      </c>
      <c r="E76" s="10">
        <f>WACC!I78</f>
        <v>3.0300000000000004E-2</v>
      </c>
      <c r="F76" s="10">
        <f>WACC!J78</f>
        <v>0.4220457253391241</v>
      </c>
      <c r="G76" s="10">
        <f>WACC!K78</f>
        <v>4.8815447154639133E-2</v>
      </c>
      <c r="H76" s="20">
        <f t="shared" ref="H76:H106" si="2">D76*(1-$B$5)</f>
        <v>4.9868943972086202E-2</v>
      </c>
      <c r="I76" s="20">
        <f t="shared" ref="I76:I106" si="3">H76/(1-$B$6)</f>
        <v>7.9157053923946355E-2</v>
      </c>
    </row>
    <row r="77" spans="1:9">
      <c r="A77" s="2" t="str">
        <f>WACC!A79</f>
        <v>Recreation</v>
      </c>
      <c r="B77" s="2">
        <f>WACC!B79</f>
        <v>324</v>
      </c>
      <c r="C77" s="12">
        <f>WACC!C79</f>
        <v>1.1026570575415011</v>
      </c>
      <c r="D77" s="10">
        <f>WACC!D79</f>
        <v>7.3099761226682963E-2</v>
      </c>
      <c r="E77" s="10">
        <f>WACC!I79</f>
        <v>3.0300000000000004E-2</v>
      </c>
      <c r="F77" s="10">
        <f>WACC!J79</f>
        <v>0.19785653987639573</v>
      </c>
      <c r="G77" s="10">
        <f>WACC!K79</f>
        <v>6.4631548562835553E-2</v>
      </c>
      <c r="H77" s="20">
        <f t="shared" si="2"/>
        <v>5.8479808981346373E-2</v>
      </c>
      <c r="I77" s="20">
        <f t="shared" si="3"/>
        <v>9.2825093621184712E-2</v>
      </c>
    </row>
    <row r="78" spans="1:9">
      <c r="A78" s="2" t="str">
        <f>WACC!A80</f>
        <v>Reinsurance</v>
      </c>
      <c r="B78" s="2">
        <f>WACC!B80</f>
        <v>38</v>
      </c>
      <c r="C78" s="12">
        <f>WACC!C80</f>
        <v>1.4801313849019009</v>
      </c>
      <c r="D78" s="10">
        <f>WACC!D80</f>
        <v>9.2954910845839997E-2</v>
      </c>
      <c r="E78" s="10">
        <f>WACC!I80</f>
        <v>2.5350000000000004E-2</v>
      </c>
      <c r="F78" s="10">
        <f>WACC!J80</f>
        <v>0.24410252987292735</v>
      </c>
      <c r="G78" s="10">
        <f>WACC!K80</f>
        <v>7.6452381076536749E-2</v>
      </c>
      <c r="H78" s="20">
        <f t="shared" si="2"/>
        <v>7.4363928676672006E-2</v>
      </c>
      <c r="I78" s="20">
        <f t="shared" si="3"/>
        <v>0.1180379820264635</v>
      </c>
    </row>
    <row r="79" spans="1:9">
      <c r="A79" s="2" t="str">
        <f>WACC!A81</f>
        <v>Restaurant/Dining</v>
      </c>
      <c r="B79" s="2">
        <f>WACC!B81</f>
        <v>385</v>
      </c>
      <c r="C79" s="12">
        <f>WACC!C81</f>
        <v>1.1922172742947497</v>
      </c>
      <c r="D79" s="10">
        <f>WACC!D81</f>
        <v>7.7810628627903833E-2</v>
      </c>
      <c r="E79" s="10">
        <f>WACC!I81</f>
        <v>3.0300000000000004E-2</v>
      </c>
      <c r="F79" s="10">
        <f>WACC!J81</f>
        <v>0.2411777319284778</v>
      </c>
      <c r="G79" s="10">
        <f>WACC!K81</f>
        <v>6.6352122972929778E-2</v>
      </c>
      <c r="H79" s="20">
        <f t="shared" si="2"/>
        <v>6.2248502902323068E-2</v>
      </c>
      <c r="I79" s="20">
        <f t="shared" si="3"/>
        <v>9.8807147464004874E-2</v>
      </c>
    </row>
    <row r="80" spans="1:9">
      <c r="A80" s="2" t="str">
        <f>WACC!A82</f>
        <v>Retail (Automotive)</v>
      </c>
      <c r="B80" s="2">
        <f>WACC!B82</f>
        <v>196</v>
      </c>
      <c r="C80" s="12">
        <f>WACC!C82</f>
        <v>1.0960129143055957</v>
      </c>
      <c r="D80" s="10">
        <f>WACC!D82</f>
        <v>7.2750279292474337E-2</v>
      </c>
      <c r="E80" s="10">
        <f>WACC!I82</f>
        <v>3.0300000000000004E-2</v>
      </c>
      <c r="F80" s="10">
        <f>WACC!J82</f>
        <v>0.2947221516633789</v>
      </c>
      <c r="G80" s="10">
        <f>WACC!K82</f>
        <v>6.0239241640684928E-2</v>
      </c>
      <c r="H80" s="20">
        <f t="shared" si="2"/>
        <v>5.8200223433979473E-2</v>
      </c>
      <c r="I80" s="20">
        <f t="shared" si="3"/>
        <v>9.238130703806266E-2</v>
      </c>
    </row>
    <row r="81" spans="1:9">
      <c r="A81" s="2" t="str">
        <f>WACC!A83</f>
        <v>Retail (Building Supply)</v>
      </c>
      <c r="B81" s="2">
        <f>WACC!B83</f>
        <v>98</v>
      </c>
      <c r="C81" s="12">
        <f>WACC!C83</f>
        <v>1.1996449547792511</v>
      </c>
      <c r="D81" s="10">
        <f>WACC!D83</f>
        <v>7.820132462138861E-2</v>
      </c>
      <c r="E81" s="10">
        <f>WACC!I83</f>
        <v>3.0300000000000004E-2</v>
      </c>
      <c r="F81" s="10">
        <f>WACC!J83</f>
        <v>0.13867834864294049</v>
      </c>
      <c r="G81" s="10">
        <f>WACC!K83</f>
        <v>7.1558448025085014E-2</v>
      </c>
      <c r="H81" s="20">
        <f t="shared" si="2"/>
        <v>6.2561059697110885E-2</v>
      </c>
      <c r="I81" s="20">
        <f t="shared" si="3"/>
        <v>9.9303269360493468E-2</v>
      </c>
    </row>
    <row r="82" spans="1:9">
      <c r="A82" s="2" t="str">
        <f>WACC!A84</f>
        <v>Retail (Distributors)</v>
      </c>
      <c r="B82" s="2">
        <f>WACC!B84</f>
        <v>1002</v>
      </c>
      <c r="C82" s="12">
        <f>WACC!C84</f>
        <v>0.87060033611657495</v>
      </c>
      <c r="D82" s="10">
        <f>WACC!D84</f>
        <v>6.0893577679731845E-2</v>
      </c>
      <c r="E82" s="10">
        <f>WACC!I84</f>
        <v>3.0300000000000004E-2</v>
      </c>
      <c r="F82" s="10">
        <f>WACC!J84</f>
        <v>0.39198495581480319</v>
      </c>
      <c r="G82" s="10">
        <f>WACC!K84</f>
        <v>4.8901355484725413E-2</v>
      </c>
      <c r="H82" s="20">
        <f t="shared" si="2"/>
        <v>4.8714862143785481E-2</v>
      </c>
      <c r="I82" s="20">
        <f t="shared" si="3"/>
        <v>7.7325178006008702E-2</v>
      </c>
    </row>
    <row r="83" spans="1:9">
      <c r="A83" s="2" t="str">
        <f>WACC!A85</f>
        <v>Retail (General)</v>
      </c>
      <c r="B83" s="2">
        <f>WACC!B85</f>
        <v>204</v>
      </c>
      <c r="C83" s="12">
        <f>WACC!C85</f>
        <v>1.0186306423304552</v>
      </c>
      <c r="D83" s="10">
        <f>WACC!D85</f>
        <v>6.8679971786581945E-2</v>
      </c>
      <c r="E83" s="10">
        <f>WACC!I85</f>
        <v>2.5350000000000004E-2</v>
      </c>
      <c r="F83" s="10">
        <f>WACC!J85</f>
        <v>0.25060880033563437</v>
      </c>
      <c r="G83" s="10">
        <f>WACC!K85</f>
        <v>5.7821099538569759E-2</v>
      </c>
      <c r="H83" s="20">
        <f t="shared" si="2"/>
        <v>5.4943977429265559E-2</v>
      </c>
      <c r="I83" s="20">
        <f t="shared" si="3"/>
        <v>8.7212662586135803E-2</v>
      </c>
    </row>
    <row r="84" spans="1:9">
      <c r="A84" s="2" t="str">
        <f>WACC!A86</f>
        <v>Retail (Grocery and Food)</v>
      </c>
      <c r="B84" s="2">
        <f>WACC!B86</f>
        <v>184</v>
      </c>
      <c r="C84" s="12">
        <f>WACC!C86</f>
        <v>0.68885348820722192</v>
      </c>
      <c r="D84" s="10">
        <f>WACC!D86</f>
        <v>5.1333693479699877E-2</v>
      </c>
      <c r="E84" s="10">
        <f>WACC!I86</f>
        <v>2.5350000000000004E-2</v>
      </c>
      <c r="F84" s="10">
        <f>WACC!J86</f>
        <v>0.34859286084122787</v>
      </c>
      <c r="G84" s="10">
        <f>WACC!K86</f>
        <v>4.2275963434389746E-2</v>
      </c>
      <c r="H84" s="20">
        <f t="shared" si="2"/>
        <v>4.1066954783759907E-2</v>
      </c>
      <c r="I84" s="20">
        <f t="shared" si="3"/>
        <v>6.5185642513904615E-2</v>
      </c>
    </row>
    <row r="85" spans="1:9">
      <c r="A85" s="2" t="str">
        <f>WACC!A87</f>
        <v>Retail (Online)</v>
      </c>
      <c r="B85" s="2">
        <f>WACC!B87</f>
        <v>353</v>
      </c>
      <c r="C85" s="12">
        <f>WACC!C87</f>
        <v>1.4316167197186636</v>
      </c>
      <c r="D85" s="10">
        <f>WACC!D87</f>
        <v>9.0403039457201712E-2</v>
      </c>
      <c r="E85" s="10">
        <f>WACC!I87</f>
        <v>3.3435000000000006E-2</v>
      </c>
      <c r="F85" s="10">
        <f>WACC!J87</f>
        <v>8.5126389408453296E-2</v>
      </c>
      <c r="G85" s="10">
        <f>WACC!K87</f>
        <v>8.5553555946531828E-2</v>
      </c>
      <c r="H85" s="20">
        <f t="shared" si="2"/>
        <v>7.2322431565761375E-2</v>
      </c>
      <c r="I85" s="20">
        <f t="shared" si="3"/>
        <v>0.11479751042184345</v>
      </c>
    </row>
    <row r="86" spans="1:9">
      <c r="A86" s="2" t="str">
        <f>WACC!A88</f>
        <v>Retail (Special Lines)</v>
      </c>
      <c r="B86" s="2">
        <f>WACC!B88</f>
        <v>479</v>
      </c>
      <c r="C86" s="12">
        <f>WACC!C88</f>
        <v>1.2079379977370139</v>
      </c>
      <c r="D86" s="10">
        <f>WACC!D88</f>
        <v>7.8637538680966942E-2</v>
      </c>
      <c r="E86" s="10">
        <f>WACC!I88</f>
        <v>3.0300000000000004E-2</v>
      </c>
      <c r="F86" s="10">
        <f>WACC!J88</f>
        <v>0.22794139189461249</v>
      </c>
      <c r="G86" s="10">
        <f>WACC!K88</f>
        <v>6.7619412833267667E-2</v>
      </c>
      <c r="H86" s="20">
        <f t="shared" si="2"/>
        <v>6.2910030944773557E-2</v>
      </c>
      <c r="I86" s="20">
        <f t="shared" si="3"/>
        <v>9.9857191975831039E-2</v>
      </c>
    </row>
    <row r="87" spans="1:9">
      <c r="A87" s="2" t="str">
        <f>WACC!A89</f>
        <v>Rubber&amp; Tires</v>
      </c>
      <c r="B87" s="2">
        <f>WACC!B89</f>
        <v>90</v>
      </c>
      <c r="C87" s="12">
        <f>WACC!C89</f>
        <v>1.2588029541998951</v>
      </c>
      <c r="D87" s="10">
        <f>WACC!D89</f>
        <v>8.1313035390914487E-2</v>
      </c>
      <c r="E87" s="10">
        <f>WACC!I89</f>
        <v>3.0300000000000004E-2</v>
      </c>
      <c r="F87" s="10">
        <f>WACC!J89</f>
        <v>0.28118528694520339</v>
      </c>
      <c r="G87" s="10">
        <f>WACC!K89</f>
        <v>6.6968920396574386E-2</v>
      </c>
      <c r="H87" s="20">
        <f t="shared" si="2"/>
        <v>6.5050428312731598E-2</v>
      </c>
      <c r="I87" s="20">
        <f t="shared" si="3"/>
        <v>0.10325464811544698</v>
      </c>
    </row>
    <row r="88" spans="1:9">
      <c r="A88" s="2" t="str">
        <f>WACC!A90</f>
        <v>Semiconductor</v>
      </c>
      <c r="B88" s="2">
        <f>WACC!B90</f>
        <v>581</v>
      </c>
      <c r="C88" s="12">
        <f>WACC!C90</f>
        <v>1.5666378029133892</v>
      </c>
      <c r="D88" s="10">
        <f>WACC!D90</f>
        <v>9.7505148433244274E-2</v>
      </c>
      <c r="E88" s="10">
        <f>WACC!I90</f>
        <v>3.0300000000000004E-2</v>
      </c>
      <c r="F88" s="10">
        <f>WACC!J90</f>
        <v>6.6598638330346405E-2</v>
      </c>
      <c r="G88" s="10">
        <f>WACC!K90</f>
        <v>9.3029377058801391E-2</v>
      </c>
      <c r="H88" s="20">
        <f t="shared" si="2"/>
        <v>7.8004118746595422E-2</v>
      </c>
      <c r="I88" s="20">
        <f t="shared" si="3"/>
        <v>0.12381606150253241</v>
      </c>
    </row>
    <row r="89" spans="1:9">
      <c r="A89" s="2" t="str">
        <f>WACC!A91</f>
        <v>Semiconductor Equip</v>
      </c>
      <c r="B89" s="2">
        <f>WACC!B91</f>
        <v>324</v>
      </c>
      <c r="C89" s="12">
        <f>WACC!C91</f>
        <v>1.913872580558768</v>
      </c>
      <c r="D89" s="10">
        <f>WACC!D91</f>
        <v>0.11576969773739119</v>
      </c>
      <c r="E89" s="10">
        <f>WACC!I91</f>
        <v>3.0300000000000004E-2</v>
      </c>
      <c r="F89" s="10">
        <f>WACC!J91</f>
        <v>3.9271042827220826E-2</v>
      </c>
      <c r="G89" s="10">
        <f>WACC!K91</f>
        <v>0.11241321357711649</v>
      </c>
      <c r="H89" s="20">
        <f t="shared" si="2"/>
        <v>9.2615758189912967E-2</v>
      </c>
      <c r="I89" s="20">
        <f t="shared" si="3"/>
        <v>0.14700913998398885</v>
      </c>
    </row>
    <row r="90" spans="1:9">
      <c r="A90" s="2" t="str">
        <f>WACC!A92</f>
        <v>Shipbuilding &amp; Marine</v>
      </c>
      <c r="B90" s="2">
        <f>WACC!B92</f>
        <v>348</v>
      </c>
      <c r="C90" s="12">
        <f>WACC!C92</f>
        <v>1.1235447323872723</v>
      </c>
      <c r="D90" s="10">
        <f>WACC!D92</f>
        <v>7.4198452923570524E-2</v>
      </c>
      <c r="E90" s="10">
        <f>WACC!I92</f>
        <v>3.0300000000000004E-2</v>
      </c>
      <c r="F90" s="10">
        <f>WACC!J92</f>
        <v>0.29122993438649525</v>
      </c>
      <c r="G90" s="10">
        <f>WACC!K92</f>
        <v>6.1413909358970432E-2</v>
      </c>
      <c r="H90" s="20">
        <f t="shared" si="2"/>
        <v>5.9358762338856425E-2</v>
      </c>
      <c r="I90" s="20">
        <f t="shared" si="3"/>
        <v>9.4220257680724478E-2</v>
      </c>
    </row>
    <row r="91" spans="1:9">
      <c r="A91" s="2" t="str">
        <f>WACC!A93</f>
        <v>Shoe</v>
      </c>
      <c r="B91" s="2">
        <f>WACC!B93</f>
        <v>84</v>
      </c>
      <c r="C91" s="12">
        <f>WACC!C93</f>
        <v>1.1373530584187677</v>
      </c>
      <c r="D91" s="10">
        <f>WACC!D93</f>
        <v>7.4924770872827173E-2</v>
      </c>
      <c r="E91" s="10">
        <f>WACC!I93</f>
        <v>3.0300000000000004E-2</v>
      </c>
      <c r="F91" s="10">
        <f>WACC!J93</f>
        <v>7.6069436057585427E-2</v>
      </c>
      <c r="G91" s="10">
        <f>WACC!K93</f>
        <v>7.1530189718332249E-2</v>
      </c>
      <c r="H91" s="20">
        <f t="shared" si="2"/>
        <v>5.993981669826174E-2</v>
      </c>
      <c r="I91" s="20">
        <f t="shared" si="3"/>
        <v>9.5142566187717048E-2</v>
      </c>
    </row>
    <row r="92" spans="1:9">
      <c r="A92" s="2" t="str">
        <f>WACC!A94</f>
        <v>Software (Entertainment)</v>
      </c>
      <c r="B92" s="2">
        <f>WACC!B94</f>
        <v>317</v>
      </c>
      <c r="C92" s="12">
        <f>WACC!C94</f>
        <v>1.2783239533700639</v>
      </c>
      <c r="D92" s="10">
        <f>WACC!D94</f>
        <v>8.2339839947265361E-2</v>
      </c>
      <c r="E92" s="10">
        <f>WACC!I94</f>
        <v>3.3435000000000006E-2</v>
      </c>
      <c r="F92" s="10">
        <f>WACC!J94</f>
        <v>3.5179764244723799E-2</v>
      </c>
      <c r="G92" s="10">
        <f>WACC!K94</f>
        <v>8.061937920749461E-2</v>
      </c>
      <c r="H92" s="20">
        <f t="shared" si="2"/>
        <v>6.5871871957812286E-2</v>
      </c>
      <c r="I92" s="20">
        <f t="shared" si="3"/>
        <v>0.10455852691716236</v>
      </c>
    </row>
    <row r="93" spans="1:9">
      <c r="A93" s="2" t="str">
        <f>WACC!A95</f>
        <v>Software (Internet)</v>
      </c>
      <c r="B93" s="2">
        <f>WACC!B95</f>
        <v>151</v>
      </c>
      <c r="C93" s="12">
        <f>WACC!C95</f>
        <v>1.1294721270398735</v>
      </c>
      <c r="D93" s="10">
        <f>WACC!D95</f>
        <v>7.4510233882297341E-2</v>
      </c>
      <c r="E93" s="10">
        <f>WACC!I95</f>
        <v>3.0300000000000004E-2</v>
      </c>
      <c r="F93" s="10">
        <f>WACC!J95</f>
        <v>6.3411030290334236E-2</v>
      </c>
      <c r="G93" s="10">
        <f>WACC!K95</f>
        <v>7.1706817402444223E-2</v>
      </c>
      <c r="H93" s="20">
        <f t="shared" si="2"/>
        <v>5.9608187105837873E-2</v>
      </c>
      <c r="I93" s="20">
        <f t="shared" si="3"/>
        <v>9.4616170009266462E-2</v>
      </c>
    </row>
    <row r="94" spans="1:9">
      <c r="A94" s="2" t="str">
        <f>WACC!A96</f>
        <v>Software (System &amp; Application)</v>
      </c>
      <c r="B94" s="2">
        <f>WACC!B96</f>
        <v>1603</v>
      </c>
      <c r="C94" s="12">
        <f>WACC!C96</f>
        <v>1.2143044372125289</v>
      </c>
      <c r="D94" s="10">
        <f>WACC!D96</f>
        <v>7.8972413397379024E-2</v>
      </c>
      <c r="E94" s="10">
        <f>WACC!I96</f>
        <v>3.0300000000000004E-2</v>
      </c>
      <c r="F94" s="10">
        <f>WACC!J96</f>
        <v>5.4353741967815283E-2</v>
      </c>
      <c r="G94" s="10">
        <f>WACC!K96</f>
        <v>7.6326885598627048E-2</v>
      </c>
      <c r="H94" s="20">
        <f t="shared" si="2"/>
        <v>6.3177930717903216E-2</v>
      </c>
      <c r="I94" s="20">
        <f t="shared" si="3"/>
        <v>0.10028242971095748</v>
      </c>
    </row>
    <row r="95" spans="1:9">
      <c r="A95" s="2" t="str">
        <f>WACC!A97</f>
        <v>Steel</v>
      </c>
      <c r="B95" s="2">
        <f>WACC!B97</f>
        <v>709</v>
      </c>
      <c r="C95" s="12">
        <f>WACC!C97</f>
        <v>1.2533331552197386</v>
      </c>
      <c r="D95" s="10">
        <f>WACC!D97</f>
        <v>8.1025323964558263E-2</v>
      </c>
      <c r="E95" s="10">
        <f>WACC!I97</f>
        <v>3.0300000000000004E-2</v>
      </c>
      <c r="F95" s="10">
        <f>WACC!J97</f>
        <v>0.30823016607963638</v>
      </c>
      <c r="G95" s="10">
        <f>WACC!K97</f>
        <v>6.5390248934519113E-2</v>
      </c>
      <c r="H95" s="20">
        <f t="shared" si="2"/>
        <v>6.4820259171646619E-2</v>
      </c>
      <c r="I95" s="20">
        <f t="shared" si="3"/>
        <v>0.10288930027245495</v>
      </c>
    </row>
    <row r="96" spans="1:9">
      <c r="A96" s="2" t="str">
        <f>WACC!A98</f>
        <v>Telecom (Wireless)</v>
      </c>
      <c r="B96" s="2">
        <f>WACC!B98</f>
        <v>101</v>
      </c>
      <c r="C96" s="12">
        <f>WACC!C98</f>
        <v>1.0024897354072293</v>
      </c>
      <c r="D96" s="10">
        <f>WACC!D98</f>
        <v>6.7830960082420261E-2</v>
      </c>
      <c r="E96" s="10">
        <f>WACC!I98</f>
        <v>3.0300000000000004E-2</v>
      </c>
      <c r="F96" s="10">
        <f>WACC!J98</f>
        <v>0.42624417123529412</v>
      </c>
      <c r="G96" s="10">
        <f>WACC!K98</f>
        <v>5.1833607106424137E-2</v>
      </c>
      <c r="H96" s="20">
        <f t="shared" si="2"/>
        <v>5.4264768065936213E-2</v>
      </c>
      <c r="I96" s="20">
        <f t="shared" si="3"/>
        <v>8.6134552485613039E-2</v>
      </c>
    </row>
    <row r="97" spans="1:9">
      <c r="A97" s="2" t="str">
        <f>WACC!A99</f>
        <v>Telecom. Equipment</v>
      </c>
      <c r="B97" s="2">
        <f>WACC!B99</f>
        <v>465</v>
      </c>
      <c r="C97" s="12">
        <f>WACC!C99</f>
        <v>1.1712700535217679</v>
      </c>
      <c r="D97" s="10">
        <f>WACC!D99</f>
        <v>7.6708804815244988E-2</v>
      </c>
      <c r="E97" s="10">
        <f>WACC!I99</f>
        <v>3.0300000000000004E-2</v>
      </c>
      <c r="F97" s="10">
        <f>WACC!J99</f>
        <v>9.5674298758699483E-2</v>
      </c>
      <c r="G97" s="10">
        <f>WACC!K99</f>
        <v>7.226867495831707E-2</v>
      </c>
      <c r="H97" s="20">
        <f t="shared" si="2"/>
        <v>6.136704385219599E-2</v>
      </c>
      <c r="I97" s="20">
        <f t="shared" si="3"/>
        <v>9.740800611459681E-2</v>
      </c>
    </row>
    <row r="98" spans="1:9">
      <c r="A98" s="2" t="str">
        <f>WACC!A100</f>
        <v>Telecom. Services</v>
      </c>
      <c r="B98" s="2">
        <f>WACC!B100</f>
        <v>296</v>
      </c>
      <c r="C98" s="12">
        <f>WACC!C100</f>
        <v>0.8558553061197619</v>
      </c>
      <c r="D98" s="10">
        <f>WACC!D100</f>
        <v>6.0117989101899479E-2</v>
      </c>
      <c r="E98" s="10">
        <f>WACC!I100</f>
        <v>3.0300000000000004E-2</v>
      </c>
      <c r="F98" s="10">
        <f>WACC!J100</f>
        <v>0.43580939640883853</v>
      </c>
      <c r="G98" s="10">
        <f>WACC!K100</f>
        <v>4.7123029269275349E-2</v>
      </c>
      <c r="H98" s="20">
        <f t="shared" si="2"/>
        <v>4.8094391281519586E-2</v>
      </c>
      <c r="I98" s="20">
        <f t="shared" si="3"/>
        <v>7.634030362145966E-2</v>
      </c>
    </row>
    <row r="99" spans="1:9">
      <c r="A99" s="2" t="str">
        <f>WACC!A101</f>
        <v>Tobacco</v>
      </c>
      <c r="B99" s="2">
        <f>WACC!B101</f>
        <v>55</v>
      </c>
      <c r="C99" s="12">
        <f>WACC!C101</f>
        <v>0.85479331897830202</v>
      </c>
      <c r="D99" s="10">
        <f>WACC!D101</f>
        <v>6.006212857825869E-2</v>
      </c>
      <c r="E99" s="10">
        <f>WACC!I101</f>
        <v>3.0300000000000004E-2</v>
      </c>
      <c r="F99" s="10">
        <f>WACC!J101</f>
        <v>0.23076224490538633</v>
      </c>
      <c r="G99" s="10">
        <f>WACC!K101</f>
        <v>5.3194152974376963E-2</v>
      </c>
      <c r="H99" s="20">
        <f t="shared" si="2"/>
        <v>4.8049702862606958E-2</v>
      </c>
      <c r="I99" s="20">
        <f t="shared" si="3"/>
        <v>7.6269369623185646E-2</v>
      </c>
    </row>
    <row r="100" spans="1:9">
      <c r="A100" s="2" t="str">
        <f>WACC!A102</f>
        <v>Transportation</v>
      </c>
      <c r="B100" s="2">
        <f>WACC!B102</f>
        <v>295</v>
      </c>
      <c r="C100" s="12">
        <f>WACC!C102</f>
        <v>1.0144295016900287</v>
      </c>
      <c r="D100" s="10">
        <f>WACC!D102</f>
        <v>6.8458991788895501E-2</v>
      </c>
      <c r="E100" s="10">
        <f>WACC!I102</f>
        <v>3.0300000000000004E-2</v>
      </c>
      <c r="F100" s="10">
        <f>WACC!J102</f>
        <v>0.28564055207233141</v>
      </c>
      <c r="G100" s="10">
        <f>WACC!K102</f>
        <v>5.7559236307791826E-2</v>
      </c>
      <c r="H100" s="20">
        <f t="shared" si="2"/>
        <v>5.4767193431116405E-2</v>
      </c>
      <c r="I100" s="20">
        <f t="shared" si="3"/>
        <v>8.6932053065264137E-2</v>
      </c>
    </row>
    <row r="101" spans="1:9">
      <c r="A101" s="2" t="str">
        <f>WACC!A103</f>
        <v>Transportation (Railroads)</v>
      </c>
      <c r="B101" s="2">
        <f>WACC!B103</f>
        <v>51</v>
      </c>
      <c r="C101" s="12">
        <f>WACC!C103</f>
        <v>0.82573690152955981</v>
      </c>
      <c r="D101" s="10">
        <f>WACC!D103</f>
        <v>5.853376102045485E-2</v>
      </c>
      <c r="E101" s="10">
        <f>WACC!I103</f>
        <v>2.5350000000000004E-2</v>
      </c>
      <c r="F101" s="10">
        <f>WACC!J103</f>
        <v>0.28103472382481087</v>
      </c>
      <c r="G101" s="10">
        <f>WACC!K103</f>
        <v>4.9207971906602803E-2</v>
      </c>
      <c r="H101" s="20">
        <f t="shared" si="2"/>
        <v>4.6827008816363883E-2</v>
      </c>
      <c r="I101" s="20">
        <f t="shared" si="3"/>
        <v>7.4328585422799812E-2</v>
      </c>
    </row>
    <row r="102" spans="1:9">
      <c r="A102" s="2" t="str">
        <f>WACC!A104</f>
        <v>Trucking</v>
      </c>
      <c r="B102" s="2">
        <f>WACC!B104</f>
        <v>232</v>
      </c>
      <c r="C102" s="12">
        <f>WACC!C104</f>
        <v>1.1301992175741524</v>
      </c>
      <c r="D102" s="10">
        <f>WACC!D104</f>
        <v>7.4548478844400412E-2</v>
      </c>
      <c r="E102" s="10">
        <f>WACC!I104</f>
        <v>3.0300000000000004E-2</v>
      </c>
      <c r="F102" s="10">
        <f>WACC!J104</f>
        <v>0.30300807087509507</v>
      </c>
      <c r="G102" s="10">
        <f>WACC!K104</f>
        <v>6.1140832630601188E-2</v>
      </c>
      <c r="H102" s="20">
        <f t="shared" si="2"/>
        <v>5.9638783075520334E-2</v>
      </c>
      <c r="I102" s="20">
        <f t="shared" si="3"/>
        <v>9.4664735040508471E-2</v>
      </c>
    </row>
    <row r="103" spans="1:9">
      <c r="A103" s="2" t="str">
        <f>WACC!A105</f>
        <v>Utility (General)</v>
      </c>
      <c r="B103" s="2">
        <f>WACC!B105</f>
        <v>54</v>
      </c>
      <c r="C103" s="12">
        <f>WACC!C105</f>
        <v>0.80364818176933617</v>
      </c>
      <c r="D103" s="10">
        <f>WACC!D105</f>
        <v>5.7371894361067086E-2</v>
      </c>
      <c r="E103" s="10">
        <f>WACC!I105</f>
        <v>2.5350000000000004E-2</v>
      </c>
      <c r="F103" s="10">
        <f>WACC!J105</f>
        <v>0.45339836098770925</v>
      </c>
      <c r="G103" s="10">
        <f>WACC!K105</f>
        <v>4.2853219942037703E-2</v>
      </c>
      <c r="H103" s="20">
        <f t="shared" si="2"/>
        <v>4.5897515488853673E-2</v>
      </c>
      <c r="I103" s="20">
        <f t="shared" si="3"/>
        <v>7.2853199188656625E-2</v>
      </c>
    </row>
    <row r="104" spans="1:9">
      <c r="A104" s="2" t="str">
        <f>WACC!A106</f>
        <v>Utility (Water)</v>
      </c>
      <c r="B104" s="2">
        <f>WACC!B106</f>
        <v>104</v>
      </c>
      <c r="C104" s="12">
        <f>WACC!C106</f>
        <v>0.72895941806314868</v>
      </c>
      <c r="D104" s="10">
        <f>WACC!D106</f>
        <v>5.3443265390121626E-2</v>
      </c>
      <c r="E104" s="10">
        <f>WACC!I106</f>
        <v>3.0300000000000004E-2</v>
      </c>
      <c r="F104" s="10">
        <f>WACC!J106</f>
        <v>0.40535398995697081</v>
      </c>
      <c r="G104" s="10">
        <f>WACC!K106</f>
        <v>4.4062050423602755E-2</v>
      </c>
      <c r="H104" s="20">
        <f>D104*(1-$B$5)</f>
        <v>4.2754612312097304E-2</v>
      </c>
      <c r="I104" s="20">
        <f>H104/(1-$B$6)</f>
        <v>6.7864463987456033E-2</v>
      </c>
    </row>
    <row r="105" spans="1:9">
      <c r="A105" s="2" t="str">
        <f>WACC!A107</f>
        <v>Total Market</v>
      </c>
      <c r="B105" s="2">
        <f>WACC!B107</f>
        <v>47606</v>
      </c>
      <c r="C105" s="12">
        <f>WACC!C107</f>
        <v>1.0937390921800889</v>
      </c>
      <c r="D105" s="10">
        <f>WACC!D107</f>
        <v>7.2630676248672671E-2</v>
      </c>
      <c r="E105" s="10">
        <f>WACC!I107</f>
        <v>3.0300000000000004E-2</v>
      </c>
      <c r="F105" s="10">
        <f>WACC!J107</f>
        <v>0.35831879348733864</v>
      </c>
      <c r="G105" s="10">
        <f>WACC!K107</f>
        <v>5.7462799407745138E-2</v>
      </c>
      <c r="H105" s="20">
        <f t="shared" si="2"/>
        <v>5.8104540998938137E-2</v>
      </c>
      <c r="I105" s="20">
        <f t="shared" si="3"/>
        <v>9.2229430157044656E-2</v>
      </c>
    </row>
    <row r="106" spans="1:9">
      <c r="A106" s="2" t="str">
        <f>WACC!A108</f>
        <v>Total Market (without financials)</v>
      </c>
      <c r="B106" s="2">
        <f>WACC!B108</f>
        <v>42185</v>
      </c>
      <c r="C106" s="12">
        <f>WACC!C108</f>
        <v>1.1216022003226602</v>
      </c>
      <c r="D106" s="10">
        <f>WACC!D108</f>
        <v>7.4096275736971931E-2</v>
      </c>
      <c r="E106" s="10">
        <f>WACC!I108</f>
        <v>3.0300000000000004E-2</v>
      </c>
      <c r="F106" s="10">
        <f>WACC!J108</f>
        <v>0.22093632409863573</v>
      </c>
      <c r="G106" s="10">
        <f>WACC!K108</f>
        <v>6.4420087566435094E-2</v>
      </c>
      <c r="H106" s="20">
        <f t="shared" si="2"/>
        <v>5.9277020589577546E-2</v>
      </c>
      <c r="I106" s="20">
        <f t="shared" si="3"/>
        <v>9.409050887234531E-2</v>
      </c>
    </row>
  </sheetData>
  <mergeCells count="2">
    <mergeCell ref="B9:G9"/>
    <mergeCell ref="H9:I9"/>
  </mergeCells>
  <pageMargins left="0.7" right="0.7" top="0.75" bottom="0.75" header="0.5" footer="0.5"/>
  <pageSetup orientation="portrait" horizontalDpi="4294967292" verticalDpi="429496729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97"/>
  <sheetViews>
    <sheetView workbookViewId="0">
      <selection activeCell="F97" sqref="A1:F97"/>
    </sheetView>
  </sheetViews>
  <sheetFormatPr defaultColWidth="11.07421875" defaultRowHeight="13.5"/>
  <cols>
    <col min="1" max="1" width="29.84375" customWidth="1"/>
    <col min="2" max="2" width="15.4609375" style="5" bestFit="1" customWidth="1"/>
    <col min="3" max="3" width="13.3046875" style="5" bestFit="1" customWidth="1"/>
    <col min="4" max="4" width="14.4609375" style="5" bestFit="1" customWidth="1"/>
    <col min="5" max="5" width="13.3046875" style="5" bestFit="1" customWidth="1"/>
    <col min="6" max="6" width="18.15234375" style="5" bestFit="1" customWidth="1"/>
  </cols>
  <sheetData>
    <row r="1" spans="1:6">
      <c r="A1" s="8" t="str">
        <f>'Master data'!A1</f>
        <v>Industry Name</v>
      </c>
      <c r="B1" s="9" t="s">
        <v>7</v>
      </c>
      <c r="C1" s="6" t="s">
        <v>131</v>
      </c>
      <c r="D1" s="6" t="s">
        <v>132</v>
      </c>
      <c r="E1" s="6" t="s">
        <v>133</v>
      </c>
      <c r="F1" s="6" t="s">
        <v>134</v>
      </c>
    </row>
    <row r="2" spans="1:6">
      <c r="A2" s="2" t="str">
        <f>'Master data'!A2</f>
        <v>Advertising</v>
      </c>
      <c r="B2" s="6">
        <f>'Master data'!B2</f>
        <v>348</v>
      </c>
      <c r="C2" s="7">
        <f>'Master data'!CB2/'Master data'!AP2</f>
        <v>0.44108955254158988</v>
      </c>
      <c r="D2" s="7">
        <f>'Master data'!CC2/'Master data'!AP2</f>
        <v>2.5495699325366848E-2</v>
      </c>
      <c r="E2" s="7">
        <f>'Acc Pay'!C2</f>
        <v>0.4350147606325509</v>
      </c>
      <c r="F2" s="7">
        <f>IF(E2="NA","NA",('Master data'!CB2+'Master data'!CC2+'Master data'!CD2-'Master data'!CF2-'Master data'!CG2)/'Master data'!AP2)</f>
        <v>-4.2051277463476901E-2</v>
      </c>
    </row>
    <row r="3" spans="1:6">
      <c r="A3" s="2" t="str">
        <f>'Master data'!A3</f>
        <v>Aerospace/Defense</v>
      </c>
      <c r="B3" s="6">
        <f>'Master data'!B3</f>
        <v>272</v>
      </c>
      <c r="C3" s="7">
        <f>'Master data'!CB3/'Master data'!AP3</f>
        <v>0.27081854649215714</v>
      </c>
      <c r="D3" s="7">
        <f>'Master data'!CC3/'Master data'!AP3</f>
        <v>0.3508858549764502</v>
      </c>
      <c r="E3" s="7">
        <f>'Acc Pay'!C3</f>
        <v>0.17329521434840051</v>
      </c>
      <c r="F3" s="7">
        <f>IF(E3="NA","NA",('Master data'!CB3+'Master data'!CC3+'Master data'!CD3-'Master data'!CF3-'Master data'!CG3)/'Master data'!AP3)</f>
        <v>0.41790338856432757</v>
      </c>
    </row>
    <row r="4" spans="1:6">
      <c r="A4" s="2" t="str">
        <f>'Master data'!A4</f>
        <v>Air Transport</v>
      </c>
      <c r="B4" s="6">
        <f>'Master data'!B4</f>
        <v>151</v>
      </c>
      <c r="C4" s="7">
        <f>'Master data'!CB4/'Master data'!AP4</f>
        <v>0.10650677863814126</v>
      </c>
      <c r="D4" s="7">
        <f>'Master data'!CC4/'Master data'!AP4</f>
        <v>4.033868466146967E-2</v>
      </c>
      <c r="E4" s="7">
        <f>'Acc Pay'!C4</f>
        <v>0.15668220459519114</v>
      </c>
      <c r="F4" s="7">
        <f>IF(E4="NA","NA",('Master data'!CB4+'Master data'!CC4+'Master data'!CD4-'Master data'!CF4-'Master data'!CG4)/'Master data'!AP4)</f>
        <v>-8.2245625276857207E-2</v>
      </c>
    </row>
    <row r="5" spans="1:6">
      <c r="A5" s="2" t="str">
        <f>'Master data'!A5</f>
        <v>Apparel</v>
      </c>
      <c r="B5" s="6">
        <f>'Master data'!B5</f>
        <v>1170</v>
      </c>
      <c r="C5" s="7">
        <f>'Master data'!CB5/'Master data'!AP5</f>
        <v>0.10782477077623431</v>
      </c>
      <c r="D5" s="7">
        <f>'Master data'!CC5/'Master data'!AP5</f>
        <v>0.23820293420151945</v>
      </c>
      <c r="E5" s="7">
        <f>'Acc Pay'!C5</f>
        <v>0.10499338047871375</v>
      </c>
      <c r="F5" s="7">
        <f>IF(E5="NA","NA",('Master data'!CB5+'Master data'!CC5+'Master data'!CD5-'Master data'!CF5-'Master data'!CG5)/'Master data'!AP5)</f>
        <v>0.22005913661415077</v>
      </c>
    </row>
    <row r="6" spans="1:6">
      <c r="A6" s="2" t="str">
        <f>'Master data'!A6</f>
        <v>Auto &amp; Truck</v>
      </c>
      <c r="B6" s="6">
        <f>'Master data'!B6</f>
        <v>152</v>
      </c>
      <c r="C6" s="7">
        <f>'Master data'!CB6/'Master data'!AP6</f>
        <v>0.1305913799536948</v>
      </c>
      <c r="D6" s="7">
        <f>'Master data'!CC6/'Master data'!AP6</f>
        <v>0.10847829543597651</v>
      </c>
      <c r="E6" s="7">
        <f>'Acc Pay'!C6</f>
        <v>0.14491995354751266</v>
      </c>
      <c r="F6" s="7">
        <f>IF(E6="NA","NA",('Master data'!CB6+'Master data'!CC6+'Master data'!CD6-'Master data'!CF6-'Master data'!CG6)/'Master data'!AP6)</f>
        <v>4.6013592236395201E-2</v>
      </c>
    </row>
    <row r="7" spans="1:6">
      <c r="A7" s="2" t="str">
        <f>'Master data'!A7</f>
        <v>Auto Parts</v>
      </c>
      <c r="B7" s="6">
        <f>'Master data'!B7</f>
        <v>728</v>
      </c>
      <c r="C7" s="7">
        <f>'Master data'!CB7/'Master data'!AP7</f>
        <v>0.17238984463846166</v>
      </c>
      <c r="D7" s="7">
        <f>'Master data'!CC7/'Master data'!AP7</f>
        <v>0.13872935360568811</v>
      </c>
      <c r="E7" s="7">
        <f>'Acc Pay'!C7</f>
        <v>0.17096340141831326</v>
      </c>
      <c r="F7" s="7">
        <f>IF(E7="NA","NA",('Master data'!CB7+'Master data'!CC7+'Master data'!CD7-'Master data'!CF7-'Master data'!CG7)/'Master data'!AP7)</f>
        <v>0.11745604445634995</v>
      </c>
    </row>
    <row r="8" spans="1:6">
      <c r="A8" s="2" t="str">
        <f>'Master data'!A8</f>
        <v>Bank (Money Center)</v>
      </c>
      <c r="B8" s="6">
        <f>'Master data'!B8</f>
        <v>610</v>
      </c>
      <c r="C8" s="7">
        <f>'Master data'!CB8/'Master data'!AP8</f>
        <v>4.0021019436540264E-4</v>
      </c>
      <c r="D8" s="7">
        <f>'Master data'!CC8/'Master data'!AP8</f>
        <v>8.4117205820970105E-3</v>
      </c>
      <c r="E8" s="7" t="str">
        <f>'Acc Pay'!C8</f>
        <v>NA</v>
      </c>
      <c r="F8" s="7" t="str">
        <f>IF(E8="NA","NA",('Master data'!CB8+'Master data'!CC8+'Master data'!CD8-'Master data'!CF8-'Master data'!CG8)/'Master data'!AP8)</f>
        <v>NA</v>
      </c>
    </row>
    <row r="9" spans="1:6">
      <c r="A9" s="2" t="str">
        <f>'Master data'!A9</f>
        <v>Banks (Regional)</v>
      </c>
      <c r="B9" s="6">
        <f>'Master data'!B9</f>
        <v>816</v>
      </c>
      <c r="C9" s="7">
        <f>'Master data'!CB9/'Master data'!AP9</f>
        <v>3.0113240435040224E-4</v>
      </c>
      <c r="D9" s="7">
        <f>'Master data'!CC9/'Master data'!AP9</f>
        <v>7.5376053571365306E-3</v>
      </c>
      <c r="E9" s="7" t="str">
        <f>'Acc Pay'!C9</f>
        <v>NA</v>
      </c>
      <c r="F9" s="7" t="str">
        <f>IF(E9="NA","NA",('Master data'!CB9+'Master data'!CC9+'Master data'!CD9-'Master data'!CF9-'Master data'!CG9)/'Master data'!AP9)</f>
        <v>NA</v>
      </c>
    </row>
    <row r="10" spans="1:6">
      <c r="A10" s="2" t="str">
        <f>'Master data'!A10</f>
        <v>Beverage (Alcoholic)</v>
      </c>
      <c r="B10" s="6">
        <f>'Master data'!B10</f>
        <v>219</v>
      </c>
      <c r="C10" s="7">
        <f>'Master data'!CB10/'Master data'!AP10</f>
        <v>0.11075676080982519</v>
      </c>
      <c r="D10" s="7">
        <f>'Master data'!CC10/'Master data'!AP10</f>
        <v>0.2025303220415951</v>
      </c>
      <c r="E10" s="7">
        <f>'Acc Pay'!C10</f>
        <v>0.1603830367463856</v>
      </c>
      <c r="F10" s="7">
        <f>IF(E10="NA","NA",('Master data'!CB10+'Master data'!CC10+'Master data'!CD10-'Master data'!CF10-'Master data'!CG10)/'Master data'!AP10)</f>
        <v>8.8092151339660321E-2</v>
      </c>
    </row>
    <row r="11" spans="1:6">
      <c r="A11" s="2" t="str">
        <f>'Master data'!A11</f>
        <v>Beverage (Soft)</v>
      </c>
      <c r="B11" s="6">
        <f>'Master data'!B11</f>
        <v>100</v>
      </c>
      <c r="C11" s="7">
        <f>'Master data'!CB11/'Master data'!AP11</f>
        <v>0.12371391773069416</v>
      </c>
      <c r="D11" s="7">
        <f>'Master data'!CC11/'Master data'!AP11</f>
        <v>7.4965884204172717E-2</v>
      </c>
      <c r="E11" s="7">
        <f>'Acc Pay'!C11</f>
        <v>0.23350582682211052</v>
      </c>
      <c r="F11" s="7">
        <f>IF(E11="NA","NA",('Master data'!CB11+'Master data'!CC11+'Master data'!CD11-'Master data'!CF11-'Master data'!CG11)/'Master data'!AP11)</f>
        <v>-5.1763655911389386E-2</v>
      </c>
    </row>
    <row r="12" spans="1:6">
      <c r="A12" s="2" t="str">
        <f>'Master data'!A12</f>
        <v>Broadcasting</v>
      </c>
      <c r="B12" s="6">
        <f>'Master data'!B12</f>
        <v>139</v>
      </c>
      <c r="C12" s="7">
        <f>'Master data'!CB12/'Master data'!AP12</f>
        <v>0.23287951196190285</v>
      </c>
      <c r="D12" s="7">
        <f>'Master data'!CC12/'Master data'!AP12</f>
        <v>3.3212608506736775E-2</v>
      </c>
      <c r="E12" s="7">
        <f>'Acc Pay'!C12</f>
        <v>0.15472917288940907</v>
      </c>
      <c r="F12" s="7">
        <f>IF(E12="NA","NA",('Master data'!CB12+'Master data'!CC12+'Master data'!CD12-'Master data'!CF12-'Master data'!CG12)/'Master data'!AP12)</f>
        <v>9.6895490447640426E-2</v>
      </c>
    </row>
    <row r="13" spans="1:6">
      <c r="A13" s="2" t="str">
        <f>'Master data'!A13</f>
        <v>Brokerage &amp; Investment Banking</v>
      </c>
      <c r="B13" s="6">
        <f>'Master data'!B13</f>
        <v>599</v>
      </c>
      <c r="C13" s="7">
        <f>'Master data'!CB13/'Master data'!AP13</f>
        <v>1.4072336655405608</v>
      </c>
      <c r="D13" s="7">
        <f>'Master data'!CC13/'Master data'!AP13</f>
        <v>7.6307130231268068E-3</v>
      </c>
      <c r="E13" s="7" t="str">
        <f>'Acc Pay'!C13</f>
        <v>NA</v>
      </c>
      <c r="F13" s="7" t="str">
        <f>IF(E13="NA","NA",('Master data'!CB13+'Master data'!CC13+'Master data'!CD13-'Master data'!CF13-'Master data'!CG13)/'Master data'!AP13)</f>
        <v>NA</v>
      </c>
    </row>
    <row r="14" spans="1:6">
      <c r="A14" s="2" t="str">
        <f>'Master data'!A14</f>
        <v>Building Materials</v>
      </c>
      <c r="B14" s="6">
        <f>'Master data'!B14</f>
        <v>449</v>
      </c>
      <c r="C14" s="7">
        <f>'Master data'!CB14/'Master data'!AP14</f>
        <v>0.17606698243384347</v>
      </c>
      <c r="D14" s="7">
        <f>'Master data'!CC14/'Master data'!AP14</f>
        <v>0.14202793067959327</v>
      </c>
      <c r="E14" s="7">
        <f>'Acc Pay'!C14</f>
        <v>0.12418864656239484</v>
      </c>
      <c r="F14" s="7">
        <f>IF(E14="NA","NA",('Master data'!CB14+'Master data'!CC14+'Master data'!CD14-'Master data'!CF14-'Master data'!CG14)/'Master data'!AP14)</f>
        <v>0.16314694678034158</v>
      </c>
    </row>
    <row r="15" spans="1:6">
      <c r="A15" s="2" t="str">
        <f>'Master data'!A15</f>
        <v>Business &amp; Consumer Services</v>
      </c>
      <c r="B15" s="6">
        <f>'Master data'!B15</f>
        <v>948</v>
      </c>
      <c r="C15" s="7">
        <f>'Master data'!CB15/'Master data'!AP15</f>
        <v>0.19961840873215514</v>
      </c>
      <c r="D15" s="7">
        <f>'Master data'!CC15/'Master data'!AP15</f>
        <v>2.2621521360567238E-2</v>
      </c>
      <c r="E15" s="7">
        <f>'Acc Pay'!C15</f>
        <v>0.10586302669085945</v>
      </c>
      <c r="F15" s="7">
        <f>IF(E15="NA","NA",('Master data'!CB15+'Master data'!CC15+'Master data'!CD15-'Master data'!CF15-'Master data'!CG15)/'Master data'!AP15)</f>
        <v>9.9017269076309228E-2</v>
      </c>
    </row>
    <row r="16" spans="1:6">
      <c r="A16" s="2" t="str">
        <f>'Master data'!A16</f>
        <v>Cable TV</v>
      </c>
      <c r="B16" s="6">
        <f>'Master data'!B16</f>
        <v>54</v>
      </c>
      <c r="C16" s="7">
        <f>'Master data'!CB16/'Master data'!AP16</f>
        <v>9.5114784078191308E-2</v>
      </c>
      <c r="D16" s="7">
        <f>'Master data'!CC16/'Master data'!AP16</f>
        <v>1.0393554327995465E-2</v>
      </c>
      <c r="E16" s="7">
        <f>'Acc Pay'!C16</f>
        <v>8.9755907413503755E-2</v>
      </c>
      <c r="F16" s="7">
        <f>IF(E16="NA","NA",('Master data'!CB16+'Master data'!CC16+'Master data'!CD16-'Master data'!CF16-'Master data'!CG16)/'Master data'!AP16)</f>
        <v>7.2116223021930015E-3</v>
      </c>
    </row>
    <row r="17" spans="1:6">
      <c r="A17" s="2" t="str">
        <f>'Master data'!A17</f>
        <v>Chemical (Basic)</v>
      </c>
      <c r="B17" s="6">
        <f>'Master data'!B17</f>
        <v>854</v>
      </c>
      <c r="C17" s="7">
        <f>'Master data'!CB17/'Master data'!AP17</f>
        <v>0.1549131137201252</v>
      </c>
      <c r="D17" s="7">
        <f>'Master data'!CC17/'Master data'!AP17</f>
        <v>0.14801547435124829</v>
      </c>
      <c r="E17" s="7">
        <f>'Acc Pay'!C17</f>
        <v>0.13621828903079736</v>
      </c>
      <c r="F17" s="7">
        <f>IF(E17="NA","NA",('Master data'!CB17+'Master data'!CC17+'Master data'!CD17-'Master data'!CF17-'Master data'!CG17)/'Master data'!AP17)</f>
        <v>0.12701261692842419</v>
      </c>
    </row>
    <row r="18" spans="1:6">
      <c r="A18" s="2" t="str">
        <f>'Master data'!A18</f>
        <v>Chemical (Diversified)</v>
      </c>
      <c r="B18" s="6">
        <f>'Master data'!B18</f>
        <v>71</v>
      </c>
      <c r="C18" s="7">
        <f>'Master data'!CB18/'Master data'!AP18</f>
        <v>0.18104409176763772</v>
      </c>
      <c r="D18" s="7">
        <f>'Master data'!CC18/'Master data'!AP18</f>
        <v>0.17753772611839805</v>
      </c>
      <c r="E18" s="7">
        <f>'Acc Pay'!C18</f>
        <v>0.12114925883453589</v>
      </c>
      <c r="F18" s="7">
        <f>IF(E18="NA","NA",('Master data'!CB18+'Master data'!CC18+'Master data'!CD18-'Master data'!CF18-'Master data'!CG18)/'Master data'!AP18)</f>
        <v>0.1669565823564432</v>
      </c>
    </row>
    <row r="19" spans="1:6">
      <c r="A19" s="2" t="str">
        <f>'Master data'!A19</f>
        <v>Chemical (Specialty)</v>
      </c>
      <c r="B19" s="6">
        <f>'Master data'!B19</f>
        <v>898</v>
      </c>
      <c r="C19" s="7">
        <f>'Master data'!CB19/'Master data'!AP19</f>
        <v>0.17573771551561554</v>
      </c>
      <c r="D19" s="7">
        <f>'Master data'!CC19/'Master data'!AP19</f>
        <v>0.1626507893755639</v>
      </c>
      <c r="E19" s="7">
        <f>'Acc Pay'!C19</f>
        <v>0.13747416110898344</v>
      </c>
      <c r="F19" s="7">
        <f>IF(E19="NA","NA",('Master data'!CB19+'Master data'!CC19+'Master data'!CD19-'Master data'!CF19-'Master data'!CG19)/'Master data'!AP19)</f>
        <v>0.17730838243972824</v>
      </c>
    </row>
    <row r="20" spans="1:6">
      <c r="A20" s="2" t="str">
        <f>'Master data'!A20</f>
        <v>Coal &amp; Related Energy</v>
      </c>
      <c r="B20" s="6">
        <f>'Master data'!B20</f>
        <v>206</v>
      </c>
      <c r="C20" s="7">
        <f>'Master data'!CB20/'Master data'!AP20</f>
        <v>0.11283444115497498</v>
      </c>
      <c r="D20" s="7">
        <f>'Master data'!CC20/'Master data'!AP20</f>
        <v>5.6718492477795708E-2</v>
      </c>
      <c r="E20" s="7">
        <f>'Acc Pay'!C20</f>
        <v>0.15267431469803877</v>
      </c>
      <c r="F20" s="7">
        <f>IF(E20="NA","NA",('Master data'!CB20+'Master data'!CC20+'Master data'!CD20-'Master data'!CF20-'Master data'!CG20)/'Master data'!AP20)</f>
        <v>-1.8569185591852402E-2</v>
      </c>
    </row>
    <row r="21" spans="1:6">
      <c r="A21" s="2" t="str">
        <f>'Master data'!A21</f>
        <v>Computer Services</v>
      </c>
      <c r="B21" s="6">
        <f>'Master data'!B21</f>
        <v>1040</v>
      </c>
      <c r="C21" s="7">
        <f>'Master data'!CB21/'Master data'!AP21</f>
        <v>0.19069583529894163</v>
      </c>
      <c r="D21" s="7">
        <f>'Master data'!CC21/'Master data'!AP21</f>
        <v>5.8063559455107966E-2</v>
      </c>
      <c r="E21" s="7">
        <f>'Acc Pay'!C21</f>
        <v>0.10474110605646431</v>
      </c>
      <c r="F21" s="7">
        <f>IF(E21="NA","NA",('Master data'!CB21+'Master data'!CC21+'Master data'!CD21-'Master data'!CF21-'Master data'!CG21)/'Master data'!AP21)</f>
        <v>0.14396138673690137</v>
      </c>
    </row>
    <row r="22" spans="1:6">
      <c r="A22" s="2" t="str">
        <f>'Master data'!A22</f>
        <v>Computers/Peripherals</v>
      </c>
      <c r="B22" s="6">
        <f>'Master data'!B22</f>
        <v>336</v>
      </c>
      <c r="C22" s="7">
        <f>'Master data'!CB22/'Master data'!AP22</f>
        <v>0.1355850107232589</v>
      </c>
      <c r="D22" s="7">
        <f>'Master data'!CC22/'Master data'!AP22</f>
        <v>0.11732478538743815</v>
      </c>
      <c r="E22" s="7">
        <f>'Acc Pay'!C22</f>
        <v>0.1588606827124199</v>
      </c>
      <c r="F22" s="7">
        <f>IF(E22="NA","NA",('Master data'!CB22+'Master data'!CC22+'Master data'!CD22-'Master data'!CF22-'Master data'!CG22)/'Master data'!AP22)</f>
        <v>2.2248699917148208E-2</v>
      </c>
    </row>
    <row r="23" spans="1:6">
      <c r="A23" s="2" t="str">
        <f>'Master data'!A23</f>
        <v>Construction Supplies</v>
      </c>
      <c r="B23" s="6">
        <f>'Master data'!B23</f>
        <v>784</v>
      </c>
      <c r="C23" s="7">
        <f>'Master data'!CB23/'Master data'!AP23</f>
        <v>0.23291271429023949</v>
      </c>
      <c r="D23" s="7">
        <f>'Master data'!CC23/'Master data'!AP23</f>
        <v>0.18136323709896252</v>
      </c>
      <c r="E23" s="7">
        <f>'Acc Pay'!C23</f>
        <v>0.21752372388847968</v>
      </c>
      <c r="F23" s="7">
        <f>IF(E23="NA","NA",('Master data'!CB23+'Master data'!CC23+'Master data'!CD23-'Master data'!CF23-'Master data'!CG23)/'Master data'!AP23)</f>
        <v>0.11058472194030441</v>
      </c>
    </row>
    <row r="24" spans="1:6">
      <c r="A24" s="2" t="str">
        <f>'Master data'!A24</f>
        <v>Diversified</v>
      </c>
      <c r="B24" s="6">
        <f>'Master data'!B24</f>
        <v>318</v>
      </c>
      <c r="C24" s="7">
        <f>'Master data'!CB24/'Master data'!AP24</f>
        <v>0.17533621386636619</v>
      </c>
      <c r="D24" s="7">
        <f>'Master data'!CC24/'Master data'!AP24</f>
        <v>0.13473109610320988</v>
      </c>
      <c r="E24" s="7">
        <f>'Acc Pay'!C24</f>
        <v>0.15016867781152321</v>
      </c>
      <c r="F24" s="7">
        <f>IF(E24="NA","NA",('Master data'!CB24+'Master data'!CC24+'Master data'!CD24-'Master data'!CF24-'Master data'!CG24)/'Master data'!AP24)</f>
        <v>-0.20072186982204104</v>
      </c>
    </row>
    <row r="25" spans="1:6">
      <c r="A25" s="2" t="str">
        <f>'Master data'!A25</f>
        <v>Drugs (Biotechnology)</v>
      </c>
      <c r="B25" s="6">
        <f>'Master data'!B25</f>
        <v>1223</v>
      </c>
      <c r="C25" s="7">
        <f>'Master data'!CB25/'Master data'!AP25</f>
        <v>0.19750205590248363</v>
      </c>
      <c r="D25" s="7">
        <f>'Master data'!CC25/'Master data'!AP25</f>
        <v>0.12822968633098139</v>
      </c>
      <c r="E25" s="7">
        <f>'Acc Pay'!C25</f>
        <v>0.13621187579278116</v>
      </c>
      <c r="F25" s="7">
        <f>IF(E25="NA","NA",('Master data'!CB25+'Master data'!CC25+'Master data'!CD25-'Master data'!CF25-'Master data'!CG25)/'Master data'!AP25)</f>
        <v>0.17868203186658602</v>
      </c>
    </row>
    <row r="26" spans="1:6">
      <c r="A26" s="2" t="str">
        <f>'Master data'!A26</f>
        <v>Drugs (Pharmaceutical)</v>
      </c>
      <c r="B26" s="6">
        <f>'Master data'!B26</f>
        <v>1371</v>
      </c>
      <c r="C26" s="7">
        <f>'Master data'!CB26/'Master data'!AP26</f>
        <v>0.2112444677140157</v>
      </c>
      <c r="D26" s="7">
        <f>'Master data'!CC26/'Master data'!AP26</f>
        <v>0.16584978920873555</v>
      </c>
      <c r="E26" s="7">
        <f>'Acc Pay'!C26</f>
        <v>0.12906042133320186</v>
      </c>
      <c r="F26" s="7">
        <f>IF(E26="NA","NA",('Master data'!CB26+'Master data'!CC26+'Master data'!CD26-'Master data'!CF26-'Master data'!CG26)/'Master data'!AP26)</f>
        <v>0.15045192833609722</v>
      </c>
    </row>
    <row r="27" spans="1:6">
      <c r="A27" s="2" t="str">
        <f>'Master data'!A27</f>
        <v>Education</v>
      </c>
      <c r="B27" s="6">
        <f>'Master data'!B27</f>
        <v>244</v>
      </c>
      <c r="C27" s="7">
        <f>'Master data'!CB27/'Master data'!AP27</f>
        <v>0.11346963911697301</v>
      </c>
      <c r="D27" s="7">
        <f>'Master data'!CC27/'Master data'!AP27</f>
        <v>1.7092209731399941E-2</v>
      </c>
      <c r="E27" s="7">
        <f>'Acc Pay'!C27</f>
        <v>4.407129246910254E-2</v>
      </c>
      <c r="F27" s="7">
        <f>IF(E27="NA","NA",('Master data'!CB27+'Master data'!CC27+'Master data'!CD27-'Master data'!CF27-'Master data'!CG27)/'Master data'!AP27)</f>
        <v>-9.7118872374530353E-3</v>
      </c>
    </row>
    <row r="28" spans="1:6">
      <c r="A28" s="2" t="str">
        <f>'Master data'!A28</f>
        <v>Electrical Equipment</v>
      </c>
      <c r="B28" s="6">
        <f>'Master data'!B28</f>
        <v>999</v>
      </c>
      <c r="C28" s="7">
        <f>'Master data'!CB28/'Master data'!AP28</f>
        <v>0.29204071608328325</v>
      </c>
      <c r="D28" s="7">
        <f>'Master data'!CC28/'Master data'!AP28</f>
        <v>0.20797189080465231</v>
      </c>
      <c r="E28" s="7">
        <f>'Acc Pay'!C28</f>
        <v>0.24744307992060974</v>
      </c>
      <c r="F28" s="7">
        <f>IF(E28="NA","NA",('Master data'!CB28+'Master data'!CC28+'Master data'!CD28-'Master data'!CF28-'Master data'!CG28)/'Master data'!AP28)</f>
        <v>0.21636832700795189</v>
      </c>
    </row>
    <row r="29" spans="1:6">
      <c r="A29" s="2" t="str">
        <f>'Master data'!A29</f>
        <v>Electronics (Consumer &amp; Office)</v>
      </c>
      <c r="B29" s="6">
        <f>'Master data'!B29</f>
        <v>138</v>
      </c>
      <c r="C29" s="7">
        <f>'Master data'!CB29/'Master data'!AP29</f>
        <v>0.16532718979872066</v>
      </c>
      <c r="D29" s="7">
        <f>'Master data'!CC29/'Master data'!AP29</f>
        <v>0.13714260495980593</v>
      </c>
      <c r="E29" s="7">
        <f>'Acc Pay'!C29</f>
        <v>0.17621216881715135</v>
      </c>
      <c r="F29" s="7">
        <f>IF(E29="NA","NA",('Master data'!CB29+'Master data'!CC29+'Master data'!CD29-'Master data'!CF29-'Master data'!CG29)/'Master data'!AP29)</f>
        <v>3.9618789126829777E-2</v>
      </c>
    </row>
    <row r="30" spans="1:6">
      <c r="A30" s="2" t="str">
        <f>'Master data'!A30</f>
        <v>Electronics (General)</v>
      </c>
      <c r="B30" s="6">
        <f>'Master data'!B30</f>
        <v>1425</v>
      </c>
      <c r="C30" s="7">
        <f>'Master data'!CB30/'Master data'!AP30</f>
        <v>0.21797200521010093</v>
      </c>
      <c r="D30" s="7">
        <f>'Master data'!CC30/'Master data'!AP30</f>
        <v>0.16698605900677213</v>
      </c>
      <c r="E30" s="7">
        <f>'Acc Pay'!C30</f>
        <v>0.17567593904386292</v>
      </c>
      <c r="F30" s="7">
        <f>IF(E30="NA","NA",('Master data'!CB30+'Master data'!CC30+'Master data'!CD30-'Master data'!CF30-'Master data'!CG30)/'Master data'!AP30)</f>
        <v>0.1854858097499861</v>
      </c>
    </row>
    <row r="31" spans="1:6">
      <c r="A31" s="2" t="str">
        <f>'Master data'!A31</f>
        <v>Engineering/Construction</v>
      </c>
      <c r="B31" s="6">
        <f>'Master data'!B31</f>
        <v>1267</v>
      </c>
      <c r="C31" s="7">
        <f>'Master data'!CB31/'Master data'!AP31</f>
        <v>0.33465120597137044</v>
      </c>
      <c r="D31" s="7">
        <f>'Master data'!CC31/'Master data'!AP31</f>
        <v>0.15420231458241468</v>
      </c>
      <c r="E31" s="7">
        <f>'Acc Pay'!C31</f>
        <v>0.28807670102893607</v>
      </c>
      <c r="F31" s="7">
        <f>IF(E31="NA","NA",('Master data'!CB31+'Master data'!CC31+'Master data'!CD31-'Master data'!CF31-'Master data'!CG31)/'Master data'!AP31)</f>
        <v>0.15509123906441288</v>
      </c>
    </row>
    <row r="32" spans="1:6">
      <c r="A32" s="2" t="str">
        <f>'Master data'!A32</f>
        <v>Entertainment</v>
      </c>
      <c r="B32" s="6">
        <f>'Master data'!B32</f>
        <v>734</v>
      </c>
      <c r="C32" s="7">
        <f>'Master data'!CB32/'Master data'!AP32</f>
        <v>0.15452637049915471</v>
      </c>
      <c r="D32" s="7">
        <f>'Master data'!CC32/'Master data'!AP32</f>
        <v>5.1391023987786097E-2</v>
      </c>
      <c r="E32" s="7">
        <f>'Acc Pay'!C32</f>
        <v>0.16872910609394326</v>
      </c>
      <c r="F32" s="7">
        <f>IF(E32="NA","NA",('Master data'!CB32+'Master data'!CC32+'Master data'!CD32-'Master data'!CF32-'Master data'!CG32)/'Master data'!AP32)</f>
        <v>1.2589916254097097E-2</v>
      </c>
    </row>
    <row r="33" spans="1:6">
      <c r="A33" s="2" t="str">
        <f>'Master data'!A33</f>
        <v>Environmental &amp; Waste Services</v>
      </c>
      <c r="B33" s="6">
        <f>'Master data'!B33</f>
        <v>353</v>
      </c>
      <c r="C33" s="7">
        <f>'Master data'!CB33/'Master data'!AP33</f>
        <v>0.28711758565576107</v>
      </c>
      <c r="D33" s="7">
        <f>'Master data'!CC33/'Master data'!AP33</f>
        <v>3.4901966354771122E-2</v>
      </c>
      <c r="E33" s="7">
        <f>'Acc Pay'!C33</f>
        <v>0.1846350860020636</v>
      </c>
      <c r="F33" s="7">
        <f>IF(E33="NA","NA",('Master data'!CB33+'Master data'!CC33+'Master data'!CD33-'Master data'!CF33-'Master data'!CG33)/'Master data'!AP33)</f>
        <v>0.11988952282516137</v>
      </c>
    </row>
    <row r="34" spans="1:6">
      <c r="A34" s="2" t="str">
        <f>'Master data'!A34</f>
        <v>Farming/Agriculture</v>
      </c>
      <c r="B34" s="6">
        <f>'Master data'!B34</f>
        <v>417</v>
      </c>
      <c r="C34" s="7">
        <f>'Master data'!CB34/'Master data'!AP34</f>
        <v>9.6595544699480035E-2</v>
      </c>
      <c r="D34" s="7">
        <f>'Master data'!CC34/'Master data'!AP34</f>
        <v>0.16830085885997051</v>
      </c>
      <c r="E34" s="7">
        <f>'Acc Pay'!C34</f>
        <v>0.10576719368615639</v>
      </c>
      <c r="F34" s="7">
        <f>IF(E34="NA","NA",('Master data'!CB34+'Master data'!CC34+'Master data'!CD34-'Master data'!CF34-'Master data'!CG34)/'Master data'!AP34)</f>
        <v>0.14517355249824865</v>
      </c>
    </row>
    <row r="35" spans="1:6">
      <c r="A35" s="2" t="str">
        <f>'Master data'!A35</f>
        <v>Financial Svcs. (Non-bank &amp; Insurance)</v>
      </c>
      <c r="B35" s="6">
        <f>'Master data'!B35</f>
        <v>1102</v>
      </c>
      <c r="C35" s="7">
        <f>'Master data'!CB35/'Master data'!AP35</f>
        <v>9.9986669046454661</v>
      </c>
      <c r="D35" s="7">
        <f>'Master data'!CC35/'Master data'!AP35</f>
        <v>1.8691435832760728E-2</v>
      </c>
      <c r="E35" s="7" t="str">
        <f>'Acc Pay'!C35</f>
        <v>NA</v>
      </c>
      <c r="F35" s="7" t="str">
        <f>IF(E35="NA","NA",('Master data'!CB35+'Master data'!CC35+'Master data'!CD35-'Master data'!CF35-'Master data'!CG35)/'Master data'!AP35)</f>
        <v>NA</v>
      </c>
    </row>
    <row r="36" spans="1:6">
      <c r="A36" s="2" t="str">
        <f>'Master data'!A36</f>
        <v>Food Processing</v>
      </c>
      <c r="B36" s="6">
        <f>'Master data'!B36</f>
        <v>1377</v>
      </c>
      <c r="C36" s="7">
        <f>'Master data'!CB36/'Master data'!AP36</f>
        <v>9.2588028353566304E-2</v>
      </c>
      <c r="D36" s="7">
        <f>'Master data'!CC36/'Master data'!AP36</f>
        <v>0.13991371896543611</v>
      </c>
      <c r="E36" s="7">
        <f>'Acc Pay'!C36</f>
        <v>0.11321352960157256</v>
      </c>
      <c r="F36" s="7">
        <f>IF(E36="NA","NA",('Master data'!CB36+'Master data'!CC36+'Master data'!CD36-'Master data'!CF36-'Master data'!CG36)/'Master data'!AP36)</f>
        <v>0.10013888359708101</v>
      </c>
    </row>
    <row r="37" spans="1:6">
      <c r="A37" s="2" t="str">
        <f>'Master data'!A37</f>
        <v>Food Wholesalers</v>
      </c>
      <c r="B37" s="6">
        <f>'Master data'!B37</f>
        <v>160</v>
      </c>
      <c r="C37" s="7">
        <f>'Master data'!CB37/'Master data'!AP37</f>
        <v>7.5413880761519683E-2</v>
      </c>
      <c r="D37" s="7">
        <f>'Master data'!CC37/'Master data'!AP37</f>
        <v>8.7222523868430046E-2</v>
      </c>
      <c r="E37" s="7">
        <f>'Acc Pay'!C37</f>
        <v>0.11372030983887639</v>
      </c>
      <c r="F37" s="7">
        <f>IF(E37="NA","NA",('Master data'!CB37+'Master data'!CC37+'Master data'!CD37-'Master data'!CF37-'Master data'!CG37)/'Master data'!AP37)</f>
        <v>4.7295575323680165E-2</v>
      </c>
    </row>
    <row r="38" spans="1:6">
      <c r="A38" s="2" t="str">
        <f>'Master data'!A38</f>
        <v>Furn/Home Furnishings</v>
      </c>
      <c r="B38" s="6">
        <f>'Master data'!B38</f>
        <v>359</v>
      </c>
      <c r="C38" s="7">
        <f>'Master data'!CB38/'Master data'!AP38</f>
        <v>0.14951292469341781</v>
      </c>
      <c r="D38" s="7">
        <f>'Master data'!CC38/'Master data'!AP38</f>
        <v>0.16302758363882891</v>
      </c>
      <c r="E38" s="7">
        <f>'Acc Pay'!C38</f>
        <v>0.2246275456042203</v>
      </c>
      <c r="F38" s="7">
        <f>IF(E38="NA","NA",('Master data'!CB38+'Master data'!CC38+'Master data'!CD38-'Master data'!CF38-'Master data'!CG38)/'Master data'!AP38)</f>
        <v>4.1233079861456516E-2</v>
      </c>
    </row>
    <row r="39" spans="1:6">
      <c r="A39" s="2" t="str">
        <f>'Master data'!A39</f>
        <v>Green &amp; Renewable Energy</v>
      </c>
      <c r="B39" s="6">
        <f>'Master data'!B39</f>
        <v>239</v>
      </c>
      <c r="C39" s="7">
        <f>'Master data'!CB39/'Master data'!AP39</f>
        <v>0.41605091564910235</v>
      </c>
      <c r="D39" s="7">
        <f>'Master data'!CC39/'Master data'!AP39</f>
        <v>2.6500145861203542E-2</v>
      </c>
      <c r="E39" s="7">
        <f>'Acc Pay'!C39</f>
        <v>0.17365764726005728</v>
      </c>
      <c r="F39" s="7">
        <f>IF(E39="NA","NA",('Master data'!CB39+'Master data'!CC39+'Master data'!CD39-'Master data'!CF39-'Master data'!CG39)/'Master data'!AP39)</f>
        <v>6.9564124617874604E-2</v>
      </c>
    </row>
    <row r="40" spans="1:6">
      <c r="A40" s="2" t="str">
        <f>'Master data'!A40</f>
        <v>Healthcare Products</v>
      </c>
      <c r="B40" s="6">
        <f>'Master data'!B40</f>
        <v>852</v>
      </c>
      <c r="C40" s="7">
        <f>'Master data'!CB40/'Master data'!AP40</f>
        <v>0.16549521005367412</v>
      </c>
      <c r="D40" s="7">
        <f>'Master data'!CC40/'Master data'!AP40</f>
        <v>0.15993010341156366</v>
      </c>
      <c r="E40" s="7">
        <f>'Acc Pay'!C40</f>
        <v>7.7041683994772028E-2</v>
      </c>
      <c r="F40" s="7">
        <f>IF(E40="NA","NA",('Master data'!CB40+'Master data'!CC40+'Master data'!CD40-'Master data'!CF40-'Master data'!CG40)/'Master data'!AP40)</f>
        <v>0.22638896276122888</v>
      </c>
    </row>
    <row r="41" spans="1:6">
      <c r="A41" s="2" t="str">
        <f>'Master data'!A41</f>
        <v>Healthcare Support Services</v>
      </c>
      <c r="B41" s="6">
        <f>'Master data'!B41</f>
        <v>445</v>
      </c>
      <c r="C41" s="7">
        <f>'Master data'!CB41/'Master data'!AP41</f>
        <v>0.10498146651068704</v>
      </c>
      <c r="D41" s="7">
        <f>'Master data'!CC41/'Master data'!AP41</f>
        <v>5.0899155369075764E-2</v>
      </c>
      <c r="E41" s="7">
        <f>'Acc Pay'!C41</f>
        <v>0.15386990126053501</v>
      </c>
      <c r="F41" s="7">
        <f>IF(E41="NA","NA",('Master data'!CB41+'Master data'!CC41+'Master data'!CD41-'Master data'!CF41-'Master data'!CG41)/'Master data'!AP41)</f>
        <v>-2.2411236119977019E-2</v>
      </c>
    </row>
    <row r="42" spans="1:6">
      <c r="A42" s="2" t="str">
        <f>'Master data'!A42</f>
        <v>Heathcare Information and Technology</v>
      </c>
      <c r="B42" s="6">
        <f>'Master data'!B42</f>
        <v>455</v>
      </c>
      <c r="C42" s="7">
        <f>'Master data'!CB42/'Master data'!AP42</f>
        <v>0.18475070226536985</v>
      </c>
      <c r="D42" s="7">
        <f>'Master data'!CC42/'Master data'!AP42</f>
        <v>0.10027397637195715</v>
      </c>
      <c r="E42" s="7">
        <f>'Acc Pay'!C42</f>
        <v>7.4913457644014692E-2</v>
      </c>
      <c r="F42" s="7">
        <f>IF(E42="NA","NA",('Master data'!CB42+'Master data'!CC42+'Master data'!CD42-'Master data'!CF42-'Master data'!CG42)/'Master data'!AP42)</f>
        <v>0.20638723073041182</v>
      </c>
    </row>
    <row r="43" spans="1:6">
      <c r="A43" s="2" t="str">
        <f>'Master data'!A43</f>
        <v>Homebuilding</v>
      </c>
      <c r="B43" s="6">
        <f>'Master data'!B43</f>
        <v>168</v>
      </c>
      <c r="C43" s="7">
        <f>'Master data'!CB43/'Master data'!AP43</f>
        <v>5.7084501173321062E-2</v>
      </c>
      <c r="D43" s="7">
        <f>'Master data'!CC43/'Master data'!AP43</f>
        <v>0.62939428094419825</v>
      </c>
      <c r="E43" s="7">
        <f>'Acc Pay'!C43</f>
        <v>8.8710729411064421E-2</v>
      </c>
      <c r="F43" s="7">
        <f>IF(E43="NA","NA",('Master data'!CB43+'Master data'!CC43+'Master data'!CD43-'Master data'!CF43-'Master data'!CG43)/'Master data'!AP43)</f>
        <v>0.57091637826142583</v>
      </c>
    </row>
    <row r="44" spans="1:6">
      <c r="A44" s="2" t="str">
        <f>'Master data'!A44</f>
        <v>Hospitals/Healthcare Facilities</v>
      </c>
      <c r="B44" s="6">
        <f>'Master data'!B44</f>
        <v>223</v>
      </c>
      <c r="C44" s="7">
        <f>'Master data'!CB44/'Master data'!AP44</f>
        <v>0.15083561242747806</v>
      </c>
      <c r="D44" s="7">
        <f>'Master data'!CC44/'Master data'!AP44</f>
        <v>8.2481780950255823E-2</v>
      </c>
      <c r="E44" s="7">
        <f>'Acc Pay'!C44</f>
        <v>0.11042521932397785</v>
      </c>
      <c r="F44" s="7">
        <f>IF(E44="NA","NA",('Master data'!CB44+'Master data'!CC44+'Master data'!CD44-'Master data'!CF44-'Master data'!CG44)/'Master data'!AP44)</f>
        <v>9.3346130447391776E-2</v>
      </c>
    </row>
    <row r="45" spans="1:6">
      <c r="A45" s="2" t="str">
        <f>'Master data'!A45</f>
        <v>Hotel/Gaming</v>
      </c>
      <c r="B45" s="6">
        <f>'Master data'!B45</f>
        <v>654</v>
      </c>
      <c r="C45" s="7">
        <f>'Master data'!CB45/'Master data'!AP45</f>
        <v>0.14365534971220029</v>
      </c>
      <c r="D45" s="7">
        <f>'Master data'!CC45/'Master data'!AP45</f>
        <v>7.5902170049267637E-2</v>
      </c>
      <c r="E45" s="7">
        <f>'Acc Pay'!C45</f>
        <v>0.14301086025280557</v>
      </c>
      <c r="F45" s="7">
        <f>IF(E45="NA","NA",('Master data'!CB45+'Master data'!CC45+'Master data'!CD45-'Master data'!CF45-'Master data'!CG45)/'Master data'!AP45)</f>
        <v>5.0054465886560286E-3</v>
      </c>
    </row>
    <row r="46" spans="1:6">
      <c r="A46" s="2" t="str">
        <f>'Master data'!A46</f>
        <v>Household Products</v>
      </c>
      <c r="B46" s="6">
        <f>'Master data'!B46</f>
        <v>575</v>
      </c>
      <c r="C46" s="7">
        <f>'Master data'!CB46/'Master data'!AP46</f>
        <v>0.11793085609078036</v>
      </c>
      <c r="D46" s="7">
        <f>'Master data'!CC46/'Master data'!AP46</f>
        <v>0.12659646605348007</v>
      </c>
      <c r="E46" s="7">
        <f>'Acc Pay'!C46</f>
        <v>0.16974289690133532</v>
      </c>
      <c r="F46" s="7">
        <f>IF(E46="NA","NA",('Master data'!CB46+'Master data'!CC46+'Master data'!CD46-'Master data'!CF46-'Master data'!CG46)/'Master data'!AP46)</f>
        <v>5.7872513269314425E-2</v>
      </c>
    </row>
    <row r="47" spans="1:6">
      <c r="A47" s="2" t="str">
        <f>'Master data'!A47</f>
        <v>Information Services</v>
      </c>
      <c r="B47" s="6">
        <f>'Master data'!B47</f>
        <v>266</v>
      </c>
      <c r="C47" s="7">
        <f>'Master data'!CB47/'Master data'!AP47</f>
        <v>0.31173018403347513</v>
      </c>
      <c r="D47" s="7">
        <f>'Master data'!CC47/'Master data'!AP47</f>
        <v>5.3298438832464759E-3</v>
      </c>
      <c r="E47" s="7">
        <f>'Acc Pay'!C47</f>
        <v>0.10855705880777608</v>
      </c>
      <c r="F47" s="7">
        <f>IF(E47="NA","NA",('Master data'!CB47+'Master data'!CC47+'Master data'!CD47-'Master data'!CF47-'Master data'!CG47)/'Master data'!AP47)</f>
        <v>2.9300214371262769E-2</v>
      </c>
    </row>
    <row r="48" spans="1:6">
      <c r="A48" s="2" t="str">
        <f>'Master data'!A48</f>
        <v>Insurance (General)</v>
      </c>
      <c r="B48" s="6">
        <f>'Master data'!B48</f>
        <v>215</v>
      </c>
      <c r="C48" s="7">
        <f>'Master data'!CB48/'Master data'!AP48</f>
        <v>0.13764949118967232</v>
      </c>
      <c r="D48" s="7">
        <f>'Master data'!CC48/'Master data'!AP48</f>
        <v>3.0059441551007481E-4</v>
      </c>
      <c r="E48" s="7">
        <f>'Acc Pay'!C48</f>
        <v>0.28690419089064689</v>
      </c>
      <c r="F48" s="7">
        <f>IF(E48="NA","NA",('Master data'!CB48+'Master data'!CC48+'Master data'!CD48-'Master data'!CF48-'Master data'!CG48)/'Master data'!AP48)</f>
        <v>-5.498622431270411E-4</v>
      </c>
    </row>
    <row r="49" spans="1:6">
      <c r="A49" s="2" t="str">
        <f>'Master data'!A49</f>
        <v>Insurance (Life)</v>
      </c>
      <c r="B49" s="6">
        <f>'Master data'!B49</f>
        <v>142</v>
      </c>
      <c r="C49" s="7">
        <f>'Master data'!CB49/'Master data'!AP49</f>
        <v>4.6968452336880975E-2</v>
      </c>
      <c r="D49" s="7">
        <f>'Master data'!CC49/'Master data'!AP49</f>
        <v>1.3016385890098428E-3</v>
      </c>
      <c r="E49" s="7">
        <f>'Acc Pay'!C49</f>
        <v>1.0906910348612466</v>
      </c>
      <c r="F49" s="7">
        <f>IF(E49="NA","NA",('Master data'!CB49+'Master data'!CC49+'Master data'!CD49-'Master data'!CF49-'Master data'!CG49)/'Master data'!AP49)</f>
        <v>-0.97199846819700952</v>
      </c>
    </row>
    <row r="50" spans="1:6">
      <c r="A50" s="2" t="str">
        <f>'Master data'!A50</f>
        <v>Insurance (Prop/Cas.)</v>
      </c>
      <c r="B50" s="6">
        <f>'Master data'!B50</f>
        <v>231</v>
      </c>
      <c r="C50" s="7">
        <f>'Master data'!CB50/'Master data'!AP50</f>
        <v>0.14573850169526939</v>
      </c>
      <c r="D50" s="7">
        <f>'Master data'!CC50/'Master data'!AP50</f>
        <v>6.8337870773553218E-5</v>
      </c>
      <c r="E50" s="7">
        <f>'Acc Pay'!C50</f>
        <v>0.79623658191558611</v>
      </c>
      <c r="F50" s="7">
        <f>IF(E50="NA","NA",('Master data'!CB50+'Master data'!CC50+'Master data'!CD50-'Master data'!CF50-'Master data'!CG50)/'Master data'!AP50)</f>
        <v>-0.45338302589606833</v>
      </c>
    </row>
    <row r="51" spans="1:6">
      <c r="A51" s="2" t="str">
        <f>'Master data'!A51</f>
        <v>Investments &amp; Asset Management</v>
      </c>
      <c r="B51" s="6">
        <f>'Master data'!B51</f>
        <v>1706</v>
      </c>
      <c r="C51" s="7">
        <f>'Master data'!CB51/'Master data'!AP51</f>
        <v>0.33114018241548415</v>
      </c>
      <c r="D51" s="7">
        <f>'Master data'!CC51/'Master data'!AP51</f>
        <v>4.6418648644012961E-2</v>
      </c>
      <c r="E51" s="7" t="str">
        <f>'Acc Pay'!C51</f>
        <v>NA</v>
      </c>
      <c r="F51" s="7" t="str">
        <f>IF(E51="NA","NA",('Master data'!CB51+'Master data'!CC51+'Master data'!CD51-'Master data'!CF51-'Master data'!CG51)/'Master data'!AP51)</f>
        <v>NA</v>
      </c>
    </row>
    <row r="52" spans="1:6">
      <c r="A52" s="2" t="str">
        <f>'Master data'!A52</f>
        <v>Machinery</v>
      </c>
      <c r="B52" s="6">
        <f>'Master data'!B52</f>
        <v>1421</v>
      </c>
      <c r="C52" s="7">
        <f>'Master data'!CB52/'Master data'!AP52</f>
        <v>0.24380381437948048</v>
      </c>
      <c r="D52" s="7">
        <f>'Master data'!CC52/'Master data'!AP52</f>
        <v>0.2258082813446293</v>
      </c>
      <c r="E52" s="7">
        <f>'Acc Pay'!C52</f>
        <v>0.16480375436537029</v>
      </c>
      <c r="F52" s="7">
        <f>IF(E52="NA","NA",('Master data'!CB52+'Master data'!CC52+'Master data'!CD52-'Master data'!CF52-'Master data'!CG52)/'Master data'!AP52)</f>
        <v>0.25121665584680342</v>
      </c>
    </row>
    <row r="53" spans="1:6">
      <c r="A53" s="2" t="str">
        <f>'Master data'!A53</f>
        <v>Metals &amp; Mining</v>
      </c>
      <c r="B53" s="6">
        <f>'Master data'!B53</f>
        <v>1706</v>
      </c>
      <c r="C53" s="7">
        <f>'Master data'!CB53/'Master data'!AP53</f>
        <v>8.7590717708948496E-2</v>
      </c>
      <c r="D53" s="7">
        <f>'Master data'!CC53/'Master data'!AP53</f>
        <v>0.15011502851139186</v>
      </c>
      <c r="E53" s="7">
        <f>'Acc Pay'!C53</f>
        <v>0.10489259489187724</v>
      </c>
      <c r="F53" s="7">
        <f>IF(E53="NA","NA",('Master data'!CB53+'Master data'!CC53+'Master data'!CD53-'Master data'!CF53-'Master data'!CG53)/'Master data'!AP53)</f>
        <v>0.10743653015718156</v>
      </c>
    </row>
    <row r="54" spans="1:6">
      <c r="A54" s="2" t="str">
        <f>'Master data'!A54</f>
        <v>Office Equipment &amp; Services</v>
      </c>
      <c r="B54" s="6">
        <f>'Master data'!B54</f>
        <v>145</v>
      </c>
      <c r="C54" s="7">
        <f>'Master data'!CB54/'Master data'!AP54</f>
        <v>0.15753311535092532</v>
      </c>
      <c r="D54" s="7">
        <f>'Master data'!CC54/'Master data'!AP54</f>
        <v>0.12444009694197532</v>
      </c>
      <c r="E54" s="7">
        <f>'Acc Pay'!C54</f>
        <v>0.1327049700782206</v>
      </c>
      <c r="F54" s="7">
        <f>IF(E54="NA","NA",('Master data'!CB54+'Master data'!CC54+'Master data'!CD54-'Master data'!CF54-'Master data'!CG54)/'Master data'!AP54)</f>
        <v>0.12135606420140103</v>
      </c>
    </row>
    <row r="55" spans="1:6">
      <c r="A55" s="2" t="str">
        <f>'Master data'!A55</f>
        <v>Oil/Gas (Integrated)</v>
      </c>
      <c r="B55" s="6">
        <f>'Master data'!B55</f>
        <v>46</v>
      </c>
      <c r="C55" s="7">
        <f>'Master data'!CB55/'Master data'!AP55</f>
        <v>0.10698849445350596</v>
      </c>
      <c r="D55" s="7">
        <f>'Master data'!CC55/'Master data'!AP55</f>
        <v>8.5348605129637448E-2</v>
      </c>
      <c r="E55" s="7">
        <f>'Acc Pay'!C55</f>
        <v>0.15789953563874659</v>
      </c>
      <c r="F55" s="7">
        <f>IF(E55="NA","NA",('Master data'!CB55+'Master data'!CC55+'Master data'!CD55-'Master data'!CF55-'Master data'!CG55)/'Master data'!AP55)</f>
        <v>2.3342164039785833E-2</v>
      </c>
    </row>
    <row r="56" spans="1:6">
      <c r="A56" s="2" t="str">
        <f>'Master data'!A56</f>
        <v>Oil/Gas (Production and Exploration)</v>
      </c>
      <c r="B56" s="6">
        <f>'Master data'!B56</f>
        <v>642</v>
      </c>
      <c r="C56" s="7">
        <f>'Master data'!CB56/'Master data'!AP56</f>
        <v>0.17515809001888732</v>
      </c>
      <c r="D56" s="7">
        <f>'Master data'!CC56/'Master data'!AP56</f>
        <v>3.7172466608508405E-2</v>
      </c>
      <c r="E56" s="7">
        <f>'Acc Pay'!C56</f>
        <v>0.11211032480757613</v>
      </c>
      <c r="F56" s="7">
        <f>IF(E56="NA","NA",('Master data'!CB56+'Master data'!CC56+'Master data'!CD56-'Master data'!CF56-'Master data'!CG56)/'Master data'!AP56)</f>
        <v>-3.567097690567865E-2</v>
      </c>
    </row>
    <row r="57" spans="1:6">
      <c r="A57" s="2" t="str">
        <f>'Master data'!A57</f>
        <v>Oil/Gas Distribution</v>
      </c>
      <c r="B57" s="6">
        <f>'Master data'!B57</f>
        <v>165</v>
      </c>
      <c r="C57" s="7">
        <f>'Master data'!CB57/'Master data'!AP57</f>
        <v>0.1161496233626764</v>
      </c>
      <c r="D57" s="7">
        <f>'Master data'!CC57/'Master data'!AP57</f>
        <v>4.7368004603900407E-2</v>
      </c>
      <c r="E57" s="7">
        <f>'Acc Pay'!C57</f>
        <v>0.11146080371285169</v>
      </c>
      <c r="F57" s="7">
        <f>IF(E57="NA","NA",('Master data'!CB57+'Master data'!CC57+'Master data'!CD57-'Master data'!CF57-'Master data'!CG57)/'Master data'!AP57)</f>
        <v>4.3020299058263309E-2</v>
      </c>
    </row>
    <row r="58" spans="1:6">
      <c r="A58" s="2" t="str">
        <f>'Master data'!A58</f>
        <v>Oilfield Svcs/Equip.</v>
      </c>
      <c r="B58" s="6">
        <f>'Master data'!B58</f>
        <v>457</v>
      </c>
      <c r="C58" s="7">
        <f>'Master data'!CB58/'Master data'!AP58</f>
        <v>0.11614280279856337</v>
      </c>
      <c r="D58" s="7">
        <f>'Master data'!CC58/'Master data'!AP58</f>
        <v>0.11959568342596956</v>
      </c>
      <c r="E58" s="7">
        <f>'Acc Pay'!C58</f>
        <v>0.13878208296282518</v>
      </c>
      <c r="F58" s="7">
        <f>IF(E58="NA","NA",('Master data'!CB58+'Master data'!CC58+'Master data'!CD58-'Master data'!CF58-'Master data'!CG58)/'Master data'!AP58)</f>
        <v>6.5363144339096985E-2</v>
      </c>
    </row>
    <row r="59" spans="1:6">
      <c r="A59" s="2" t="str">
        <f>'Master data'!A59</f>
        <v>Packaging &amp; Container</v>
      </c>
      <c r="B59" s="6">
        <f>'Master data'!B59</f>
        <v>414</v>
      </c>
      <c r="C59" s="7">
        <f>'Master data'!CB59/'Master data'!AP59</f>
        <v>0.1778252228254163</v>
      </c>
      <c r="D59" s="7">
        <f>'Master data'!CC59/'Master data'!AP59</f>
        <v>0.13777314171810559</v>
      </c>
      <c r="E59" s="7">
        <f>'Acc Pay'!C59</f>
        <v>0.16374700107727172</v>
      </c>
      <c r="F59" s="7">
        <f>IF(E59="NA","NA",('Master data'!CB59+'Master data'!CC59+'Master data'!CD59-'Master data'!CF59-'Master data'!CG59)/'Master data'!AP59)</f>
        <v>0.13931550194289194</v>
      </c>
    </row>
    <row r="60" spans="1:6">
      <c r="A60" s="2" t="str">
        <f>'Master data'!A60</f>
        <v>Paper/Forest Products</v>
      </c>
      <c r="B60" s="6">
        <f>'Master data'!B60</f>
        <v>272</v>
      </c>
      <c r="C60" s="7">
        <f>'Master data'!CB60/'Master data'!AP60</f>
        <v>0.15596913080010474</v>
      </c>
      <c r="D60" s="7">
        <f>'Master data'!CC60/'Master data'!AP60</f>
        <v>0.17037428527156009</v>
      </c>
      <c r="E60" s="7">
        <f>'Acc Pay'!C60</f>
        <v>0.12054129468651868</v>
      </c>
      <c r="F60" s="7">
        <f>IF(E60="NA","NA",('Master data'!CB60+'Master data'!CC60+'Master data'!CD60-'Master data'!CF60-'Master data'!CG60)/'Master data'!AP60)</f>
        <v>0.18543258905377633</v>
      </c>
    </row>
    <row r="61" spans="1:6">
      <c r="A61" s="2" t="str">
        <f>'Master data'!A61</f>
        <v>Power</v>
      </c>
      <c r="B61" s="6">
        <f>'Master data'!B61</f>
        <v>541</v>
      </c>
      <c r="C61" s="7">
        <f>'Master data'!CB61/'Master data'!AP61</f>
        <v>0.16309306930591821</v>
      </c>
      <c r="D61" s="7">
        <f>'Master data'!CC61/'Master data'!AP61</f>
        <v>6.1484846020485019E-2</v>
      </c>
      <c r="E61" s="7">
        <f>'Acc Pay'!C61</f>
        <v>0.13752300742011586</v>
      </c>
      <c r="F61" s="7">
        <f>IF(E61="NA","NA",('Master data'!CB61+'Master data'!CC61+'Master data'!CD61-'Master data'!CF61-'Master data'!CG61)/'Master data'!AP61)</f>
        <v>4.2268944512268425E-3</v>
      </c>
    </row>
    <row r="62" spans="1:6">
      <c r="A62" s="2" t="str">
        <f>'Master data'!A62</f>
        <v>Precious Metals</v>
      </c>
      <c r="B62" s="6">
        <f>'Master data'!B62</f>
        <v>947</v>
      </c>
      <c r="C62" s="7">
        <f>'Master data'!CB62/'Master data'!AP62</f>
        <v>3.929651374361362E-2</v>
      </c>
      <c r="D62" s="7">
        <f>'Master data'!CC62/'Master data'!AP62</f>
        <v>0.17063006009043835</v>
      </c>
      <c r="E62" s="7">
        <f>'Acc Pay'!C62</f>
        <v>7.5210689876755984E-2</v>
      </c>
      <c r="F62" s="7">
        <f>IF(E62="NA","NA",('Master data'!CB62+'Master data'!CC62+'Master data'!CD62-'Master data'!CF62-'Master data'!CG62)/'Master data'!AP62)</f>
        <v>0.11643691868281297</v>
      </c>
    </row>
    <row r="63" spans="1:6">
      <c r="A63" s="2" t="str">
        <f>'Master data'!A63</f>
        <v>Publishing &amp; Newspapers</v>
      </c>
      <c r="B63" s="6">
        <f>'Master data'!B63</f>
        <v>337</v>
      </c>
      <c r="C63" s="7">
        <f>'Master data'!CB63/'Master data'!AP63</f>
        <v>0.19072625513679584</v>
      </c>
      <c r="D63" s="7">
        <f>'Master data'!CC63/'Master data'!AP63</f>
        <v>9.2884260472678157E-2</v>
      </c>
      <c r="E63" s="7">
        <f>'Acc Pay'!C63</f>
        <v>0.14802452015952342</v>
      </c>
      <c r="F63" s="7">
        <f>IF(E63="NA","NA",('Master data'!CB63+'Master data'!CC63+'Master data'!CD63-'Master data'!CF63-'Master data'!CG63)/'Master data'!AP63)</f>
        <v>0.10698360809996231</v>
      </c>
    </row>
    <row r="64" spans="1:6">
      <c r="A64" s="2" t="str">
        <f>'Master data'!A64</f>
        <v>R.E.I.T.</v>
      </c>
      <c r="B64" s="6">
        <f>'Master data'!B64</f>
        <v>812</v>
      </c>
      <c r="C64" s="7">
        <f>'Master data'!CB64/'Master data'!AP64</f>
        <v>0.72029805097629085</v>
      </c>
      <c r="D64" s="7">
        <f>'Master data'!CC64/'Master data'!AP64</f>
        <v>2.6776501491030995E-2</v>
      </c>
      <c r="E64" s="7">
        <f>'Acc Pay'!C64</f>
        <v>0.12644049575653554</v>
      </c>
      <c r="F64" s="7">
        <f>IF(E64="NA","NA",('Master data'!CB64+'Master data'!CC64+'Master data'!CD64-'Master data'!CF64-'Master data'!CG64)/'Master data'!AP64)</f>
        <v>0.74615533449941518</v>
      </c>
    </row>
    <row r="65" spans="1:6">
      <c r="A65" s="2" t="str">
        <f>'Master data'!A65</f>
        <v>Real Estate (Development)</v>
      </c>
      <c r="B65" s="6">
        <f>'Master data'!B65</f>
        <v>893</v>
      </c>
      <c r="C65" s="7">
        <f>'Master data'!CB65/'Master data'!AP65</f>
        <v>0.14807076959962717</v>
      </c>
      <c r="D65" s="7">
        <f>'Master data'!CC65/'Master data'!AP65</f>
        <v>2.3185936351036136</v>
      </c>
      <c r="E65" s="7">
        <f>'Acc Pay'!C65</f>
        <v>0.49123882017430498</v>
      </c>
      <c r="F65" s="7">
        <f>IF(E65="NA","NA",('Master data'!CB65+'Master data'!CC65+'Master data'!CD65-'Master data'!CF65-'Master data'!CG65)/'Master data'!AP65)</f>
        <v>1.805549796470475</v>
      </c>
    </row>
    <row r="66" spans="1:6">
      <c r="A66" s="2" t="str">
        <f>'Master data'!A66</f>
        <v>Real Estate (General/Diversified)</v>
      </c>
      <c r="B66" s="6">
        <f>'Master data'!B66</f>
        <v>344</v>
      </c>
      <c r="C66" s="7">
        <f>'Master data'!CB66/'Master data'!AP66</f>
        <v>0.28150564964843772</v>
      </c>
      <c r="D66" s="7">
        <f>'Master data'!CC66/'Master data'!AP66</f>
        <v>1.0563148636925088</v>
      </c>
      <c r="E66" s="7">
        <f>'Acc Pay'!C66</f>
        <v>0.15964974715014443</v>
      </c>
      <c r="F66" s="7">
        <f>IF(E66="NA","NA",('Master data'!CB66+'Master data'!CC66+'Master data'!CD66-'Master data'!CF66-'Master data'!CG66)/'Master data'!AP66)</f>
        <v>1.0397745638673204</v>
      </c>
    </row>
    <row r="67" spans="1:6">
      <c r="A67" s="2" t="str">
        <f>'Master data'!A67</f>
        <v>Real Estate (Operations &amp; Services)</v>
      </c>
      <c r="B67" s="6">
        <f>'Master data'!B67</f>
        <v>739</v>
      </c>
      <c r="C67" s="7">
        <f>'Master data'!CB67/'Master data'!AP67</f>
        <v>0.16243805900213548</v>
      </c>
      <c r="D67" s="7">
        <f>'Master data'!CC67/'Master data'!AP67</f>
        <v>0.24103552304378142</v>
      </c>
      <c r="E67" s="7">
        <f>'Acc Pay'!C67</f>
        <v>9.7419873856688627E-2</v>
      </c>
      <c r="F67" s="7">
        <f>IF(E67="NA","NA",('Master data'!CB67+'Master data'!CC67+'Master data'!CD67-'Master data'!CF67-'Master data'!CG67)/'Master data'!AP67)</f>
        <v>0.26767622159097937</v>
      </c>
    </row>
    <row r="68" spans="1:6">
      <c r="A68" s="2" t="str">
        <f>'Master data'!A68</f>
        <v>Recreation</v>
      </c>
      <c r="B68" s="6">
        <f>'Master data'!B68</f>
        <v>324</v>
      </c>
      <c r="C68" s="7">
        <f>'Master data'!CB68/'Master data'!AP68</f>
        <v>0.11137770177976092</v>
      </c>
      <c r="D68" s="7">
        <f>'Master data'!CC68/'Master data'!AP68</f>
        <v>0.44192550897943422</v>
      </c>
      <c r="E68" s="7">
        <f>'Acc Pay'!C68</f>
        <v>0.13472325516620909</v>
      </c>
      <c r="F68" s="7">
        <f>IF(E68="NA","NA",('Master data'!CB68+'Master data'!CC68+'Master data'!CD68-'Master data'!CF68-'Master data'!CG68)/'Master data'!AP68)</f>
        <v>0.32800088347109252</v>
      </c>
    </row>
    <row r="69" spans="1:6">
      <c r="A69" s="2" t="str">
        <f>'Master data'!A69</f>
        <v>Reinsurance</v>
      </c>
      <c r="B69" s="6">
        <f>'Master data'!B69</f>
        <v>38</v>
      </c>
      <c r="C69" s="7">
        <f>'Master data'!CB69/'Master data'!AP69</f>
        <v>0.17234791866667765</v>
      </c>
      <c r="D69" s="7">
        <f>'Master data'!CC69/'Master data'!AP69</f>
        <v>4.766419518276683E-6</v>
      </c>
      <c r="E69" s="7">
        <f>'Acc Pay'!C69</f>
        <v>0.94311759171756804</v>
      </c>
      <c r="F69" s="7">
        <f>IF(E69="NA","NA",('Master data'!CB69+'Master data'!CC69+'Master data'!CD69-'Master data'!CF69-'Master data'!CG69)/'Master data'!AP69)</f>
        <v>-0.43367502275187547</v>
      </c>
    </row>
    <row r="70" spans="1:6">
      <c r="A70" s="2" t="str">
        <f>'Master data'!A70</f>
        <v>Restaurant/Dining</v>
      </c>
      <c r="B70" s="6">
        <f>'Master data'!B70</f>
        <v>385</v>
      </c>
      <c r="C70" s="7">
        <f>'Master data'!CB70/'Master data'!AP70</f>
        <v>6.5424461864302105E-2</v>
      </c>
      <c r="D70" s="7">
        <f>'Master data'!CC70/'Master data'!AP70</f>
        <v>2.6208555625633564E-2</v>
      </c>
      <c r="E70" s="7">
        <f>'Acc Pay'!C70</f>
        <v>6.9756759568013832E-2</v>
      </c>
      <c r="F70" s="7">
        <f>IF(E70="NA","NA",('Master data'!CB70+'Master data'!CC70+'Master data'!CD70-'Master data'!CF70-'Master data'!CG70)/'Master data'!AP70)</f>
        <v>-1.1141502017233879E-2</v>
      </c>
    </row>
    <row r="71" spans="1:6">
      <c r="A71" s="2" t="str">
        <f>'Master data'!A71</f>
        <v>Retail (Automotive)</v>
      </c>
      <c r="B71" s="6">
        <f>'Master data'!B71</f>
        <v>196</v>
      </c>
      <c r="C71" s="7">
        <f>'Master data'!CB71/'Master data'!AP71</f>
        <v>4.8915135577797864E-2</v>
      </c>
      <c r="D71" s="7">
        <f>'Master data'!CC71/'Master data'!AP71</f>
        <v>0.10794673890356818</v>
      </c>
      <c r="E71" s="7">
        <f>'Acc Pay'!C71</f>
        <v>7.7413445799227265E-2</v>
      </c>
      <c r="F71" s="7">
        <f>IF(E71="NA","NA",('Master data'!CB71+'Master data'!CC71+'Master data'!CD71-'Master data'!CF71-'Master data'!CG71)/'Master data'!AP71)</f>
        <v>9.2424792371049308E-2</v>
      </c>
    </row>
    <row r="72" spans="1:6">
      <c r="A72" s="2" t="str">
        <f>'Master data'!A72</f>
        <v>Retail (Building Supply)</v>
      </c>
      <c r="B72" s="6">
        <f>'Master data'!B72</f>
        <v>98</v>
      </c>
      <c r="C72" s="7">
        <f>'Master data'!CB72/'Master data'!AP72</f>
        <v>2.2176022146052032E-2</v>
      </c>
      <c r="D72" s="7">
        <f>'Master data'!CC72/'Master data'!AP72</f>
        <v>0.16709098555243362</v>
      </c>
      <c r="E72" s="7">
        <f>'Acc Pay'!C72</f>
        <v>0.10800209356141963</v>
      </c>
      <c r="F72" s="7">
        <f>IF(E72="NA","NA",('Master data'!CB72+'Master data'!CC72+'Master data'!CD72-'Master data'!CF72-'Master data'!CG72)/'Master data'!AP72)</f>
        <v>7.1808409062686832E-2</v>
      </c>
    </row>
    <row r="73" spans="1:6">
      <c r="A73" s="2" t="str">
        <f>'Master data'!A73</f>
        <v>Retail (Distributors)</v>
      </c>
      <c r="B73" s="6">
        <f>'Master data'!B73</f>
        <v>1002</v>
      </c>
      <c r="C73" s="7">
        <f>'Master data'!CB73/'Master data'!AP73</f>
        <v>0.1518829531558385</v>
      </c>
      <c r="D73" s="7">
        <f>'Master data'!CC73/'Master data'!AP73</f>
        <v>0.14312106694101334</v>
      </c>
      <c r="E73" s="7">
        <f>'Acc Pay'!C73</f>
        <v>0.1340990711899169</v>
      </c>
      <c r="F73" s="7">
        <f>IF(E73="NA","NA",('Master data'!CB73+'Master data'!CC73+'Master data'!CD73-'Master data'!CF73-'Master data'!CG73)/'Master data'!AP73)</f>
        <v>0.15657276340722556</v>
      </c>
    </row>
    <row r="74" spans="1:6">
      <c r="A74" s="2" t="str">
        <f>'Master data'!A74</f>
        <v>Retail (General)</v>
      </c>
      <c r="B74" s="6">
        <f>'Master data'!B74</f>
        <v>204</v>
      </c>
      <c r="C74" s="7">
        <f>'Master data'!CB74/'Master data'!AP74</f>
        <v>3.7255763473876213E-2</v>
      </c>
      <c r="D74" s="7">
        <f>'Master data'!CC74/'Master data'!AP74</f>
        <v>0.11294999952999644</v>
      </c>
      <c r="E74" s="7">
        <f>'Acc Pay'!C74</f>
        <v>0.11821269687404719</v>
      </c>
      <c r="F74" s="7">
        <f>IF(E74="NA","NA",('Master data'!CB74+'Master data'!CC74+'Master data'!CD74-'Master data'!CF74-'Master data'!CG74)/'Master data'!AP74)</f>
        <v>-1.2389119107692029E-2</v>
      </c>
    </row>
    <row r="75" spans="1:6">
      <c r="A75" s="2" t="str">
        <f>'Master data'!A75</f>
        <v>Retail (Grocery and Food)</v>
      </c>
      <c r="B75" s="6">
        <f>'Master data'!B75</f>
        <v>184</v>
      </c>
      <c r="C75" s="7">
        <f>'Master data'!CB75/'Master data'!AP75</f>
        <v>2.7634557344520572E-2</v>
      </c>
      <c r="D75" s="7">
        <f>'Master data'!CC75/'Master data'!AP75</f>
        <v>6.17342060305376E-2</v>
      </c>
      <c r="E75" s="7">
        <f>'Acc Pay'!C75</f>
        <v>9.9748772134458499E-2</v>
      </c>
      <c r="F75" s="7">
        <f>IF(E75="NA","NA",('Master data'!CB75+'Master data'!CC75+'Master data'!CD75-'Master data'!CF75-'Master data'!CG75)/'Master data'!AP75)</f>
        <v>-3.9995356730696603E-2</v>
      </c>
    </row>
    <row r="76" spans="1:6">
      <c r="A76" s="2" t="str">
        <f>'Master data'!A76</f>
        <v>Retail (Online)</v>
      </c>
      <c r="B76" s="6">
        <f>'Master data'!B76</f>
        <v>353</v>
      </c>
      <c r="C76" s="7">
        <f>'Master data'!CB76/'Master data'!AP76</f>
        <v>8.0115272314515262E-2</v>
      </c>
      <c r="D76" s="7">
        <f>'Master data'!CC76/'Master data'!AP76</f>
        <v>7.0242634262366516E-2</v>
      </c>
      <c r="E76" s="7">
        <f>'Acc Pay'!C76</f>
        <v>0.1417508869987637</v>
      </c>
      <c r="F76" s="7">
        <f>IF(E76="NA","NA",('Master data'!CB76+'Master data'!CC76+'Master data'!CD76-'Master data'!CF76-'Master data'!CG76)/'Master data'!AP76)</f>
        <v>-5.8468336063625094E-2</v>
      </c>
    </row>
    <row r="77" spans="1:6">
      <c r="A77" s="2" t="str">
        <f>'Master data'!A77</f>
        <v>Retail (Special Lines)</v>
      </c>
      <c r="B77" s="6">
        <f>'Master data'!B77</f>
        <v>479</v>
      </c>
      <c r="C77" s="7">
        <f>'Master data'!CB77/'Master data'!AP77</f>
        <v>3.7499939821499226E-2</v>
      </c>
      <c r="D77" s="7">
        <f>'Master data'!CC77/'Master data'!AP77</f>
        <v>0.16020765135679205</v>
      </c>
      <c r="E77" s="7">
        <f>'Acc Pay'!C77</f>
        <v>0.11331502770982788</v>
      </c>
      <c r="F77" s="7">
        <f>IF(E77="NA","NA",('Master data'!CB77+'Master data'!CC77+'Master data'!CD77-'Master data'!CF77-'Master data'!CG77)/'Master data'!AP77)</f>
        <v>6.2520644459389166E-2</v>
      </c>
    </row>
    <row r="78" spans="1:6">
      <c r="A78" s="2" t="str">
        <f>'Master data'!A78</f>
        <v>Rubber&amp; Tires</v>
      </c>
      <c r="B78" s="6">
        <f>'Master data'!B78</f>
        <v>90</v>
      </c>
      <c r="C78" s="7">
        <f>'Master data'!CB78/'Master data'!AP78</f>
        <v>0.19258416713427629</v>
      </c>
      <c r="D78" s="7">
        <f>'Master data'!CC78/'Master data'!AP78</f>
        <v>0.20952242463354312</v>
      </c>
      <c r="E78" s="7">
        <f>'Acc Pay'!C78</f>
        <v>0.15241046885830939</v>
      </c>
      <c r="F78" s="7">
        <f>IF(E78="NA","NA",('Master data'!CB78+'Master data'!CC78+'Master data'!CD78-'Master data'!CF78-'Master data'!CG78)/'Master data'!AP78)</f>
        <v>0.2081095541822757</v>
      </c>
    </row>
    <row r="79" spans="1:6">
      <c r="A79" s="2" t="str">
        <f>'Master data'!A79</f>
        <v>Semiconductor</v>
      </c>
      <c r="B79" s="6">
        <f>'Master data'!B79</f>
        <v>581</v>
      </c>
      <c r="C79" s="7">
        <f>'Master data'!CB79/'Master data'!AP79</f>
        <v>0.15718850372639689</v>
      </c>
      <c r="D79" s="7">
        <f>'Master data'!CC79/'Master data'!AP79</f>
        <v>0.14644266293133276</v>
      </c>
      <c r="E79" s="7">
        <f>'Acc Pay'!C79</f>
        <v>0.11667533505803079</v>
      </c>
      <c r="F79" s="7">
        <f>IF(E79="NA","NA",('Master data'!CB79+'Master data'!CC79+'Master data'!CD79-'Master data'!CF79-'Master data'!CG79)/'Master data'!AP79)</f>
        <v>0.15313389629863478</v>
      </c>
    </row>
    <row r="80" spans="1:6">
      <c r="A80" s="2" t="str">
        <f>'Master data'!A80</f>
        <v>Semiconductor Equip</v>
      </c>
      <c r="B80" s="6">
        <f>'Master data'!B80</f>
        <v>324</v>
      </c>
      <c r="C80" s="7">
        <f>'Master data'!CB80/'Master data'!AP80</f>
        <v>0.23420042314629938</v>
      </c>
      <c r="D80" s="7">
        <f>'Master data'!CC80/'Master data'!AP80</f>
        <v>0.2165634634431283</v>
      </c>
      <c r="E80" s="7">
        <f>'Acc Pay'!C80</f>
        <v>0.10456345730649702</v>
      </c>
      <c r="F80" s="7">
        <f>IF(E80="NA","NA",('Master data'!CB80+'Master data'!CC80+'Master data'!CD80-'Master data'!CF80-'Master data'!CG80)/'Master data'!AP80)</f>
        <v>0.2704854599552205</v>
      </c>
    </row>
    <row r="81" spans="1:6">
      <c r="A81" s="2" t="str">
        <f>'Master data'!A81</f>
        <v>Shipbuilding &amp; Marine</v>
      </c>
      <c r="B81" s="6">
        <f>'Master data'!B81</f>
        <v>348</v>
      </c>
      <c r="C81" s="7">
        <f>'Master data'!CB81/'Master data'!AP81</f>
        <v>0.13061796388895799</v>
      </c>
      <c r="D81" s="7">
        <f>'Master data'!CC81/'Master data'!AP81</f>
        <v>2.960491373554534E-2</v>
      </c>
      <c r="E81" s="7">
        <f>'Acc Pay'!C81</f>
        <v>9.2533524403368345E-2</v>
      </c>
      <c r="F81" s="7">
        <f>IF(E81="NA","NA",('Master data'!CB81+'Master data'!CC81+'Master data'!CD81-'Master data'!CF81-'Master data'!CG81)/'Master data'!AP81)</f>
        <v>1.0200342914794207E-2</v>
      </c>
    </row>
    <row r="82" spans="1:6">
      <c r="A82" s="2" t="str">
        <f>'Master data'!A82</f>
        <v>Shoe</v>
      </c>
      <c r="B82" s="6">
        <f>'Master data'!B82</f>
        <v>84</v>
      </c>
      <c r="C82" s="7">
        <f>'Master data'!CB82/'Master data'!AP82</f>
        <v>0.10474435751976265</v>
      </c>
      <c r="D82" s="7">
        <f>'Master data'!CC82/'Master data'!AP82</f>
        <v>0.16812496272647889</v>
      </c>
      <c r="E82" s="7">
        <f>'Acc Pay'!C82</f>
        <v>8.219743965782364E-2</v>
      </c>
      <c r="F82" s="7">
        <f>IF(E82="NA","NA",('Master data'!CB82+'Master data'!CC82+'Master data'!CD82-'Master data'!CF82-'Master data'!CG82)/'Master data'!AP82)</f>
        <v>0.18056994199780721</v>
      </c>
    </row>
    <row r="83" spans="1:6">
      <c r="A83" s="2" t="str">
        <f>'Master data'!A83</f>
        <v>Software (Entertainment)</v>
      </c>
      <c r="B83" s="6">
        <f>'Master data'!B83</f>
        <v>317</v>
      </c>
      <c r="C83" s="7">
        <f>'Master data'!CB83/'Master data'!AP83</f>
        <v>0.13319402680122394</v>
      </c>
      <c r="D83" s="7">
        <f>'Master data'!CC83/'Master data'!AP83</f>
        <v>4.1287577315088329E-3</v>
      </c>
      <c r="E83" s="7">
        <f>'Acc Pay'!C83</f>
        <v>6.194844116864439E-2</v>
      </c>
      <c r="F83" s="7">
        <f>IF(E83="NA","NA",('Master data'!CB83+'Master data'!CC83+'Master data'!CD83-'Master data'!CF83-'Master data'!CG83)/'Master data'!AP83)</f>
        <v>2.066338149634591E-2</v>
      </c>
    </row>
    <row r="84" spans="1:6">
      <c r="A84" s="2" t="str">
        <f>'Master data'!A84</f>
        <v>Software (Internet)</v>
      </c>
      <c r="B84" s="6">
        <f>'Master data'!B84</f>
        <v>151</v>
      </c>
      <c r="C84" s="7">
        <f>'Master data'!CB84/'Master data'!AP84</f>
        <v>0.12278793556517546</v>
      </c>
      <c r="D84" s="7">
        <f>'Master data'!CC84/'Master data'!AP84</f>
        <v>3.2083381105398941E-2</v>
      </c>
      <c r="E84" s="7">
        <f>'Acc Pay'!C84</f>
        <v>8.409603571064786E-2</v>
      </c>
      <c r="F84" s="7">
        <f>IF(E84="NA","NA",('Master data'!CB84+'Master data'!CC84+'Master data'!CD84-'Master data'!CF84-'Master data'!CG84)/'Master data'!AP84)</f>
        <v>2.7312077990971958E-2</v>
      </c>
    </row>
    <row r="85" spans="1:6">
      <c r="A85" s="2" t="str">
        <f>'Master data'!A85</f>
        <v>Software (System &amp; Application)</v>
      </c>
      <c r="B85" s="6">
        <f>'Master data'!B85</f>
        <v>1603</v>
      </c>
      <c r="C85" s="7">
        <f>'Master data'!CB85/'Master data'!AP85</f>
        <v>0.18140139533735788</v>
      </c>
      <c r="D85" s="7">
        <f>'Master data'!CC85/'Master data'!AP85</f>
        <v>2.3037066626617971E-2</v>
      </c>
      <c r="E85" s="7">
        <f>'Acc Pay'!C85</f>
        <v>7.2355836878068736E-2</v>
      </c>
      <c r="F85" s="7">
        <f>IF(E85="NA","NA",('Master data'!CB85+'Master data'!CC85+'Master data'!CD85-'Master data'!CF85-'Master data'!CG85)/'Master data'!AP85)</f>
        <v>0.1408258346455214</v>
      </c>
    </row>
    <row r="86" spans="1:6">
      <c r="A86" s="2" t="str">
        <f>'Master data'!A86</f>
        <v>Steel</v>
      </c>
      <c r="B86" s="6">
        <f>'Master data'!B86</f>
        <v>709</v>
      </c>
      <c r="C86" s="7">
        <f>'Master data'!CB86/'Master data'!AP86</f>
        <v>0.11375688599261241</v>
      </c>
      <c r="D86" s="7">
        <f>'Master data'!CC86/'Master data'!AP86</f>
        <v>0.1832332772831832</v>
      </c>
      <c r="E86" s="7">
        <f>'Acc Pay'!C86</f>
        <v>0.14360685176382337</v>
      </c>
      <c r="F86" s="7">
        <f>IF(E86="NA","NA",('Master data'!CB86+'Master data'!CC86+'Master data'!CD86-'Master data'!CF86-'Master data'!CG86)/'Master data'!AP86)</f>
        <v>0.13671752017113178</v>
      </c>
    </row>
    <row r="87" spans="1:6">
      <c r="A87" s="2" t="str">
        <f>'Master data'!A87</f>
        <v>Telecom (Wireless)</v>
      </c>
      <c r="B87" s="6">
        <f>'Master data'!B87</f>
        <v>101</v>
      </c>
      <c r="C87" s="7">
        <f>'Master data'!CB87/'Master data'!AP87</f>
        <v>0.17833093388026847</v>
      </c>
      <c r="D87" s="7">
        <f>'Master data'!CC87/'Master data'!AP87</f>
        <v>1.9192929738231883E-2</v>
      </c>
      <c r="E87" s="7">
        <f>'Acc Pay'!C87</f>
        <v>0.22976538459763468</v>
      </c>
      <c r="F87" s="7">
        <f>IF(E87="NA","NA",('Master data'!CB87+'Master data'!CC87+'Master data'!CD87-'Master data'!CF87-'Master data'!CG87)/'Master data'!AP87)</f>
        <v>-0.12441445621259659</v>
      </c>
    </row>
    <row r="88" spans="1:6">
      <c r="A88" s="2" t="str">
        <f>'Master data'!A88</f>
        <v>Telecom. Equipment</v>
      </c>
      <c r="B88" s="6">
        <f>'Master data'!B88</f>
        <v>465</v>
      </c>
      <c r="C88" s="7">
        <f>'Master data'!CB88/'Master data'!AP88</f>
        <v>0.2590704229603053</v>
      </c>
      <c r="D88" s="7">
        <f>'Master data'!CC88/'Master data'!AP88</f>
        <v>0.16535755587464446</v>
      </c>
      <c r="E88" s="7">
        <f>'Acc Pay'!C88</f>
        <v>0.15940202492919942</v>
      </c>
      <c r="F88" s="7">
        <f>IF(E88="NA","NA",('Master data'!CB88+'Master data'!CC88+'Master data'!CD88-'Master data'!CF88-'Master data'!CG88)/'Master data'!AP88)</f>
        <v>0.22811243812642415</v>
      </c>
    </row>
    <row r="89" spans="1:6">
      <c r="A89" s="2" t="str">
        <f>'Master data'!A89</f>
        <v>Telecom. Services</v>
      </c>
      <c r="B89" s="6">
        <f>'Master data'!B89</f>
        <v>296</v>
      </c>
      <c r="C89" s="7">
        <f>'Master data'!CB89/'Master data'!AP89</f>
        <v>0.16359258930464116</v>
      </c>
      <c r="D89" s="7">
        <f>'Master data'!CC89/'Master data'!AP89</f>
        <v>1.838022477324347E-2</v>
      </c>
      <c r="E89" s="7">
        <f>'Acc Pay'!C89</f>
        <v>0.16056211254039693</v>
      </c>
      <c r="F89" s="7">
        <f>IF(E89="NA","NA",('Master data'!CB89+'Master data'!CC89+'Master data'!CD89-'Master data'!CF89-'Master data'!CG89)/'Master data'!AP89)</f>
        <v>-3.8524505423840377E-3</v>
      </c>
    </row>
    <row r="90" spans="1:6">
      <c r="A90" s="2" t="str">
        <f>'Master data'!A90</f>
        <v>Tobacco</v>
      </c>
      <c r="B90" s="6">
        <f>'Master data'!B90</f>
        <v>55</v>
      </c>
      <c r="C90" s="7">
        <f>'Master data'!CB90/'Master data'!AP90</f>
        <v>0.11565762408240193</v>
      </c>
      <c r="D90" s="7">
        <f>'Master data'!CC90/'Master data'!AP90</f>
        <v>0.23652729227957545</v>
      </c>
      <c r="E90" s="7">
        <f>'Acc Pay'!C90</f>
        <v>0.1312098251367218</v>
      </c>
      <c r="F90" s="7">
        <f>IF(E90="NA","NA",('Master data'!CB90+'Master data'!CC90+'Master data'!CD90-'Master data'!CF90-'Master data'!CG90)/'Master data'!AP90)</f>
        <v>0.16848525456718003</v>
      </c>
    </row>
    <row r="91" spans="1:6">
      <c r="A91" s="2" t="str">
        <f>'Master data'!A91</f>
        <v>Transportation</v>
      </c>
      <c r="B91" s="6">
        <f>'Master data'!B91</f>
        <v>295</v>
      </c>
      <c r="C91" s="7">
        <f>'Master data'!CB91/'Master data'!AP91</f>
        <v>0.14002238660905439</v>
      </c>
      <c r="D91" s="7">
        <f>'Master data'!CC91/'Master data'!AP91</f>
        <v>2.3181397845341244E-2</v>
      </c>
      <c r="E91" s="7">
        <f>'Acc Pay'!C91</f>
        <v>0.11074554681305902</v>
      </c>
      <c r="F91" s="7">
        <f>IF(E91="NA","NA",('Master data'!CB91+'Master data'!CC91+'Master data'!CD91-'Master data'!CF91-'Master data'!CG91)/'Master data'!AP91)</f>
        <v>4.4481685340909301E-2</v>
      </c>
    </row>
    <row r="92" spans="1:6">
      <c r="A92" s="2" t="str">
        <f>'Master data'!A92</f>
        <v>Transportation (Railroads)</v>
      </c>
      <c r="B92" s="6">
        <f>'Master data'!B92</f>
        <v>51</v>
      </c>
      <c r="C92" s="7">
        <f>'Master data'!CB92/'Master data'!AP92</f>
        <v>0.10770754355087028</v>
      </c>
      <c r="D92" s="7">
        <f>'Master data'!CC92/'Master data'!AP92</f>
        <v>7.0991617972631829E-2</v>
      </c>
      <c r="E92" s="7">
        <f>'Acc Pay'!C92</f>
        <v>7.7815255347495518E-2</v>
      </c>
      <c r="F92" s="7">
        <f>IF(E92="NA","NA",('Master data'!CB92+'Master data'!CC92+'Master data'!CD92-'Master data'!CF92-'Master data'!CG92)/'Master data'!AP92)</f>
        <v>6.4249580962183264E-2</v>
      </c>
    </row>
    <row r="93" spans="1:6">
      <c r="A93" s="2" t="str">
        <f>'Master data'!A93</f>
        <v>Trucking</v>
      </c>
      <c r="B93" s="6">
        <f>'Master data'!B93</f>
        <v>232</v>
      </c>
      <c r="C93" s="7">
        <f>'Master data'!CB93/'Master data'!AP93</f>
        <v>0.13829470095147442</v>
      </c>
      <c r="D93" s="7">
        <f>'Master data'!CC93/'Master data'!AP93</f>
        <v>1.4590824925021912E-2</v>
      </c>
      <c r="E93" s="7">
        <f>'Acc Pay'!C93</f>
        <v>8.0030531398894003E-2</v>
      </c>
      <c r="F93" s="7">
        <f>IF(E93="NA","NA",('Master data'!CB93+'Master data'!CC93+'Master data'!CD93-'Master data'!CF93-'Master data'!CG93)/'Master data'!AP93)</f>
        <v>7.0322082647387485E-2</v>
      </c>
    </row>
    <row r="94" spans="1:6">
      <c r="A94" s="2" t="str">
        <f>'Master data'!A94</f>
        <v>Utility (General)</v>
      </c>
      <c r="B94" s="6">
        <f>'Master data'!B94</f>
        <v>54</v>
      </c>
      <c r="C94" s="7">
        <f>'Master data'!CB94/'Master data'!AP94</f>
        <v>0.22622327514851176</v>
      </c>
      <c r="D94" s="7">
        <f>'Master data'!CC94/'Master data'!AP94</f>
        <v>5.8756094121851211E-2</v>
      </c>
      <c r="E94" s="7">
        <f>'Acc Pay'!C94</f>
        <v>0.19715325423469746</v>
      </c>
      <c r="F94" s="7">
        <f>IF(E94="NA","NA",('Master data'!CB94+'Master data'!CC94+'Master data'!CD94-'Master data'!CF94-'Master data'!CG94)/'Master data'!AP94)</f>
        <v>-0.19589473774851959</v>
      </c>
    </row>
    <row r="95" spans="1:6">
      <c r="A95" s="2" t="str">
        <f>'Master data'!A95</f>
        <v>Utility (Water)</v>
      </c>
      <c r="B95" s="6">
        <f>'Master data'!B95</f>
        <v>104</v>
      </c>
      <c r="C95" s="7">
        <f>'Master data'!CB95/'Master data'!AP95</f>
        <v>0.30087762120902012</v>
      </c>
      <c r="D95" s="7">
        <f>'Master data'!CC95/'Master data'!AP95</f>
        <v>4.3926236781089617E-2</v>
      </c>
      <c r="E95" s="7">
        <f>'Acc Pay'!C95</f>
        <v>0.284307877877846</v>
      </c>
      <c r="F95" s="7">
        <f>IF(E95="NA","NA",('Master data'!CB95+'Master data'!CC95+'Master data'!CD95-'Master data'!CF95-'Master data'!CG95)/'Master data'!AP95)</f>
        <v>2.0002963148320219E-2</v>
      </c>
    </row>
    <row r="96" spans="1:6">
      <c r="A96" s="2" t="str">
        <f>'Master data'!A96</f>
        <v>Total Market</v>
      </c>
      <c r="B96" s="6">
        <f>'Master data'!B96</f>
        <v>47606</v>
      </c>
      <c r="C96" s="7">
        <f>'Master data'!CB96/'Master data'!AP96</f>
        <v>0.27946754480584857</v>
      </c>
      <c r="D96" s="7">
        <f>'Master data'!CC96/'Master data'!AP96</f>
        <v>0.14888807011928334</v>
      </c>
      <c r="E96" s="7">
        <f>'Acc Pay'!C96</f>
        <v>1.7180726794215779</v>
      </c>
      <c r="F96" s="7">
        <f>IF(E96="NA","NA",('Master data'!CB96+'Master data'!CC96+'Master data'!CD96-'Master data'!CF96-'Master data'!CG96)/'Master data'!AP96)</f>
        <v>-1.3123077676053256</v>
      </c>
    </row>
    <row r="97" spans="1:6">
      <c r="A97" s="2" t="str">
        <f>'Master data'!A97</f>
        <v>Total Market (without financials)</v>
      </c>
      <c r="B97" s="6">
        <f>'Master data'!B97</f>
        <v>42185</v>
      </c>
      <c r="C97" s="7">
        <f>'Master data'!CB97/'Master data'!AP97</f>
        <v>0.15430076243115956</v>
      </c>
      <c r="D97" s="7">
        <f>'Master data'!CC97/'Master data'!AP97</f>
        <v>0.16953407802252862</v>
      </c>
      <c r="E97" s="7">
        <f>'Acc Pay'!C97</f>
        <v>0.15696582934158709</v>
      </c>
      <c r="F97" s="7">
        <f>IF(E97="NA","NA",('Master data'!CB97+'Master data'!CC97+'Master data'!CD97-'Master data'!CF97-'Master data'!CG97)/'Master data'!AP97)</f>
        <v>0.11764566843165314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7"/>
  <sheetViews>
    <sheetView workbookViewId="0">
      <selection activeCell="C35" sqref="C35"/>
    </sheetView>
  </sheetViews>
  <sheetFormatPr defaultColWidth="11.07421875" defaultRowHeight="13.5"/>
  <cols>
    <col min="1" max="1" width="34.3046875" bestFit="1" customWidth="1"/>
    <col min="2" max="2" width="13.15234375" style="5" bestFit="1" customWidth="1"/>
    <col min="3" max="3" width="20.84375" style="5" bestFit="1" customWidth="1"/>
    <col min="4" max="4" width="29.4609375" style="5" bestFit="1" customWidth="1"/>
    <col min="5" max="5" width="36.4609375" style="5" bestFit="1" customWidth="1"/>
  </cols>
  <sheetData>
    <row r="1" spans="1:5" s="17" customFormat="1" ht="12">
      <c r="A1" s="15" t="s">
        <v>217</v>
      </c>
      <c r="B1" s="16" t="s">
        <v>192</v>
      </c>
      <c r="C1" s="16" t="s">
        <v>355</v>
      </c>
      <c r="D1" s="16" t="s">
        <v>356</v>
      </c>
      <c r="E1" s="16" t="s">
        <v>357</v>
      </c>
    </row>
    <row r="2" spans="1:5">
      <c r="A2" s="2" t="str">
        <f>'Master data'!A2</f>
        <v>Advertising</v>
      </c>
      <c r="B2" s="6">
        <f>'Master data'!B2</f>
        <v>348</v>
      </c>
      <c r="C2" s="23">
        <f>IF('Master data'!AP2&gt;0,'Master data'!CB2/'Master data'!AP2,"NA")</f>
        <v>0.44108955254158988</v>
      </c>
      <c r="D2" s="23">
        <f>IF('Master data'!G2&gt;0,'Master data'!CB2/'Master data'!G2,"NA")</f>
        <v>0.2518385752627027</v>
      </c>
      <c r="E2" s="4">
        <f>IF('Master data'!AP2&gt;0,'Master data'!CB2/('Master data'!AP2/365),"NA")</f>
        <v>160.99768667768032</v>
      </c>
    </row>
    <row r="3" spans="1:5">
      <c r="A3" s="2" t="str">
        <f>'Master data'!A3</f>
        <v>Aerospace/Defense</v>
      </c>
      <c r="B3" s="6">
        <f>'Master data'!B3</f>
        <v>272</v>
      </c>
      <c r="C3" s="23">
        <f>IF('Master data'!AP3&gt;0,'Master data'!CB3/'Master data'!AP3,"NA")</f>
        <v>0.27081854649215714</v>
      </c>
      <c r="D3" s="23">
        <f>IF('Master data'!G3&gt;0,'Master data'!CB3/'Master data'!G3,"NA")</f>
        <v>0.1265620630289051</v>
      </c>
      <c r="E3" s="4">
        <f>IF('Master data'!AP3&gt;0,'Master data'!CB3/('Master data'!AP3/365),"NA")</f>
        <v>98.848769469637361</v>
      </c>
    </row>
    <row r="4" spans="1:5">
      <c r="A4" s="2" t="str">
        <f>'Master data'!A4</f>
        <v>Air Transport</v>
      </c>
      <c r="B4" s="6">
        <f>'Master data'!B4</f>
        <v>151</v>
      </c>
      <c r="C4" s="23">
        <f>IF('Master data'!AP4&gt;0,'Master data'!CB4/'Master data'!AP4,"NA")</f>
        <v>0.10650677863814126</v>
      </c>
      <c r="D4" s="23">
        <f>IF('Master data'!G4&gt;0,'Master data'!CB4/'Master data'!G4,"NA")</f>
        <v>3.2768068557959079E-2</v>
      </c>
      <c r="E4" s="4">
        <f>IF('Master data'!AP4&gt;0,'Master data'!CB4/('Master data'!AP4/365),"NA")</f>
        <v>38.874974202921557</v>
      </c>
    </row>
    <row r="5" spans="1:5">
      <c r="A5" s="2" t="str">
        <f>'Master data'!A5</f>
        <v>Apparel</v>
      </c>
      <c r="B5" s="6">
        <f>'Master data'!B5</f>
        <v>1170</v>
      </c>
      <c r="C5" s="23">
        <f>IF('Master data'!AP5&gt;0,'Master data'!CB5/'Master data'!AP5,"NA")</f>
        <v>0.10782477077623431</v>
      </c>
      <c r="D5" s="23">
        <f>IF('Master data'!G5&gt;0,'Master data'!CB5/'Master data'!G5,"NA")</f>
        <v>3.4470301996488463E-2</v>
      </c>
      <c r="E5" s="4">
        <f>IF('Master data'!AP5&gt;0,'Master data'!CB5/('Master data'!AP5/365),"NA")</f>
        <v>39.356041333325521</v>
      </c>
    </row>
    <row r="6" spans="1:5">
      <c r="A6" s="2" t="str">
        <f>'Master data'!A6</f>
        <v>Auto &amp; Truck</v>
      </c>
      <c r="B6" s="6">
        <f>'Master data'!B6</f>
        <v>152</v>
      </c>
      <c r="C6" s="23">
        <f>IF('Master data'!AP6&gt;0,'Master data'!CB6/'Master data'!AP6,"NA")</f>
        <v>0.1305913799536948</v>
      </c>
      <c r="D6" s="23">
        <f>IF('Master data'!G6&gt;0,'Master data'!CB6/'Master data'!G6,"NA")</f>
        <v>7.8776017933050058E-2</v>
      </c>
      <c r="E6" s="4">
        <f>IF('Master data'!AP6&gt;0,'Master data'!CB6/('Master data'!AP6/365),"NA")</f>
        <v>47.665853683098604</v>
      </c>
    </row>
    <row r="7" spans="1:5">
      <c r="A7" s="2" t="str">
        <f>'Master data'!A7</f>
        <v>Auto Parts</v>
      </c>
      <c r="B7" s="6">
        <f>'Master data'!B7</f>
        <v>728</v>
      </c>
      <c r="C7" s="23">
        <f>IF('Master data'!AP7&gt;0,'Master data'!CB7/'Master data'!AP7,"NA")</f>
        <v>0.17238984463846166</v>
      </c>
      <c r="D7" s="23">
        <f>IF('Master data'!G7&gt;0,'Master data'!CB7/'Master data'!G7,"NA")</f>
        <v>0.17851854893690425</v>
      </c>
      <c r="E7" s="4">
        <f>IF('Master data'!AP7&gt;0,'Master data'!CB7/('Master data'!AP7/365),"NA")</f>
        <v>62.922293293038507</v>
      </c>
    </row>
    <row r="8" spans="1:5">
      <c r="A8" s="2" t="str">
        <f>'Master data'!A8</f>
        <v>Bank (Money Center)</v>
      </c>
      <c r="B8" s="6">
        <f>'Master data'!B8</f>
        <v>610</v>
      </c>
      <c r="C8" s="23">
        <f>IF('Master data'!AP8&gt;0,'Master data'!CB8/'Master data'!AP8,"NA")</f>
        <v>4.0021019436540264E-4</v>
      </c>
      <c r="D8" s="23">
        <f>IF('Master data'!G8&gt;0,'Master data'!CB8/'Master data'!G8,"NA")</f>
        <v>6.2989067476116928E-5</v>
      </c>
      <c r="E8" s="4">
        <f>IF('Master data'!AP8&gt;0,'Master data'!CB8/('Master data'!AP8/365),"NA")</f>
        <v>0.14607672094337196</v>
      </c>
    </row>
    <row r="9" spans="1:5">
      <c r="A9" s="2" t="str">
        <f>'Master data'!A9</f>
        <v>Banks (Regional)</v>
      </c>
      <c r="B9" s="6">
        <f>'Master data'!B9</f>
        <v>816</v>
      </c>
      <c r="C9" s="23">
        <f>IF('Master data'!AP9&gt;0,'Master data'!CB9/'Master data'!AP9,"NA")</f>
        <v>3.0113240435040224E-4</v>
      </c>
      <c r="D9" s="23">
        <f>IF('Master data'!G9&gt;0,'Master data'!CB9/'Master data'!G9,"NA")</f>
        <v>6.7512381179655426E-5</v>
      </c>
      <c r="E9" s="4">
        <f>IF('Master data'!AP9&gt;0,'Master data'!CB9/('Master data'!AP9/365),"NA")</f>
        <v>0.10991332758789681</v>
      </c>
    </row>
    <row r="10" spans="1:5">
      <c r="A10" s="2" t="str">
        <f>'Master data'!A10</f>
        <v>Beverage (Alcoholic)</v>
      </c>
      <c r="B10" s="6">
        <f>'Master data'!B10</f>
        <v>219</v>
      </c>
      <c r="C10" s="23">
        <f>IF('Master data'!AP10&gt;0,'Master data'!CB10/'Master data'!AP10,"NA")</f>
        <v>0.11075676080982519</v>
      </c>
      <c r="D10" s="23">
        <f>IF('Master data'!G10&gt;0,'Master data'!CB10/'Master data'!G10,"NA")</f>
        <v>2.0893645944061536E-2</v>
      </c>
      <c r="E10" s="4">
        <f>IF('Master data'!AP10&gt;0,'Master data'!CB10/('Master data'!AP10/365),"NA")</f>
        <v>40.426217695586196</v>
      </c>
    </row>
    <row r="11" spans="1:5">
      <c r="A11" s="2" t="str">
        <f>'Master data'!A11</f>
        <v>Beverage (Soft)</v>
      </c>
      <c r="B11" s="6">
        <f>'Master data'!B11</f>
        <v>100</v>
      </c>
      <c r="C11" s="23">
        <f>IF('Master data'!AP11&gt;0,'Master data'!CB11/'Master data'!AP11,"NA")</f>
        <v>0.12371391773069416</v>
      </c>
      <c r="D11" s="23">
        <f>IF('Master data'!G11&gt;0,'Master data'!CB11/'Master data'!G11,"NA")</f>
        <v>2.9519428426386447E-2</v>
      </c>
      <c r="E11" s="4">
        <f>IF('Master data'!AP11&gt;0,'Master data'!CB11/('Master data'!AP11/365),"NA")</f>
        <v>45.155579971703368</v>
      </c>
    </row>
    <row r="12" spans="1:5">
      <c r="A12" s="2" t="str">
        <f>'Master data'!A12</f>
        <v>Broadcasting</v>
      </c>
      <c r="B12" s="6">
        <f>'Master data'!B12</f>
        <v>139</v>
      </c>
      <c r="C12" s="23">
        <f>IF('Master data'!AP12&gt;0,'Master data'!CB12/'Master data'!AP12,"NA")</f>
        <v>0.23287951196190285</v>
      </c>
      <c r="D12" s="23">
        <f>IF('Master data'!G12&gt;0,'Master data'!CB12/'Master data'!G12,"NA")</f>
        <v>0.14688991741439525</v>
      </c>
      <c r="E12" s="4">
        <f>IF('Master data'!AP12&gt;0,'Master data'!CB12/('Master data'!AP12/365),"NA")</f>
        <v>85.001021866094547</v>
      </c>
    </row>
    <row r="13" spans="1:5">
      <c r="A13" s="2" t="str">
        <f>'Master data'!A13</f>
        <v>Brokerage &amp; Investment Banking</v>
      </c>
      <c r="B13" s="6">
        <f>'Master data'!B13</f>
        <v>599</v>
      </c>
      <c r="C13" s="23">
        <f>IF('Master data'!AP13&gt;0,'Master data'!CB13/'Master data'!AP13,"NA")</f>
        <v>1.4072336655405608</v>
      </c>
      <c r="D13" s="23">
        <f>IF('Master data'!G13&gt;0,'Master data'!CB13/'Master data'!G13,"NA")</f>
        <v>0.23024681107060599</v>
      </c>
      <c r="E13" s="4">
        <f>IF('Master data'!AP13&gt;0,'Master data'!CB13/('Master data'!AP13/365),"NA")</f>
        <v>513.64028792230465</v>
      </c>
    </row>
    <row r="14" spans="1:5">
      <c r="A14" s="2" t="str">
        <f>'Master data'!A14</f>
        <v>Building Materials</v>
      </c>
      <c r="B14" s="6">
        <f>'Master data'!B14</f>
        <v>449</v>
      </c>
      <c r="C14" s="23">
        <f>IF('Master data'!AP14&gt;0,'Master data'!CB14/'Master data'!AP14,"NA")</f>
        <v>0.17606698243384347</v>
      </c>
      <c r="D14" s="23">
        <f>IF('Master data'!G14&gt;0,'Master data'!CB14/'Master data'!G14,"NA")</f>
        <v>8.7960781442149222E-2</v>
      </c>
      <c r="E14" s="4">
        <f>IF('Master data'!AP14&gt;0,'Master data'!CB14/('Master data'!AP14/365),"NA")</f>
        <v>64.264448588352863</v>
      </c>
    </row>
    <row r="15" spans="1:5">
      <c r="A15" s="2" t="str">
        <f>'Master data'!A15</f>
        <v>Business &amp; Consumer Services</v>
      </c>
      <c r="B15" s="6">
        <f>'Master data'!B15</f>
        <v>948</v>
      </c>
      <c r="C15" s="23">
        <f>IF('Master data'!AP15&gt;0,'Master data'!CB15/'Master data'!AP15,"NA")</f>
        <v>0.19961840873215514</v>
      </c>
      <c r="D15" s="23">
        <f>IF('Master data'!G15&gt;0,'Master data'!CB15/'Master data'!G15,"NA")</f>
        <v>8.5009369759233774E-2</v>
      </c>
      <c r="E15" s="4">
        <f>IF('Master data'!AP15&gt;0,'Master data'!CB15/('Master data'!AP15/365),"NA")</f>
        <v>72.860719187236626</v>
      </c>
    </row>
    <row r="16" spans="1:5">
      <c r="A16" s="2" t="str">
        <f>'Master data'!A16</f>
        <v>Cable TV</v>
      </c>
      <c r="B16" s="6">
        <f>'Master data'!B16</f>
        <v>54</v>
      </c>
      <c r="C16" s="23">
        <f>IF('Master data'!AP16&gt;0,'Master data'!CB16/'Master data'!AP16,"NA")</f>
        <v>9.5114784078191308E-2</v>
      </c>
      <c r="D16" s="23">
        <f>IF('Master data'!G16&gt;0,'Master data'!CB16/'Master data'!G16,"NA")</f>
        <v>2.9293590947698369E-2</v>
      </c>
      <c r="E16" s="4">
        <f>IF('Master data'!AP16&gt;0,'Master data'!CB16/('Master data'!AP16/365),"NA")</f>
        <v>34.716896188539828</v>
      </c>
    </row>
    <row r="17" spans="1:5">
      <c r="A17" s="2" t="str">
        <f>'Master data'!A17</f>
        <v>Chemical (Basic)</v>
      </c>
      <c r="B17" s="6">
        <f>'Master data'!B17</f>
        <v>854</v>
      </c>
      <c r="C17" s="23">
        <f>IF('Master data'!AP17&gt;0,'Master data'!CB17/'Master data'!AP17,"NA")</f>
        <v>0.1549131137201252</v>
      </c>
      <c r="D17" s="23">
        <f>IF('Master data'!G17&gt;0,'Master data'!CB17/'Master data'!G17,"NA")</f>
        <v>9.6962688694714694E-2</v>
      </c>
      <c r="E17" s="4">
        <f>IF('Master data'!AP17&gt;0,'Master data'!CB17/('Master data'!AP17/365),"NA")</f>
        <v>56.543286507845693</v>
      </c>
    </row>
    <row r="18" spans="1:5">
      <c r="A18" s="2" t="str">
        <f>'Master data'!A18</f>
        <v>Chemical (Diversified)</v>
      </c>
      <c r="B18" s="6">
        <f>'Master data'!B18</f>
        <v>71</v>
      </c>
      <c r="C18" s="23">
        <f>IF('Master data'!AP18&gt;0,'Master data'!CB18/'Master data'!AP18,"NA")</f>
        <v>0.18104409176763772</v>
      </c>
      <c r="D18" s="23">
        <f>IF('Master data'!G18&gt;0,'Master data'!CB18/'Master data'!G18,"NA")</f>
        <v>0.15053520407850424</v>
      </c>
      <c r="E18" s="4">
        <f>IF('Master data'!AP18&gt;0,'Master data'!CB18/('Master data'!AP18/365),"NA")</f>
        <v>66.081093495187773</v>
      </c>
    </row>
    <row r="19" spans="1:5">
      <c r="A19" s="2" t="str">
        <f>'Master data'!A19</f>
        <v>Chemical (Specialty)</v>
      </c>
      <c r="B19" s="6">
        <f>'Master data'!B19</f>
        <v>898</v>
      </c>
      <c r="C19" s="23">
        <f>IF('Master data'!AP19&gt;0,'Master data'!CB19/'Master data'!AP19,"NA")</f>
        <v>0.17573771551561554</v>
      </c>
      <c r="D19" s="23">
        <f>IF('Master data'!G19&gt;0,'Master data'!CB19/'Master data'!G19,"NA")</f>
        <v>6.050892254246381E-2</v>
      </c>
      <c r="E19" s="4">
        <f>IF('Master data'!AP19&gt;0,'Master data'!CB19/('Master data'!AP19/365),"NA")</f>
        <v>64.144266163199674</v>
      </c>
    </row>
    <row r="20" spans="1:5">
      <c r="A20" s="2" t="str">
        <f>'Master data'!A20</f>
        <v>Coal &amp; Related Energy</v>
      </c>
      <c r="B20" s="6">
        <f>'Master data'!B20</f>
        <v>206</v>
      </c>
      <c r="C20" s="23">
        <f>IF('Master data'!AP20&gt;0,'Master data'!CB20/'Master data'!AP20,"NA")</f>
        <v>0.11283444115497498</v>
      </c>
      <c r="D20" s="23">
        <f>IF('Master data'!G20&gt;0,'Master data'!CB20/'Master data'!G20,"NA")</f>
        <v>9.1203467462631069E-2</v>
      </c>
      <c r="E20" s="4">
        <f>IF('Master data'!AP20&gt;0,'Master data'!CB20/('Master data'!AP20/365),"NA")</f>
        <v>41.184571021565866</v>
      </c>
    </row>
    <row r="21" spans="1:5">
      <c r="A21" s="2" t="str">
        <f>'Master data'!A21</f>
        <v>Computer Services</v>
      </c>
      <c r="B21" s="6">
        <f>'Master data'!B21</f>
        <v>1040</v>
      </c>
      <c r="C21" s="23">
        <f>IF('Master data'!AP21&gt;0,'Master data'!CB21/'Master data'!AP21,"NA")</f>
        <v>0.19069583529894163</v>
      </c>
      <c r="D21" s="23">
        <f>IF('Master data'!G21&gt;0,'Master data'!CB21/'Master data'!G21,"NA")</f>
        <v>0.1142335293051726</v>
      </c>
      <c r="E21" s="4">
        <f>IF('Master data'!AP21&gt;0,'Master data'!CB21/('Master data'!AP21/365),"NA")</f>
        <v>69.603979884113699</v>
      </c>
    </row>
    <row r="22" spans="1:5">
      <c r="A22" s="2" t="str">
        <f>'Master data'!A22</f>
        <v>Computers/Peripherals</v>
      </c>
      <c r="B22" s="6">
        <f>'Master data'!B22</f>
        <v>336</v>
      </c>
      <c r="C22" s="23">
        <f>IF('Master data'!AP22&gt;0,'Master data'!CB22/'Master data'!AP22,"NA")</f>
        <v>0.1355850107232589</v>
      </c>
      <c r="D22" s="23">
        <f>IF('Master data'!G22&gt;0,'Master data'!CB22/'Master data'!G22,"NA")</f>
        <v>4.8522914105588996E-2</v>
      </c>
      <c r="E22" s="4">
        <f>IF('Master data'!AP22&gt;0,'Master data'!CB22/('Master data'!AP22/365),"NA")</f>
        <v>49.488528913989498</v>
      </c>
    </row>
    <row r="23" spans="1:5">
      <c r="A23" s="2" t="str">
        <f>'Master data'!A23</f>
        <v>Construction Supplies</v>
      </c>
      <c r="B23" s="6">
        <f>'Master data'!B23</f>
        <v>784</v>
      </c>
      <c r="C23" s="23">
        <f>IF('Master data'!AP23&gt;0,'Master data'!CB23/'Master data'!AP23,"NA")</f>
        <v>0.23291271429023949</v>
      </c>
      <c r="D23" s="23">
        <f>IF('Master data'!G23&gt;0,'Master data'!CB23/'Master data'!G23,"NA")</f>
        <v>0.15163675331128174</v>
      </c>
      <c r="E23" s="4">
        <f>IF('Master data'!AP23&gt;0,'Master data'!CB23/('Master data'!AP23/365),"NA")</f>
        <v>85.013140715937411</v>
      </c>
    </row>
    <row r="24" spans="1:5">
      <c r="A24" s="2" t="str">
        <f>'Master data'!A24</f>
        <v>Diversified</v>
      </c>
      <c r="B24" s="6">
        <f>'Master data'!B24</f>
        <v>318</v>
      </c>
      <c r="C24" s="23">
        <f>IF('Master data'!AP24&gt;0,'Master data'!CB24/'Master data'!AP24,"NA")</f>
        <v>0.17533621386636619</v>
      </c>
      <c r="D24" s="23">
        <f>IF('Master data'!G24&gt;0,'Master data'!CB24/'Master data'!G24,"NA")</f>
        <v>9.571306989747877E-2</v>
      </c>
      <c r="E24" s="4">
        <f>IF('Master data'!AP24&gt;0,'Master data'!CB24/('Master data'!AP24/365),"NA")</f>
        <v>63.997718061223658</v>
      </c>
    </row>
    <row r="25" spans="1:5">
      <c r="A25" s="2" t="str">
        <f>'Master data'!A25</f>
        <v>Drugs (Biotechnology)</v>
      </c>
      <c r="B25" s="6">
        <f>'Master data'!B25</f>
        <v>1223</v>
      </c>
      <c r="C25" s="23">
        <f>IF('Master data'!AP25&gt;0,'Master data'!CB25/'Master data'!AP25,"NA")</f>
        <v>0.19750205590248363</v>
      </c>
      <c r="D25" s="23">
        <f>IF('Master data'!G25&gt;0,'Master data'!CB25/'Master data'!G25,"NA")</f>
        <v>2.5093742867886161E-2</v>
      </c>
      <c r="E25" s="4">
        <f>IF('Master data'!AP25&gt;0,'Master data'!CB25/('Master data'!AP25/365),"NA")</f>
        <v>72.088250404406523</v>
      </c>
    </row>
    <row r="26" spans="1:5">
      <c r="A26" s="2" t="str">
        <f>'Master data'!A26</f>
        <v>Drugs (Pharmaceutical)</v>
      </c>
      <c r="B26" s="6">
        <f>'Master data'!B26</f>
        <v>1371</v>
      </c>
      <c r="C26" s="23">
        <f>IF('Master data'!AP26&gt;0,'Master data'!CB26/'Master data'!AP26,"NA")</f>
        <v>0.2112444677140157</v>
      </c>
      <c r="D26" s="23">
        <f>IF('Master data'!G26&gt;0,'Master data'!CB26/'Master data'!G26,"NA")</f>
        <v>4.904426748489675E-2</v>
      </c>
      <c r="E26" s="4">
        <f>IF('Master data'!AP26&gt;0,'Master data'!CB26/('Master data'!AP26/365),"NA")</f>
        <v>77.104230715615728</v>
      </c>
    </row>
    <row r="27" spans="1:5">
      <c r="A27" s="2" t="str">
        <f>'Master data'!A27</f>
        <v>Education</v>
      </c>
      <c r="B27" s="6">
        <f>'Master data'!B27</f>
        <v>244</v>
      </c>
      <c r="C27" s="23">
        <f>IF('Master data'!AP27&gt;0,'Master data'!CB27/'Master data'!AP27,"NA")</f>
        <v>0.11346963911697301</v>
      </c>
      <c r="D27" s="23">
        <f>IF('Master data'!G27&gt;0,'Master data'!CB27/'Master data'!G27,"NA")</f>
        <v>4.1439413509245009E-2</v>
      </c>
      <c r="E27" s="4">
        <f>IF('Master data'!AP27&gt;0,'Master data'!CB27/('Master data'!AP27/365),"NA")</f>
        <v>41.416418277695151</v>
      </c>
    </row>
    <row r="28" spans="1:5">
      <c r="A28" s="2" t="str">
        <f>'Master data'!A28</f>
        <v>Electrical Equipment</v>
      </c>
      <c r="B28" s="6">
        <f>'Master data'!B28</f>
        <v>999</v>
      </c>
      <c r="C28" s="23">
        <f>IF('Master data'!AP28&gt;0,'Master data'!CB28/'Master data'!AP28,"NA")</f>
        <v>0.29204071608328325</v>
      </c>
      <c r="D28" s="23">
        <f>IF('Master data'!G28&gt;0,'Master data'!CB28/'Master data'!G28,"NA")</f>
        <v>0.11147834325184403</v>
      </c>
      <c r="E28" s="4">
        <f>IF('Master data'!AP28&gt;0,'Master data'!CB28/('Master data'!AP28/365),"NA")</f>
        <v>106.59486137039839</v>
      </c>
    </row>
    <row r="29" spans="1:5">
      <c r="A29" s="2" t="str">
        <f>'Master data'!A29</f>
        <v>Electronics (Consumer &amp; Office)</v>
      </c>
      <c r="B29" s="6">
        <f>'Master data'!B29</f>
        <v>138</v>
      </c>
      <c r="C29" s="23">
        <f>IF('Master data'!AP29&gt;0,'Master data'!CB29/'Master data'!AP29,"NA")</f>
        <v>0.16532718979872066</v>
      </c>
      <c r="D29" s="23">
        <f>IF('Master data'!G29&gt;0,'Master data'!CB29/'Master data'!G29,"NA")</f>
        <v>0.15647128859844989</v>
      </c>
      <c r="E29" s="4">
        <f>IF('Master data'!AP29&gt;0,'Master data'!CB29/('Master data'!AP29/365),"NA")</f>
        <v>60.344424276533047</v>
      </c>
    </row>
    <row r="30" spans="1:5">
      <c r="A30" s="2" t="str">
        <f>'Master data'!A30</f>
        <v>Electronics (General)</v>
      </c>
      <c r="B30" s="6">
        <f>'Master data'!B30</f>
        <v>1425</v>
      </c>
      <c r="C30" s="23">
        <f>IF('Master data'!AP30&gt;0,'Master data'!CB30/'Master data'!AP30,"NA")</f>
        <v>0.21797200521010093</v>
      </c>
      <c r="D30" s="23">
        <f>IF('Master data'!G30&gt;0,'Master data'!CB30/'Master data'!G30,"NA")</f>
        <v>0.11217797822623574</v>
      </c>
      <c r="E30" s="4">
        <f>IF('Master data'!AP30&gt;0,'Master data'!CB30/('Master data'!AP30/365),"NA")</f>
        <v>79.559781901686833</v>
      </c>
    </row>
    <row r="31" spans="1:5">
      <c r="A31" s="2" t="str">
        <f>'Master data'!A31</f>
        <v>Engineering/Construction</v>
      </c>
      <c r="B31" s="6">
        <f>'Master data'!B31</f>
        <v>1267</v>
      </c>
      <c r="C31" s="23">
        <f>IF('Master data'!AP31&gt;0,'Master data'!CB31/'Master data'!AP31,"NA")</f>
        <v>0.33465120597137044</v>
      </c>
      <c r="D31" s="23">
        <f>IF('Master data'!G31&gt;0,'Master data'!CB31/'Master data'!G31,"NA")</f>
        <v>0.53523954048691891</v>
      </c>
      <c r="E31" s="4">
        <f>IF('Master data'!AP31&gt;0,'Master data'!CB31/('Master data'!AP31/365),"NA")</f>
        <v>122.14769017955021</v>
      </c>
    </row>
    <row r="32" spans="1:5">
      <c r="A32" s="2" t="str">
        <f>'Master data'!A32</f>
        <v>Entertainment</v>
      </c>
      <c r="B32" s="6">
        <f>'Master data'!B32</f>
        <v>734</v>
      </c>
      <c r="C32" s="23">
        <f>IF('Master data'!AP32&gt;0,'Master data'!CB32/'Master data'!AP32,"NA")</f>
        <v>0.15452637049915471</v>
      </c>
      <c r="D32" s="23">
        <f>IF('Master data'!G32&gt;0,'Master data'!CB32/'Master data'!G32,"NA")</f>
        <v>3.1410307944766153E-2</v>
      </c>
      <c r="E32" s="4">
        <f>IF('Master data'!AP32&gt;0,'Master data'!CB32/('Master data'!AP32/365),"NA")</f>
        <v>56.40212523219148</v>
      </c>
    </row>
    <row r="33" spans="1:5">
      <c r="A33" s="2" t="str">
        <f>'Master data'!A33</f>
        <v>Environmental &amp; Waste Services</v>
      </c>
      <c r="B33" s="6">
        <f>'Master data'!B33</f>
        <v>353</v>
      </c>
      <c r="C33" s="23">
        <f>IF('Master data'!AP33&gt;0,'Master data'!CB33/'Master data'!AP33,"NA")</f>
        <v>0.28711758565576107</v>
      </c>
      <c r="D33" s="23">
        <f>IF('Master data'!G33&gt;0,'Master data'!CB33/'Master data'!G33,"NA")</f>
        <v>9.5037719538613813E-2</v>
      </c>
      <c r="E33" s="4">
        <f>IF('Master data'!AP33&gt;0,'Master data'!CB33/('Master data'!AP33/365),"NA")</f>
        <v>104.7979187643528</v>
      </c>
    </row>
    <row r="34" spans="1:5">
      <c r="A34" s="2" t="str">
        <f>'Master data'!A34</f>
        <v>Farming/Agriculture</v>
      </c>
      <c r="B34" s="6">
        <f>'Master data'!B34</f>
        <v>417</v>
      </c>
      <c r="C34" s="23">
        <f>IF('Master data'!AP34&gt;0,'Master data'!CB34/'Master data'!AP34,"NA")</f>
        <v>9.6595544699480035E-2</v>
      </c>
      <c r="D34" s="23">
        <f>IF('Master data'!G34&gt;0,'Master data'!CB34/'Master data'!G34,"NA")</f>
        <v>7.5359909767448399E-2</v>
      </c>
      <c r="E34" s="4">
        <f>IF('Master data'!AP34&gt;0,'Master data'!CB34/('Master data'!AP34/365),"NA")</f>
        <v>35.25737381531021</v>
      </c>
    </row>
    <row r="35" spans="1:5">
      <c r="A35" s="2" t="str">
        <f>'Master data'!A35</f>
        <v>Financial Svcs. (Non-bank &amp; Insurance)</v>
      </c>
      <c r="B35" s="6">
        <f>'Master data'!B35</f>
        <v>1102</v>
      </c>
      <c r="C35" s="23">
        <f>IF('Master data'!AP35&gt;0,'Master data'!CB35/'Master data'!AP35,"NA")</f>
        <v>9.9986669046454661</v>
      </c>
      <c r="D35" s="23">
        <f>IF('Master data'!G35&gt;0,'Master data'!CB35/'Master data'!G35,"NA")</f>
        <v>0.64401067785363142</v>
      </c>
      <c r="E35" s="4">
        <f>IF('Master data'!AP35&gt;0,'Master data'!CB35/('Master data'!AP35/365),"NA")</f>
        <v>3649.5134201955948</v>
      </c>
    </row>
    <row r="36" spans="1:5">
      <c r="A36" s="2" t="str">
        <f>'Master data'!A36</f>
        <v>Food Processing</v>
      </c>
      <c r="B36" s="6">
        <f>'Master data'!B36</f>
        <v>1377</v>
      </c>
      <c r="C36" s="23">
        <f>IF('Master data'!AP36&gt;0,'Master data'!CB36/'Master data'!AP36,"NA")</f>
        <v>9.2588028353566304E-2</v>
      </c>
      <c r="D36" s="23">
        <f>IF('Master data'!G36&gt;0,'Master data'!CB36/'Master data'!G36,"NA")</f>
        <v>5.1661598404013215E-2</v>
      </c>
      <c r="E36" s="4">
        <f>IF('Master data'!AP36&gt;0,'Master data'!CB36/('Master data'!AP36/365),"NA")</f>
        <v>33.794630349051701</v>
      </c>
    </row>
    <row r="37" spans="1:5">
      <c r="A37" s="2" t="str">
        <f>'Master data'!A37</f>
        <v>Food Wholesalers</v>
      </c>
      <c r="B37" s="6">
        <f>'Master data'!B37</f>
        <v>160</v>
      </c>
      <c r="C37" s="23">
        <f>IF('Master data'!AP37&gt;0,'Master data'!CB37/'Master data'!AP37,"NA")</f>
        <v>7.5413880761519683E-2</v>
      </c>
      <c r="D37" s="23">
        <f>IF('Master data'!G37&gt;0,'Master data'!CB37/'Master data'!G37,"NA")</f>
        <v>0.16708837033274984</v>
      </c>
      <c r="E37" s="4">
        <f>IF('Master data'!AP37&gt;0,'Master data'!CB37/('Master data'!AP37/365),"NA")</f>
        <v>27.526066477954682</v>
      </c>
    </row>
    <row r="38" spans="1:5">
      <c r="A38" s="2" t="str">
        <f>'Master data'!A38</f>
        <v>Furn/Home Furnishings</v>
      </c>
      <c r="B38" s="6">
        <f>'Master data'!B38</f>
        <v>359</v>
      </c>
      <c r="C38" s="23">
        <f>IF('Master data'!AP38&gt;0,'Master data'!CB38/'Master data'!AP38,"NA")</f>
        <v>0.14951292469341781</v>
      </c>
      <c r="D38" s="23">
        <f>IF('Master data'!G38&gt;0,'Master data'!CB38/'Master data'!G38,"NA")</f>
        <v>0.10757867077807334</v>
      </c>
      <c r="E38" s="4">
        <f>IF('Master data'!AP38&gt;0,'Master data'!CB38/('Master data'!AP38/365),"NA")</f>
        <v>54.572217513097492</v>
      </c>
    </row>
    <row r="39" spans="1:5">
      <c r="A39" s="2" t="str">
        <f>'Master data'!A39</f>
        <v>Green &amp; Renewable Energy</v>
      </c>
      <c r="B39" s="6">
        <f>'Master data'!B39</f>
        <v>239</v>
      </c>
      <c r="C39" s="23">
        <f>IF('Master data'!AP39&gt;0,'Master data'!CB39/'Master data'!AP39,"NA")</f>
        <v>0.41605091564910235</v>
      </c>
      <c r="D39" s="23">
        <f>IF('Master data'!G39&gt;0,'Master data'!CB39/'Master data'!G39,"NA")</f>
        <v>4.7229157702551872E-2</v>
      </c>
      <c r="E39" s="4">
        <f>IF('Master data'!AP39&gt;0,'Master data'!CB39/('Master data'!AP39/365),"NA")</f>
        <v>151.85858421192236</v>
      </c>
    </row>
    <row r="40" spans="1:5">
      <c r="A40" s="2" t="str">
        <f>'Master data'!A40</f>
        <v>Healthcare Products</v>
      </c>
      <c r="B40" s="6">
        <f>'Master data'!B40</f>
        <v>852</v>
      </c>
      <c r="C40" s="23">
        <f>IF('Master data'!AP40&gt;0,'Master data'!CB40/'Master data'!AP40,"NA")</f>
        <v>0.16549521005367412</v>
      </c>
      <c r="D40" s="23">
        <f>IF('Master data'!G40&gt;0,'Master data'!CB40/'Master data'!G40,"NA")</f>
        <v>2.8110424733925745E-2</v>
      </c>
      <c r="E40" s="4">
        <f>IF('Master data'!AP40&gt;0,'Master data'!CB40/('Master data'!AP40/365),"NA")</f>
        <v>60.405751669591055</v>
      </c>
    </row>
    <row r="41" spans="1:5">
      <c r="A41" s="2" t="str">
        <f>'Master data'!A41</f>
        <v>Healthcare Support Services</v>
      </c>
      <c r="B41" s="6">
        <f>'Master data'!B41</f>
        <v>445</v>
      </c>
      <c r="C41" s="23">
        <f>IF('Master data'!AP41&gt;0,'Master data'!CB41/'Master data'!AP41,"NA")</f>
        <v>0.10498146651068704</v>
      </c>
      <c r="D41" s="23">
        <f>IF('Master data'!G41&gt;0,'Master data'!CB41/'Master data'!G41,"NA")</f>
        <v>0.13383888766787014</v>
      </c>
      <c r="E41" s="4">
        <f>IF('Master data'!AP41&gt;0,'Master data'!CB41/('Master data'!AP41/365),"NA")</f>
        <v>38.318235276400777</v>
      </c>
    </row>
    <row r="42" spans="1:5">
      <c r="A42" s="2" t="str">
        <f>'Master data'!A42</f>
        <v>Heathcare Information and Technology</v>
      </c>
      <c r="B42" s="6">
        <f>'Master data'!B42</f>
        <v>455</v>
      </c>
      <c r="C42" s="23">
        <f>IF('Master data'!AP42&gt;0,'Master data'!CB42/'Master data'!AP42,"NA")</f>
        <v>0.18475070226536985</v>
      </c>
      <c r="D42" s="23">
        <f>IF('Master data'!G42&gt;0,'Master data'!CB42/'Master data'!G42,"NA")</f>
        <v>2.199513669436573E-2</v>
      </c>
      <c r="E42" s="4">
        <f>IF('Master data'!AP42&gt;0,'Master data'!CB42/('Master data'!AP42/365),"NA")</f>
        <v>67.434006326860001</v>
      </c>
    </row>
    <row r="43" spans="1:5">
      <c r="A43" s="2" t="str">
        <f>'Master data'!A43</f>
        <v>Homebuilding</v>
      </c>
      <c r="B43" s="6">
        <f>'Master data'!B43</f>
        <v>168</v>
      </c>
      <c r="C43" s="23">
        <f>IF('Master data'!AP43&gt;0,'Master data'!CB43/'Master data'!AP43,"NA")</f>
        <v>5.7084501173321062E-2</v>
      </c>
      <c r="D43" s="23">
        <f>IF('Master data'!G43&gt;0,'Master data'!CB43/'Master data'!G43,"NA")</f>
        <v>4.6566973799250427E-2</v>
      </c>
      <c r="E43" s="4">
        <f>IF('Master data'!AP43&gt;0,'Master data'!CB43/('Master data'!AP43/365),"NA")</f>
        <v>20.835842928262185</v>
      </c>
    </row>
    <row r="44" spans="1:5">
      <c r="A44" s="2" t="str">
        <f>'Master data'!A44</f>
        <v>Hospitals/Healthcare Facilities</v>
      </c>
      <c r="B44" s="6">
        <f>'Master data'!B44</f>
        <v>223</v>
      </c>
      <c r="C44" s="23">
        <f>IF('Master data'!AP44&gt;0,'Master data'!CB44/'Master data'!AP44,"NA")</f>
        <v>0.15083561242747806</v>
      </c>
      <c r="D44" s="23">
        <f>IF('Master data'!G44&gt;0,'Master data'!CB44/'Master data'!G44,"NA")</f>
        <v>6.1906658992313846E-2</v>
      </c>
      <c r="E44" s="4">
        <f>IF('Master data'!AP44&gt;0,'Master data'!CB44/('Master data'!AP44/365),"NA")</f>
        <v>55.054998536029494</v>
      </c>
    </row>
    <row r="45" spans="1:5">
      <c r="A45" s="2" t="str">
        <f>'Master data'!A45</f>
        <v>Hotel/Gaming</v>
      </c>
      <c r="B45" s="6">
        <f>'Master data'!B45</f>
        <v>654</v>
      </c>
      <c r="C45" s="23">
        <f>IF('Master data'!AP45&gt;0,'Master data'!CB45/'Master data'!AP45,"NA")</f>
        <v>0.14365534971220029</v>
      </c>
      <c r="D45" s="23">
        <f>IF('Master data'!G45&gt;0,'Master data'!CB45/'Master data'!G45,"NA")</f>
        <v>2.1835093079974346E-2</v>
      </c>
      <c r="E45" s="4">
        <f>IF('Master data'!AP45&gt;0,'Master data'!CB45/('Master data'!AP45/365),"NA")</f>
        <v>52.43420264495311</v>
      </c>
    </row>
    <row r="46" spans="1:5">
      <c r="A46" s="2" t="str">
        <f>'Master data'!A46</f>
        <v>Household Products</v>
      </c>
      <c r="B46" s="6">
        <f>'Master data'!B46</f>
        <v>575</v>
      </c>
      <c r="C46" s="23">
        <f>IF('Master data'!AP46&gt;0,'Master data'!CB46/'Master data'!AP46,"NA")</f>
        <v>0.11793085609078036</v>
      </c>
      <c r="D46" s="23">
        <f>IF('Master data'!G46&gt;0,'Master data'!CB46/'Master data'!G46,"NA")</f>
        <v>3.0861880670799993E-2</v>
      </c>
      <c r="E46" s="4">
        <f>IF('Master data'!AP46&gt;0,'Master data'!CB46/('Master data'!AP46/365),"NA")</f>
        <v>43.044762473134831</v>
      </c>
    </row>
    <row r="47" spans="1:5">
      <c r="A47" s="2" t="str">
        <f>'Master data'!A47</f>
        <v>Information Services</v>
      </c>
      <c r="B47" s="6">
        <f>'Master data'!B47</f>
        <v>266</v>
      </c>
      <c r="C47" s="23">
        <f>IF('Master data'!AP47&gt;0,'Master data'!CB47/'Master data'!AP47,"NA")</f>
        <v>0.31173018403347513</v>
      </c>
      <c r="D47" s="23">
        <f>IF('Master data'!G47&gt;0,'Master data'!CB47/'Master data'!G47,"NA")</f>
        <v>3.9347830940650121E-2</v>
      </c>
      <c r="E47" s="4">
        <f>IF('Master data'!AP47&gt;0,'Master data'!CB47/('Master data'!AP47/365),"NA")</f>
        <v>113.78151717221841</v>
      </c>
    </row>
    <row r="48" spans="1:5">
      <c r="A48" s="2" t="str">
        <f>'Master data'!A48</f>
        <v>Insurance (General)</v>
      </c>
      <c r="B48" s="6">
        <f>'Master data'!B48</f>
        <v>215</v>
      </c>
      <c r="C48" s="23">
        <f>IF('Master data'!AP48&gt;0,'Master data'!CB48/'Master data'!AP48,"NA")</f>
        <v>0.13764949118967232</v>
      </c>
      <c r="D48" s="23">
        <f>IF('Master data'!G48&gt;0,'Master data'!CB48/'Master data'!G48,"NA")</f>
        <v>0.14097032519942623</v>
      </c>
      <c r="E48" s="4">
        <f>IF('Master data'!AP48&gt;0,'Master data'!CB48/('Master data'!AP48/365),"NA")</f>
        <v>50.242064284230402</v>
      </c>
    </row>
    <row r="49" spans="1:5">
      <c r="A49" s="2" t="str">
        <f>'Master data'!A49</f>
        <v>Insurance (Life)</v>
      </c>
      <c r="B49" s="6">
        <f>'Master data'!B49</f>
        <v>142</v>
      </c>
      <c r="C49" s="23">
        <f>IF('Master data'!AP49&gt;0,'Master data'!CB49/'Master data'!AP49,"NA")</f>
        <v>4.6968452336880975E-2</v>
      </c>
      <c r="D49" s="23">
        <f>IF('Master data'!G49&gt;0,'Master data'!CB49/'Master data'!G49,"NA")</f>
        <v>5.6860074416399231E-2</v>
      </c>
      <c r="E49" s="4">
        <f>IF('Master data'!AP49&gt;0,'Master data'!CB49/('Master data'!AP49/365),"NA")</f>
        <v>17.143485102961556</v>
      </c>
    </row>
    <row r="50" spans="1:5">
      <c r="A50" s="2" t="str">
        <f>'Master data'!A50</f>
        <v>Insurance (Prop/Cas.)</v>
      </c>
      <c r="B50" s="6">
        <f>'Master data'!B50</f>
        <v>231</v>
      </c>
      <c r="C50" s="23">
        <f>IF('Master data'!AP50&gt;0,'Master data'!CB50/'Master data'!AP50,"NA")</f>
        <v>0.14573850169526939</v>
      </c>
      <c r="D50" s="23">
        <f>IF('Master data'!G50&gt;0,'Master data'!CB50/'Master data'!G50,"NA")</f>
        <v>0.1395186898583525</v>
      </c>
      <c r="E50" s="4">
        <f>IF('Master data'!AP50&gt;0,'Master data'!CB50/('Master data'!AP50/365),"NA")</f>
        <v>53.194553118773328</v>
      </c>
    </row>
    <row r="51" spans="1:5">
      <c r="A51" s="2" t="str">
        <f>'Master data'!A51</f>
        <v>Investments &amp; Asset Management</v>
      </c>
      <c r="B51" s="6">
        <f>'Master data'!B51</f>
        <v>1706</v>
      </c>
      <c r="C51" s="23">
        <f>IF('Master data'!AP51&gt;0,'Master data'!CB51/'Master data'!AP51,"NA")</f>
        <v>0.33114018241548415</v>
      </c>
      <c r="D51" s="23">
        <f>IF('Master data'!G51&gt;0,'Master data'!CB51/'Master data'!G51,"NA")</f>
        <v>7.2468305633846111E-2</v>
      </c>
      <c r="E51" s="4">
        <f>IF('Master data'!AP51&gt;0,'Master data'!CB51/('Master data'!AP51/365),"NA")</f>
        <v>120.86616658165173</v>
      </c>
    </row>
    <row r="52" spans="1:5">
      <c r="A52" s="2" t="str">
        <f>'Master data'!A52</f>
        <v>Machinery</v>
      </c>
      <c r="B52" s="6">
        <f>'Master data'!B52</f>
        <v>1421</v>
      </c>
      <c r="C52" s="23">
        <f>IF('Master data'!AP52&gt;0,'Master data'!CB52/'Master data'!AP52,"NA")</f>
        <v>0.24380381437948048</v>
      </c>
      <c r="D52" s="23">
        <f>IF('Master data'!G52&gt;0,'Master data'!CB52/'Master data'!G52,"NA")</f>
        <v>0.10227659832744929</v>
      </c>
      <c r="E52" s="4">
        <f>IF('Master data'!AP52&gt;0,'Master data'!CB52/('Master data'!AP52/365),"NA")</f>
        <v>88.988392248510365</v>
      </c>
    </row>
    <row r="53" spans="1:5">
      <c r="A53" s="2" t="str">
        <f>'Master data'!A53</f>
        <v>Metals &amp; Mining</v>
      </c>
      <c r="B53" s="6">
        <f>'Master data'!B53</f>
        <v>1706</v>
      </c>
      <c r="C53" s="23">
        <f>IF('Master data'!AP53&gt;0,'Master data'!CB53/'Master data'!AP53,"NA")</f>
        <v>8.7590717708948496E-2</v>
      </c>
      <c r="D53" s="23">
        <f>IF('Master data'!G53&gt;0,'Master data'!CB53/'Master data'!G53,"NA")</f>
        <v>5.8781543896196331E-2</v>
      </c>
      <c r="E53" s="4">
        <f>IF('Master data'!AP53&gt;0,'Master data'!CB53/('Master data'!AP53/365),"NA")</f>
        <v>31.970611963766203</v>
      </c>
    </row>
    <row r="54" spans="1:5">
      <c r="A54" s="2" t="str">
        <f>'Master data'!A54</f>
        <v>Office Equipment &amp; Services</v>
      </c>
      <c r="B54" s="6">
        <f>'Master data'!B54</f>
        <v>145</v>
      </c>
      <c r="C54" s="23">
        <f>IF('Master data'!AP54&gt;0,'Master data'!CB54/'Master data'!AP54,"NA")</f>
        <v>0.15753311535092532</v>
      </c>
      <c r="D54" s="23">
        <f>IF('Master data'!G54&gt;0,'Master data'!CB54/'Master data'!G54,"NA")</f>
        <v>0.134226824000415</v>
      </c>
      <c r="E54" s="4">
        <f>IF('Master data'!AP54&gt;0,'Master data'!CB54/('Master data'!AP54/365),"NA")</f>
        <v>57.499587103087748</v>
      </c>
    </row>
    <row r="55" spans="1:5">
      <c r="A55" s="2" t="str">
        <f>'Master data'!A55</f>
        <v>Oil/Gas (Integrated)</v>
      </c>
      <c r="B55" s="6">
        <f>'Master data'!B55</f>
        <v>46</v>
      </c>
      <c r="C55" s="23">
        <f>IF('Master data'!AP55&gt;0,'Master data'!CB55/'Master data'!AP55,"NA")</f>
        <v>0.10698849445350596</v>
      </c>
      <c r="D55" s="23">
        <f>IF('Master data'!G55&gt;0,'Master data'!CB55/'Master data'!G55,"NA")</f>
        <v>7.270435608511612E-2</v>
      </c>
      <c r="E55" s="4">
        <f>IF('Master data'!AP55&gt;0,'Master data'!CB55/('Master data'!AP55/365),"NA")</f>
        <v>39.050800475529677</v>
      </c>
    </row>
    <row r="56" spans="1:5">
      <c r="A56" s="2" t="str">
        <f>'Master data'!A56</f>
        <v>Oil/Gas (Production and Exploration)</v>
      </c>
      <c r="B56" s="6">
        <f>'Master data'!B56</f>
        <v>642</v>
      </c>
      <c r="C56" s="23">
        <f>IF('Master data'!AP56&gt;0,'Master data'!CB56/'Master data'!AP56,"NA")</f>
        <v>0.17515809001888732</v>
      </c>
      <c r="D56" s="23">
        <f>IF('Master data'!G56&gt;0,'Master data'!CB56/'Master data'!G56,"NA")</f>
        <v>6.1561836485834742E-2</v>
      </c>
      <c r="E56" s="4">
        <f>IF('Master data'!AP56&gt;0,'Master data'!CB56/('Master data'!AP56/365),"NA")</f>
        <v>63.932702856893869</v>
      </c>
    </row>
    <row r="57" spans="1:5">
      <c r="A57" s="2" t="str">
        <f>'Master data'!A57</f>
        <v>Oil/Gas Distribution</v>
      </c>
      <c r="B57" s="6">
        <f>'Master data'!B57</f>
        <v>165</v>
      </c>
      <c r="C57" s="23">
        <f>IF('Master data'!AP57&gt;0,'Master data'!CB57/'Master data'!AP57,"NA")</f>
        <v>0.1161496233626764</v>
      </c>
      <c r="D57" s="23">
        <f>IF('Master data'!G57&gt;0,'Master data'!CB57/'Master data'!G57,"NA")</f>
        <v>4.3356270115120721E-2</v>
      </c>
      <c r="E57" s="4">
        <f>IF('Master data'!AP57&gt;0,'Master data'!CB57/('Master data'!AP57/365),"NA")</f>
        <v>42.394612527376886</v>
      </c>
    </row>
    <row r="58" spans="1:5">
      <c r="A58" s="2" t="str">
        <f>'Master data'!A58</f>
        <v>Oilfield Svcs/Equip.</v>
      </c>
      <c r="B58" s="6">
        <f>'Master data'!B58</f>
        <v>457</v>
      </c>
      <c r="C58" s="23">
        <f>IF('Master data'!AP58&gt;0,'Master data'!CB58/'Master data'!AP58,"NA")</f>
        <v>0.11614280279856337</v>
      </c>
      <c r="D58" s="23">
        <f>IF('Master data'!G58&gt;0,'Master data'!CB58/'Master data'!G58,"NA")</f>
        <v>0.143478453010215</v>
      </c>
      <c r="E58" s="4">
        <f>IF('Master data'!AP58&gt;0,'Master data'!CB58/('Master data'!AP58/365),"NA")</f>
        <v>42.392123021475626</v>
      </c>
    </row>
    <row r="59" spans="1:5">
      <c r="A59" s="2" t="str">
        <f>'Master data'!A59</f>
        <v>Packaging &amp; Container</v>
      </c>
      <c r="B59" s="6">
        <f>'Master data'!B59</f>
        <v>414</v>
      </c>
      <c r="C59" s="23">
        <f>IF('Master data'!AP59&gt;0,'Master data'!CB59/'Master data'!AP59,"NA")</f>
        <v>0.1778252228254163</v>
      </c>
      <c r="D59" s="23">
        <f>IF('Master data'!G59&gt;0,'Master data'!CB59/'Master data'!G59,"NA")</f>
        <v>0.10788332641038079</v>
      </c>
      <c r="E59" s="4">
        <f>IF('Master data'!AP59&gt;0,'Master data'!CB59/('Master data'!AP59/365),"NA")</f>
        <v>64.906206331276948</v>
      </c>
    </row>
    <row r="60" spans="1:5">
      <c r="A60" s="2" t="str">
        <f>'Master data'!A60</f>
        <v>Paper/Forest Products</v>
      </c>
      <c r="B60" s="6">
        <f>'Master data'!B60</f>
        <v>272</v>
      </c>
      <c r="C60" s="23">
        <f>IF('Master data'!AP60&gt;0,'Master data'!CB60/'Master data'!AP60,"NA")</f>
        <v>0.15596913080010474</v>
      </c>
      <c r="D60" s="23">
        <f>IF('Master data'!G60&gt;0,'Master data'!CB60/'Master data'!G60,"NA")</f>
        <v>0.1105780524081887</v>
      </c>
      <c r="E60" s="4">
        <f>IF('Master data'!AP60&gt;0,'Master data'!CB60/('Master data'!AP60/365),"NA")</f>
        <v>56.928732742038235</v>
      </c>
    </row>
    <row r="61" spans="1:5">
      <c r="A61" s="2" t="str">
        <f>'Master data'!A61</f>
        <v>Power</v>
      </c>
      <c r="B61" s="6">
        <f>'Master data'!B61</f>
        <v>541</v>
      </c>
      <c r="C61" s="23">
        <f>IF('Master data'!AP61&gt;0,'Master data'!CB61/'Master data'!AP61,"NA")</f>
        <v>0.16309306930591821</v>
      </c>
      <c r="D61" s="23">
        <f>IF('Master data'!G61&gt;0,'Master data'!CB61/'Master data'!G61,"NA")</f>
        <v>7.2055472062698731E-2</v>
      </c>
      <c r="E61" s="4">
        <f>IF('Master data'!AP61&gt;0,'Master data'!CB61/('Master data'!AP61/365),"NA")</f>
        <v>59.528970296660148</v>
      </c>
    </row>
    <row r="62" spans="1:5">
      <c r="A62" s="2" t="str">
        <f>'Master data'!A62</f>
        <v>Precious Metals</v>
      </c>
      <c r="B62" s="6">
        <f>'Master data'!B62</f>
        <v>947</v>
      </c>
      <c r="C62" s="23">
        <f>IF('Master data'!AP62&gt;0,'Master data'!CB62/'Master data'!AP62,"NA")</f>
        <v>3.929651374361362E-2</v>
      </c>
      <c r="D62" s="23">
        <f>IF('Master data'!G62&gt;0,'Master data'!CB62/'Master data'!G62,"NA")</f>
        <v>1.5705398462976566E-2</v>
      </c>
      <c r="E62" s="4">
        <f>IF('Master data'!AP62&gt;0,'Master data'!CB62/('Master data'!AP62/365),"NA")</f>
        <v>14.343227516418972</v>
      </c>
    </row>
    <row r="63" spans="1:5">
      <c r="A63" s="2" t="str">
        <f>'Master data'!A63</f>
        <v>Publishing &amp; Newspapers</v>
      </c>
      <c r="B63" s="6">
        <f>'Master data'!B63</f>
        <v>337</v>
      </c>
      <c r="C63" s="23">
        <f>IF('Master data'!AP63&gt;0,'Master data'!CB63/'Master data'!AP63,"NA")</f>
        <v>0.19072625513679584</v>
      </c>
      <c r="D63" s="23">
        <f>IF('Master data'!G63&gt;0,'Master data'!CB63/'Master data'!G63,"NA")</f>
        <v>0.14199259983387144</v>
      </c>
      <c r="E63" s="4">
        <f>IF('Master data'!AP63&gt;0,'Master data'!CB63/('Master data'!AP63/365),"NA")</f>
        <v>69.615083124930479</v>
      </c>
    </row>
    <row r="64" spans="1:5">
      <c r="A64" s="2" t="str">
        <f>'Master data'!A64</f>
        <v>R.E.I.T.</v>
      </c>
      <c r="B64" s="6">
        <f>'Master data'!B64</f>
        <v>812</v>
      </c>
      <c r="C64" s="23">
        <f>IF('Master data'!AP64&gt;0,'Master data'!CB64/'Master data'!AP64,"NA")</f>
        <v>0.72029805097629085</v>
      </c>
      <c r="D64" s="23">
        <f>IF('Master data'!G64&gt;0,'Master data'!CB64/'Master data'!G64,"NA")</f>
        <v>5.343220562756805E-2</v>
      </c>
      <c r="E64" s="4">
        <f>IF('Master data'!AP64&gt;0,'Master data'!CB64/('Master data'!AP64/365),"NA")</f>
        <v>262.90878860634615</v>
      </c>
    </row>
    <row r="65" spans="1:5">
      <c r="A65" s="2" t="str">
        <f>'Master data'!A65</f>
        <v>Real Estate (Development)</v>
      </c>
      <c r="B65" s="6">
        <f>'Master data'!B65</f>
        <v>893</v>
      </c>
      <c r="C65" s="23">
        <f>IF('Master data'!AP65&gt;0,'Master data'!CB65/'Master data'!AP65,"NA")</f>
        <v>0.14807076959962717</v>
      </c>
      <c r="D65" s="23">
        <f>IF('Master data'!G65&gt;0,'Master data'!CB65/'Master data'!G65,"NA")</f>
        <v>0.10269224413929941</v>
      </c>
      <c r="E65" s="4">
        <f>IF('Master data'!AP65&gt;0,'Master data'!CB65/('Master data'!AP65/365),"NA")</f>
        <v>54.045830903863916</v>
      </c>
    </row>
    <row r="66" spans="1:5">
      <c r="A66" s="2" t="str">
        <f>'Master data'!A66</f>
        <v>Real Estate (General/Diversified)</v>
      </c>
      <c r="B66" s="6">
        <f>'Master data'!B66</f>
        <v>344</v>
      </c>
      <c r="C66" s="23">
        <f>IF('Master data'!AP66&gt;0,'Master data'!CB66/'Master data'!AP66,"NA")</f>
        <v>0.28150564964843772</v>
      </c>
      <c r="D66" s="23">
        <f>IF('Master data'!G66&gt;0,'Master data'!CB66/'Master data'!G66,"NA")</f>
        <v>8.6898954249731639E-2</v>
      </c>
      <c r="E66" s="4">
        <f>IF('Master data'!AP66&gt;0,'Master data'!CB66/('Master data'!AP66/365),"NA")</f>
        <v>102.74956212167977</v>
      </c>
    </row>
    <row r="67" spans="1:5">
      <c r="A67" s="2" t="str">
        <f>'Master data'!A67</f>
        <v>Real Estate (Operations &amp; Services)</v>
      </c>
      <c r="B67" s="6">
        <f>'Master data'!B67</f>
        <v>739</v>
      </c>
      <c r="C67" s="23">
        <f>IF('Master data'!AP67&gt;0,'Master data'!CB67/'Master data'!AP67,"NA")</f>
        <v>0.16243805900213548</v>
      </c>
      <c r="D67" s="23">
        <f>IF('Master data'!G67&gt;0,'Master data'!CB67/'Master data'!G67,"NA")</f>
        <v>2.8637483567508643E-2</v>
      </c>
      <c r="E67" s="4">
        <f>IF('Master data'!AP67&gt;0,'Master data'!CB67/('Master data'!AP67/365),"NA")</f>
        <v>59.289891535779446</v>
      </c>
    </row>
    <row r="68" spans="1:5">
      <c r="A68" s="2" t="str">
        <f>'Master data'!A68</f>
        <v>Recreation</v>
      </c>
      <c r="B68" s="6">
        <f>'Master data'!B68</f>
        <v>324</v>
      </c>
      <c r="C68" s="23">
        <f>IF('Master data'!AP68&gt;0,'Master data'!CB68/'Master data'!AP68,"NA")</f>
        <v>0.11137770177976092</v>
      </c>
      <c r="D68" s="23">
        <f>IF('Master data'!G68&gt;0,'Master data'!CB68/'Master data'!G68,"NA")</f>
        <v>3.8723227413506825E-2</v>
      </c>
      <c r="E68" s="4">
        <f>IF('Master data'!AP68&gt;0,'Master data'!CB68/('Master data'!AP68/365),"NA")</f>
        <v>40.652861149612733</v>
      </c>
    </row>
    <row r="69" spans="1:5">
      <c r="A69" s="2" t="str">
        <f>'Master data'!A69</f>
        <v>Reinsurance</v>
      </c>
      <c r="B69" s="6">
        <f>'Master data'!B69</f>
        <v>38</v>
      </c>
      <c r="C69" s="23">
        <f>IF('Master data'!AP69&gt;0,'Master data'!CB69/'Master data'!AP69,"NA")</f>
        <v>0.17234791866667765</v>
      </c>
      <c r="D69" s="23">
        <f>IF('Master data'!G69&gt;0,'Master data'!CB69/'Master data'!G69,"NA")</f>
        <v>0.26492455316203839</v>
      </c>
      <c r="E69" s="4">
        <f>IF('Master data'!AP69&gt;0,'Master data'!CB69/('Master data'!AP69/365),"NA")</f>
        <v>62.906990313337346</v>
      </c>
    </row>
    <row r="70" spans="1:5">
      <c r="A70" s="2" t="str">
        <f>'Master data'!A70</f>
        <v>Restaurant/Dining</v>
      </c>
      <c r="B70" s="6">
        <f>'Master data'!B70</f>
        <v>385</v>
      </c>
      <c r="C70" s="23">
        <f>IF('Master data'!AP70&gt;0,'Master data'!CB70/'Master data'!AP70,"NA")</f>
        <v>6.5424461864302105E-2</v>
      </c>
      <c r="D70" s="23">
        <f>IF('Master data'!G70&gt;0,'Master data'!CB70/'Master data'!G70,"NA")</f>
        <v>1.9035595957407836E-2</v>
      </c>
      <c r="E70" s="4">
        <f>IF('Master data'!AP70&gt;0,'Master data'!CB70/('Master data'!AP70/365),"NA")</f>
        <v>23.879928580470271</v>
      </c>
    </row>
    <row r="71" spans="1:5">
      <c r="A71" s="2" t="str">
        <f>'Master data'!A71</f>
        <v>Retail (Automotive)</v>
      </c>
      <c r="B71" s="6">
        <f>'Master data'!B71</f>
        <v>196</v>
      </c>
      <c r="C71" s="23">
        <f>IF('Master data'!AP71&gt;0,'Master data'!CB71/'Master data'!AP71,"NA")</f>
        <v>4.8915135577797864E-2</v>
      </c>
      <c r="D71" s="23">
        <f>IF('Master data'!G71&gt;0,'Master data'!CB71/'Master data'!G71,"NA")</f>
        <v>5.6699439719711905E-2</v>
      </c>
      <c r="E71" s="4">
        <f>IF('Master data'!AP71&gt;0,'Master data'!CB71/('Master data'!AP71/365),"NA")</f>
        <v>17.854024485896222</v>
      </c>
    </row>
    <row r="72" spans="1:5">
      <c r="A72" s="2" t="str">
        <f>'Master data'!A72</f>
        <v>Retail (Building Supply)</v>
      </c>
      <c r="B72" s="6">
        <f>'Master data'!B72</f>
        <v>98</v>
      </c>
      <c r="C72" s="23">
        <f>IF('Master data'!AP72&gt;0,'Master data'!CB72/'Master data'!AP72,"NA")</f>
        <v>2.2176022146052032E-2</v>
      </c>
      <c r="D72" s="23">
        <f>IF('Master data'!G72&gt;0,'Master data'!CB72/'Master data'!G72,"NA")</f>
        <v>9.9264295209497699E-3</v>
      </c>
      <c r="E72" s="4">
        <f>IF('Master data'!AP72&gt;0,'Master data'!CB72/('Master data'!AP72/365),"NA")</f>
        <v>8.094248083308992</v>
      </c>
    </row>
    <row r="73" spans="1:5">
      <c r="A73" s="2" t="str">
        <f>'Master data'!A73</f>
        <v>Retail (Distributors)</v>
      </c>
      <c r="B73" s="6">
        <f>'Master data'!B73</f>
        <v>1002</v>
      </c>
      <c r="C73" s="23">
        <f>IF('Master data'!AP73&gt;0,'Master data'!CB73/'Master data'!AP73,"NA")</f>
        <v>0.1518829531558385</v>
      </c>
      <c r="D73" s="23">
        <f>IF('Master data'!G73&gt;0,'Master data'!CB73/'Master data'!G73,"NA")</f>
        <v>0.18745077272399441</v>
      </c>
      <c r="E73" s="4">
        <f>IF('Master data'!AP73&gt;0,'Master data'!CB73/('Master data'!AP73/365),"NA")</f>
        <v>55.437277901881046</v>
      </c>
    </row>
    <row r="74" spans="1:5">
      <c r="A74" s="2" t="str">
        <f>'Master data'!A74</f>
        <v>Retail (General)</v>
      </c>
      <c r="B74" s="6">
        <f>'Master data'!B74</f>
        <v>204</v>
      </c>
      <c r="C74" s="23">
        <f>IF('Master data'!AP74&gt;0,'Master data'!CB74/'Master data'!AP74,"NA")</f>
        <v>3.7255763473876213E-2</v>
      </c>
      <c r="D74" s="23">
        <f>IF('Master data'!G74&gt;0,'Master data'!CB74/'Master data'!G74,"NA")</f>
        <v>3.7973626939013454E-2</v>
      </c>
      <c r="E74" s="4">
        <f>IF('Master data'!AP74&gt;0,'Master data'!CB74/('Master data'!AP74/365),"NA")</f>
        <v>13.598353667964817</v>
      </c>
    </row>
    <row r="75" spans="1:5">
      <c r="A75" s="2" t="str">
        <f>'Master data'!A75</f>
        <v>Retail (Grocery and Food)</v>
      </c>
      <c r="B75" s="6">
        <f>'Master data'!B75</f>
        <v>184</v>
      </c>
      <c r="C75" s="23">
        <f>IF('Master data'!AP75&gt;0,'Master data'!CB75/'Master data'!AP75,"NA")</f>
        <v>2.7634557344520572E-2</v>
      </c>
      <c r="D75" s="23">
        <f>IF('Master data'!G75&gt;0,'Master data'!CB75/'Master data'!G75,"NA")</f>
        <v>3.8116992128767659E-2</v>
      </c>
      <c r="E75" s="4">
        <f>IF('Master data'!AP75&gt;0,'Master data'!CB75/('Master data'!AP75/365),"NA")</f>
        <v>10.08661343075001</v>
      </c>
    </row>
    <row r="76" spans="1:5">
      <c r="A76" s="2" t="str">
        <f>'Master data'!A76</f>
        <v>Retail (Online)</v>
      </c>
      <c r="B76" s="6">
        <f>'Master data'!B76</f>
        <v>353</v>
      </c>
      <c r="C76" s="23">
        <f>IF('Master data'!AP76&gt;0,'Master data'!CB76/'Master data'!AP76,"NA")</f>
        <v>8.0115272314515262E-2</v>
      </c>
      <c r="D76" s="23">
        <f>IF('Master data'!G76&gt;0,'Master data'!CB76/'Master data'!G76,"NA")</f>
        <v>2.0229534141699906E-2</v>
      </c>
      <c r="E76" s="4">
        <f>IF('Master data'!AP76&gt;0,'Master data'!CB76/('Master data'!AP76/365),"NA")</f>
        <v>29.24207439479807</v>
      </c>
    </row>
    <row r="77" spans="1:5">
      <c r="A77" s="2" t="str">
        <f>'Master data'!A77</f>
        <v>Retail (Special Lines)</v>
      </c>
      <c r="B77" s="6">
        <f>'Master data'!B77</f>
        <v>479</v>
      </c>
      <c r="C77" s="23">
        <f>IF('Master data'!AP77&gt;0,'Master data'!CB77/'Master data'!AP77,"NA")</f>
        <v>3.7499939821499226E-2</v>
      </c>
      <c r="D77" s="23">
        <f>IF('Master data'!G77&gt;0,'Master data'!CB77/'Master data'!G77,"NA")</f>
        <v>3.1213444466344453E-2</v>
      </c>
      <c r="E77" s="4">
        <f>IF('Master data'!AP77&gt;0,'Master data'!CB77/('Master data'!AP77/365),"NA")</f>
        <v>13.687478034847219</v>
      </c>
    </row>
    <row r="78" spans="1:5">
      <c r="A78" s="2" t="str">
        <f>'Master data'!A78</f>
        <v>Rubber&amp; Tires</v>
      </c>
      <c r="B78" s="6">
        <f>'Master data'!B78</f>
        <v>90</v>
      </c>
      <c r="C78" s="23">
        <f>IF('Master data'!AP78&gt;0,'Master data'!CB78/'Master data'!AP78,"NA")</f>
        <v>0.19258416713427629</v>
      </c>
      <c r="D78" s="23">
        <f>IF('Master data'!G78&gt;0,'Master data'!CB78/'Master data'!G78,"NA")</f>
        <v>0.15836002489630016</v>
      </c>
      <c r="E78" s="4">
        <f>IF('Master data'!AP78&gt;0,'Master data'!CB78/('Master data'!AP78/365),"NA")</f>
        <v>70.293221004010832</v>
      </c>
    </row>
    <row r="79" spans="1:5">
      <c r="A79" s="2" t="str">
        <f>'Master data'!A79</f>
        <v>Semiconductor</v>
      </c>
      <c r="B79" s="6">
        <f>'Master data'!B79</f>
        <v>581</v>
      </c>
      <c r="C79" s="23">
        <f>IF('Master data'!AP79&gt;0,'Master data'!CB79/'Master data'!AP79,"NA")</f>
        <v>0.15718850372639689</v>
      </c>
      <c r="D79" s="23">
        <f>IF('Master data'!G79&gt;0,'Master data'!CB79/'Master data'!G79,"NA")</f>
        <v>2.3876297836462078E-2</v>
      </c>
      <c r="E79" s="4">
        <f>IF('Master data'!AP79&gt;0,'Master data'!CB79/('Master data'!AP79/365),"NA")</f>
        <v>57.373803860134863</v>
      </c>
    </row>
    <row r="80" spans="1:5">
      <c r="A80" s="2" t="str">
        <f>'Master data'!A80</f>
        <v>Semiconductor Equip</v>
      </c>
      <c r="B80" s="6">
        <f>'Master data'!B80</f>
        <v>324</v>
      </c>
      <c r="C80" s="23">
        <f>IF('Master data'!AP80&gt;0,'Master data'!CB80/'Master data'!AP80,"NA")</f>
        <v>0.23420042314629938</v>
      </c>
      <c r="D80" s="23">
        <f>IF('Master data'!G80&gt;0,'Master data'!CB80/'Master data'!G80,"NA")</f>
        <v>3.4387458374851389E-2</v>
      </c>
      <c r="E80" s="4">
        <f>IF('Master data'!AP80&gt;0,'Master data'!CB80/('Master data'!AP80/365),"NA")</f>
        <v>85.483154448399276</v>
      </c>
    </row>
    <row r="81" spans="1:5">
      <c r="A81" s="2" t="str">
        <f>'Master data'!A81</f>
        <v>Shipbuilding &amp; Marine</v>
      </c>
      <c r="B81" s="6">
        <f>'Master data'!B81</f>
        <v>348</v>
      </c>
      <c r="C81" s="23">
        <f>IF('Master data'!AP81&gt;0,'Master data'!CB81/'Master data'!AP81,"NA")</f>
        <v>0.13061796388895799</v>
      </c>
      <c r="D81" s="23">
        <f>IF('Master data'!G81&gt;0,'Master data'!CB81/'Master data'!G81,"NA")</f>
        <v>7.0478256069705161E-2</v>
      </c>
      <c r="E81" s="4">
        <f>IF('Master data'!AP81&gt;0,'Master data'!CB81/('Master data'!AP81/365),"NA")</f>
        <v>47.675556819469669</v>
      </c>
    </row>
    <row r="82" spans="1:5">
      <c r="A82" s="2" t="str">
        <f>'Master data'!A82</f>
        <v>Shoe</v>
      </c>
      <c r="B82" s="6">
        <f>'Master data'!B82</f>
        <v>84</v>
      </c>
      <c r="C82" s="23">
        <f>IF('Master data'!AP82&gt;0,'Master data'!CB82/'Master data'!AP82,"NA")</f>
        <v>0.10474435751976265</v>
      </c>
      <c r="D82" s="23">
        <f>IF('Master data'!G82&gt;0,'Master data'!CB82/'Master data'!G82,"NA")</f>
        <v>2.7772813360841461E-2</v>
      </c>
      <c r="E82" s="4">
        <f>IF('Master data'!AP82&gt;0,'Master data'!CB82/('Master data'!AP82/365),"NA")</f>
        <v>38.231690494713369</v>
      </c>
    </row>
    <row r="83" spans="1:5">
      <c r="A83" s="2" t="str">
        <f>'Master data'!A83</f>
        <v>Software (Entertainment)</v>
      </c>
      <c r="B83" s="6">
        <f>'Master data'!B83</f>
        <v>317</v>
      </c>
      <c r="C83" s="23">
        <f>IF('Master data'!AP83&gt;0,'Master data'!CB83/'Master data'!AP83,"NA")</f>
        <v>0.13319402680122394</v>
      </c>
      <c r="D83" s="23">
        <f>IF('Master data'!G83&gt;0,'Master data'!CB83/'Master data'!G83,"NA")</f>
        <v>1.7375533806693311E-2</v>
      </c>
      <c r="E83" s="4">
        <f>IF('Master data'!AP83&gt;0,'Master data'!CB83/('Master data'!AP83/365),"NA")</f>
        <v>48.615819782446735</v>
      </c>
    </row>
    <row r="84" spans="1:5">
      <c r="A84" s="2" t="str">
        <f>'Master data'!A84</f>
        <v>Software (Internet)</v>
      </c>
      <c r="B84" s="6">
        <f>'Master data'!B84</f>
        <v>151</v>
      </c>
      <c r="C84" s="23">
        <f>IF('Master data'!AP84&gt;0,'Master data'!CB84/'Master data'!AP84,"NA")</f>
        <v>0.12278793556517546</v>
      </c>
      <c r="D84" s="23">
        <f>IF('Master data'!G84&gt;0,'Master data'!CB84/'Master data'!G84,"NA")</f>
        <v>1.1532126035192122E-2</v>
      </c>
      <c r="E84" s="4">
        <f>IF('Master data'!AP84&gt;0,'Master data'!CB84/('Master data'!AP84/365),"NA")</f>
        <v>44.817596481289044</v>
      </c>
    </row>
    <row r="85" spans="1:5">
      <c r="A85" s="2" t="str">
        <f>'Master data'!A85</f>
        <v>Software (System &amp; Application)</v>
      </c>
      <c r="B85" s="6">
        <f>'Master data'!B85</f>
        <v>1603</v>
      </c>
      <c r="C85" s="23">
        <f>IF('Master data'!AP85&gt;0,'Master data'!CB85/'Master data'!AP85,"NA")</f>
        <v>0.18140139533735788</v>
      </c>
      <c r="D85" s="23">
        <f>IF('Master data'!G85&gt;0,'Master data'!CB85/'Master data'!G85,"NA")</f>
        <v>1.6349383883644326E-2</v>
      </c>
      <c r="E85" s="4">
        <f>IF('Master data'!AP85&gt;0,'Master data'!CB85/('Master data'!AP85/365),"NA")</f>
        <v>66.211509298135624</v>
      </c>
    </row>
    <row r="86" spans="1:5">
      <c r="A86" s="2" t="str">
        <f>'Master data'!A86</f>
        <v>Steel</v>
      </c>
      <c r="B86" s="6">
        <f>'Master data'!B86</f>
        <v>709</v>
      </c>
      <c r="C86" s="23">
        <f>IF('Master data'!AP86&gt;0,'Master data'!CB86/'Master data'!AP86,"NA")</f>
        <v>0.11375688599261241</v>
      </c>
      <c r="D86" s="23">
        <f>IF('Master data'!G86&gt;0,'Master data'!CB86/'Master data'!G86,"NA")</f>
        <v>0.14269782147897905</v>
      </c>
      <c r="E86" s="4">
        <f>IF('Master data'!AP86&gt;0,'Master data'!CB86/('Master data'!AP86/365),"NA")</f>
        <v>41.521263387303527</v>
      </c>
    </row>
    <row r="87" spans="1:5">
      <c r="A87" s="2" t="str">
        <f>'Master data'!A87</f>
        <v>Telecom (Wireless)</v>
      </c>
      <c r="B87" s="6">
        <f>'Master data'!B87</f>
        <v>101</v>
      </c>
      <c r="C87" s="23">
        <f>IF('Master data'!AP87&gt;0,'Master data'!CB87/'Master data'!AP87,"NA")</f>
        <v>0.17833093388026847</v>
      </c>
      <c r="D87" s="23">
        <f>IF('Master data'!G87&gt;0,'Master data'!CB87/'Master data'!G87,"NA")</f>
        <v>8.4623162335682331E-2</v>
      </c>
      <c r="E87" s="4">
        <f>IF('Master data'!AP87&gt;0,'Master data'!CB87/('Master data'!AP87/365),"NA")</f>
        <v>65.090790866297993</v>
      </c>
    </row>
    <row r="88" spans="1:5">
      <c r="A88" s="2" t="str">
        <f>'Master data'!A88</f>
        <v>Telecom. Equipment</v>
      </c>
      <c r="B88" s="6">
        <f>'Master data'!B88</f>
        <v>465</v>
      </c>
      <c r="C88" s="23">
        <f>IF('Master data'!AP88&gt;0,'Master data'!CB88/'Master data'!AP88,"NA")</f>
        <v>0.2590704229603053</v>
      </c>
      <c r="D88" s="23">
        <f>IF('Master data'!G88&gt;0,'Master data'!CB88/'Master data'!G88,"NA")</f>
        <v>8.8677249890002377E-2</v>
      </c>
      <c r="E88" s="4">
        <f>IF('Master data'!AP88&gt;0,'Master data'!CB88/('Master data'!AP88/365),"NA")</f>
        <v>94.560704380511424</v>
      </c>
    </row>
    <row r="89" spans="1:5">
      <c r="A89" s="2" t="str">
        <f>'Master data'!A89</f>
        <v>Telecom. Services</v>
      </c>
      <c r="B89" s="6">
        <f>'Master data'!B89</f>
        <v>296</v>
      </c>
      <c r="C89" s="23">
        <f>IF('Master data'!AP89&gt;0,'Master data'!CB89/'Master data'!AP89,"NA")</f>
        <v>0.16359258930464116</v>
      </c>
      <c r="D89" s="23">
        <f>IF('Master data'!G89&gt;0,'Master data'!CB89/'Master data'!G89,"NA")</f>
        <v>7.510951070329025E-2</v>
      </c>
      <c r="E89" s="4">
        <f>IF('Master data'!AP89&gt;0,'Master data'!CB89/('Master data'!AP89/365),"NA")</f>
        <v>59.711295096194021</v>
      </c>
    </row>
    <row r="90" spans="1:5">
      <c r="A90" s="2" t="str">
        <f>'Master data'!A90</f>
        <v>Tobacco</v>
      </c>
      <c r="B90" s="6">
        <f>'Master data'!B90</f>
        <v>55</v>
      </c>
      <c r="C90" s="23">
        <f>IF('Master data'!AP90&gt;0,'Master data'!CB90/'Master data'!AP90,"NA")</f>
        <v>0.11565762408240193</v>
      </c>
      <c r="D90" s="23">
        <f>IF('Master data'!G90&gt;0,'Master data'!CB90/'Master data'!G90,"NA")</f>
        <v>3.1505847758153953E-2</v>
      </c>
      <c r="E90" s="4">
        <f>IF('Master data'!AP90&gt;0,'Master data'!CB90/('Master data'!AP90/365),"NA")</f>
        <v>42.215032790076705</v>
      </c>
    </row>
    <row r="91" spans="1:5">
      <c r="A91" s="2" t="str">
        <f>'Master data'!A91</f>
        <v>Transportation</v>
      </c>
      <c r="B91" s="6">
        <f>'Master data'!B91</f>
        <v>295</v>
      </c>
      <c r="C91" s="23">
        <f>IF('Master data'!AP91&gt;0,'Master data'!CB91/'Master data'!AP91,"NA")</f>
        <v>0.14002238660905439</v>
      </c>
      <c r="D91" s="23">
        <f>IF('Master data'!G91&gt;0,'Master data'!CB91/'Master data'!G91,"NA")</f>
        <v>0.10448750209524049</v>
      </c>
      <c r="E91" s="4">
        <f>IF('Master data'!AP91&gt;0,'Master data'!CB91/('Master data'!AP91/365),"NA")</f>
        <v>51.108171112304845</v>
      </c>
    </row>
    <row r="92" spans="1:5">
      <c r="A92" s="2" t="str">
        <f>'Master data'!A92</f>
        <v>Transportation (Railroads)</v>
      </c>
      <c r="B92" s="6">
        <f>'Master data'!B92</f>
        <v>51</v>
      </c>
      <c r="C92" s="23">
        <f>IF('Master data'!AP92&gt;0,'Master data'!CB92/'Master data'!AP92,"NA")</f>
        <v>0.10770754355087028</v>
      </c>
      <c r="D92" s="23">
        <f>IF('Master data'!G92&gt;0,'Master data'!CB92/'Master data'!G92,"NA")</f>
        <v>2.0473435345093757E-2</v>
      </c>
      <c r="E92" s="4">
        <f>IF('Master data'!AP92&gt;0,'Master data'!CB92/('Master data'!AP92/365),"NA")</f>
        <v>39.313253396067651</v>
      </c>
    </row>
    <row r="93" spans="1:5">
      <c r="A93" s="2" t="str">
        <f>'Master data'!A93</f>
        <v>Trucking</v>
      </c>
      <c r="B93" s="6">
        <f>'Master data'!B93</f>
        <v>232</v>
      </c>
      <c r="C93" s="23">
        <f>IF('Master data'!AP93&gt;0,'Master data'!CB93/'Master data'!AP93,"NA")</f>
        <v>0.13829470095147442</v>
      </c>
      <c r="D93" s="23">
        <f>IF('Master data'!G93&gt;0,'Master data'!CB93/'Master data'!G93,"NA")</f>
        <v>7.4878119602883389E-2</v>
      </c>
      <c r="E93" s="4">
        <f>IF('Master data'!AP93&gt;0,'Master data'!CB93/('Master data'!AP93/365),"NA")</f>
        <v>50.477565847288162</v>
      </c>
    </row>
    <row r="94" spans="1:5">
      <c r="A94" s="2" t="str">
        <f>'Master data'!A94</f>
        <v>Utility (General)</v>
      </c>
      <c r="B94" s="6">
        <f>'Master data'!B94</f>
        <v>54</v>
      </c>
      <c r="C94" s="23">
        <f>IF('Master data'!AP94&gt;0,'Master data'!CB94/'Master data'!AP94,"NA")</f>
        <v>0.22622327514851176</v>
      </c>
      <c r="D94" s="23">
        <f>IF('Master data'!G94&gt;0,'Master data'!CB94/'Master data'!G94,"NA")</f>
        <v>9.3034817329423466E-2</v>
      </c>
      <c r="E94" s="4">
        <f>IF('Master data'!AP94&gt;0,'Master data'!CB94/('Master data'!AP94/365),"NA")</f>
        <v>82.571495429206792</v>
      </c>
    </row>
    <row r="95" spans="1:5">
      <c r="A95" s="2" t="str">
        <f>'Master data'!A95</f>
        <v>Utility (Water)</v>
      </c>
      <c r="B95" s="6">
        <f>'Master data'!B95</f>
        <v>104</v>
      </c>
      <c r="C95" s="23">
        <f>IF('Master data'!AP95&gt;0,'Master data'!CB95/'Master data'!AP95,"NA")</f>
        <v>0.30087762120902012</v>
      </c>
      <c r="D95" s="23">
        <f>IF('Master data'!G95&gt;0,'Master data'!CB95/'Master data'!G95,"NA")</f>
        <v>6.0894817912140325E-2</v>
      </c>
      <c r="E95" s="4">
        <f>IF('Master data'!AP95&gt;0,'Master data'!CB95/('Master data'!AP95/365),"NA")</f>
        <v>109.82033174129234</v>
      </c>
    </row>
    <row r="96" spans="1:5">
      <c r="A96" s="2" t="str">
        <f>'Master data'!A96</f>
        <v>Total Market</v>
      </c>
      <c r="B96" s="6">
        <f>'Master data'!B96</f>
        <v>47606</v>
      </c>
      <c r="C96" s="23">
        <f>IF('Master data'!AP96&gt;0,'Master data'!CB96/'Master data'!AP96,"NA")</f>
        <v>0.27946754480584857</v>
      </c>
      <c r="D96" s="23">
        <f>IF('Master data'!G96&gt;0,'Master data'!CB96/'Master data'!G96,"NA")</f>
        <v>0.10852536691630887</v>
      </c>
      <c r="E96" s="4">
        <f>IF('Master data'!AP96&gt;0,'Master data'!CB96/('Master data'!AP96/365),"NA")</f>
        <v>102.00565385413472</v>
      </c>
    </row>
    <row r="97" spans="1:5">
      <c r="A97" s="2" t="str">
        <f>'Master data'!A97</f>
        <v>Total Market (without financials)</v>
      </c>
      <c r="B97" s="6">
        <f>'Master data'!B97</f>
        <v>42185</v>
      </c>
      <c r="C97" s="23">
        <f>IF('Master data'!AP97&gt;0,'Master data'!CB97/'Master data'!AP97,"NA")</f>
        <v>0.15430076243115956</v>
      </c>
      <c r="D97" s="23">
        <f>IF('Master data'!G97&gt;0,'Master data'!CB97/'Master data'!G97,"NA")</f>
        <v>6.7888896155878842E-2</v>
      </c>
      <c r="E97" s="4">
        <f>IF('Master data'!AP97&gt;0,'Master data'!CB97/('Master data'!AP97/365),"NA")</f>
        <v>56.319778287373239</v>
      </c>
    </row>
  </sheetData>
  <pageMargins left="0.7" right="0.7" top="0.75" bottom="0.75" header="0.5" footer="0.5"/>
  <pageSetup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97"/>
  <sheetViews>
    <sheetView workbookViewId="0">
      <selection activeCell="O1" sqref="O1"/>
    </sheetView>
  </sheetViews>
  <sheetFormatPr defaultColWidth="11.07421875" defaultRowHeight="13.5"/>
  <cols>
    <col min="1" max="1" width="29.84375" bestFit="1" customWidth="1"/>
    <col min="2" max="2" width="15.84375" customWidth="1"/>
    <col min="3" max="3" width="25.69140625" bestFit="1" customWidth="1"/>
    <col min="6" max="6" width="10.69140625" style="14" customWidth="1"/>
    <col min="8" max="11" width="10.69140625" style="14" customWidth="1"/>
    <col min="12" max="12" width="13.69140625" customWidth="1"/>
  </cols>
  <sheetData>
    <row r="1" spans="1:15" s="74" customFormat="1" ht="54">
      <c r="A1" s="74" t="s">
        <v>193</v>
      </c>
      <c r="B1" s="74" t="s">
        <v>192</v>
      </c>
      <c r="C1" s="97" t="s">
        <v>296</v>
      </c>
      <c r="D1" s="74" t="s">
        <v>297</v>
      </c>
      <c r="E1" s="98" t="s">
        <v>298</v>
      </c>
      <c r="F1" s="98" t="s">
        <v>225</v>
      </c>
      <c r="G1" s="98" t="s">
        <v>299</v>
      </c>
      <c r="H1" s="98" t="s">
        <v>300</v>
      </c>
      <c r="I1" s="98" t="s">
        <v>301</v>
      </c>
      <c r="J1" s="98" t="s">
        <v>235</v>
      </c>
      <c r="K1" s="98" t="s">
        <v>302</v>
      </c>
      <c r="L1" s="74" t="s">
        <v>216</v>
      </c>
      <c r="M1" s="74" t="s">
        <v>303</v>
      </c>
      <c r="N1" s="74" t="s">
        <v>304</v>
      </c>
      <c r="O1" s="74" t="s">
        <v>305</v>
      </c>
    </row>
    <row r="2" spans="1:15">
      <c r="A2" t="str">
        <f>'Master data'!A2</f>
        <v>Advertising</v>
      </c>
      <c r="B2">
        <f>'Master data'!B2</f>
        <v>348</v>
      </c>
      <c r="C2" s="11">
        <f>Beta!H5</f>
        <v>1.1813776234736553</v>
      </c>
      <c r="D2" s="26">
        <f>'Debt fundamentals'!G2</f>
        <v>0.3254724627765172</v>
      </c>
      <c r="E2" s="26">
        <f>'Debt fundamentals'!F2</f>
        <v>0.24555203666377023</v>
      </c>
      <c r="F2" s="26">
        <f>'Tax rates'!G3</f>
        <v>0.13907454682139589</v>
      </c>
      <c r="G2" s="26">
        <f>'Dividend fundamentals'!E2</f>
        <v>0.73983027279387559</v>
      </c>
      <c r="H2" s="26">
        <f>Margins!D3</f>
        <v>2.5488485648184515E-2</v>
      </c>
      <c r="I2" s="26">
        <f>Margins!J3</f>
        <v>8.8187898752127583E-2</v>
      </c>
      <c r="J2" s="26">
        <f>ROE!C2</f>
        <v>5.6334524668553806E-2</v>
      </c>
      <c r="K2" s="26">
        <f>'Return on capital'!H2</f>
        <v>0.21254792947849876</v>
      </c>
      <c r="L2" s="11">
        <f>'Cap Ex'!J2</f>
        <v>2.7953022987689566</v>
      </c>
      <c r="M2" s="11">
        <f>PS!E2</f>
        <v>1.7514773186811119</v>
      </c>
      <c r="N2" s="26">
        <f>'Hist Growth'!D2</f>
        <v>4.9301099999999966E-2</v>
      </c>
      <c r="O2" s="26">
        <f>PE!H2</f>
        <v>0.24706296296296304</v>
      </c>
    </row>
    <row r="3" spans="1:15">
      <c r="A3" t="str">
        <f>'Master data'!A3</f>
        <v>Aerospace/Defense</v>
      </c>
      <c r="B3">
        <f>'Master data'!B3</f>
        <v>272</v>
      </c>
      <c r="C3" s="11">
        <f>Beta!H6</f>
        <v>1.1091260133359957</v>
      </c>
      <c r="D3" s="26">
        <f>'Debt fundamentals'!G3</f>
        <v>0.2595815952202461</v>
      </c>
      <c r="E3" s="26">
        <f>'Debt fundamentals'!F3</f>
        <v>0.20608557334061123</v>
      </c>
      <c r="F3" s="26">
        <f>'Tax rates'!G4</f>
        <v>9.4326796662008439E-2</v>
      </c>
      <c r="G3" s="26">
        <f>'Dividend fundamentals'!E3</f>
        <v>0.44794410996649281</v>
      </c>
      <c r="H3" s="26">
        <f>Margins!D4</f>
        <v>4.9147905346527236E-2</v>
      </c>
      <c r="I3" s="26">
        <f>Margins!J4</f>
        <v>7.6020079162414239E-2</v>
      </c>
      <c r="J3" s="26">
        <f>ROE!C3</f>
        <v>0.14422294145208617</v>
      </c>
      <c r="K3" s="26">
        <f>'Return on capital'!H3</f>
        <v>0.12703004438534796</v>
      </c>
      <c r="L3" s="11">
        <f>'Cap Ex'!J3</f>
        <v>1.8431906216043816</v>
      </c>
      <c r="M3" s="11">
        <f>PS!E3</f>
        <v>2.1398082490983557</v>
      </c>
      <c r="N3" s="26">
        <f>'Hist Growth'!D3</f>
        <v>8.6036707317073177E-2</v>
      </c>
      <c r="O3" s="26">
        <f>PE!H3</f>
        <v>0.15293311111111119</v>
      </c>
    </row>
    <row r="4" spans="1:15">
      <c r="A4" t="str">
        <f>'Master data'!A4</f>
        <v>Air Transport</v>
      </c>
      <c r="B4">
        <f>'Master data'!B4</f>
        <v>151</v>
      </c>
      <c r="C4" s="11">
        <f>Beta!H7</f>
        <v>0.93308539393835266</v>
      </c>
      <c r="D4" s="26">
        <f>'Debt fundamentals'!G4</f>
        <v>1.2636069590542571</v>
      </c>
      <c r="E4" s="26">
        <f>'Debt fundamentals'!F4</f>
        <v>0.55822719310873492</v>
      </c>
      <c r="F4" s="26">
        <f>'Tax rates'!G5</f>
        <v>4.4436825066013597E-2</v>
      </c>
      <c r="G4" s="26">
        <f>'Dividend fundamentals'!E4</f>
        <v>3.5324529286747254E-3</v>
      </c>
      <c r="H4" s="26">
        <f>Margins!D5</f>
        <v>-0.23064789785533313</v>
      </c>
      <c r="I4" s="26">
        <f>Margins!J5</f>
        <v>-0.21794243408520517</v>
      </c>
      <c r="J4" s="26">
        <f>ROE!C4</f>
        <v>-0.36718258170208184</v>
      </c>
      <c r="K4" s="26">
        <f>'Return on capital'!H4</f>
        <v>-0.10837641876215605</v>
      </c>
      <c r="L4" s="11">
        <f>'Cap Ex'!J4</f>
        <v>0.52042457558651478</v>
      </c>
      <c r="M4" s="11">
        <f>PS!E4</f>
        <v>3.2503221375332387</v>
      </c>
      <c r="N4" s="26">
        <f>'Hist Growth'!D4</f>
        <v>-8.8139663865546239E-2</v>
      </c>
      <c r="O4" s="26">
        <f>PE!H4</f>
        <v>0.14912499999999998</v>
      </c>
    </row>
    <row r="5" spans="1:15">
      <c r="A5" t="str">
        <f>'Master data'!A5</f>
        <v>Apparel</v>
      </c>
      <c r="B5">
        <f>'Master data'!B5</f>
        <v>1170</v>
      </c>
      <c r="C5" s="11">
        <f>Beta!H8</f>
        <v>0.9019518483953981</v>
      </c>
      <c r="D5" s="26">
        <f>'Debt fundamentals'!G5</f>
        <v>0.16319418712793901</v>
      </c>
      <c r="E5" s="26">
        <f>'Debt fundamentals'!F5</f>
        <v>0.14029831728344888</v>
      </c>
      <c r="F5" s="26">
        <f>'Tax rates'!G6</f>
        <v>0.13830840813111833</v>
      </c>
      <c r="G5" s="26">
        <f>'Dividend fundamentals'!E5</f>
        <v>0.3581338121940682</v>
      </c>
      <c r="H5" s="26">
        <f>Margins!D6</f>
        <v>8.8811686429720399E-2</v>
      </c>
      <c r="I5" s="26">
        <f>Margins!J6</f>
        <v>0.14196742020145089</v>
      </c>
      <c r="J5" s="26">
        <f>ROE!C5</f>
        <v>0.16730567243824646</v>
      </c>
      <c r="K5" s="26">
        <f>'Return on capital'!H5</f>
        <v>0.17908039725328107</v>
      </c>
      <c r="L5" s="11">
        <f>'Cap Ex'!J5</f>
        <v>1.4629072003367607</v>
      </c>
      <c r="M5" s="11">
        <f>PS!E5</f>
        <v>3.1280483352660666</v>
      </c>
      <c r="N5" s="26">
        <f>'Hist Growth'!D5</f>
        <v>1.8564522968197879E-2</v>
      </c>
      <c r="O5" s="26">
        <f>PE!H5</f>
        <v>0.2973030303030304</v>
      </c>
    </row>
    <row r="6" spans="1:15">
      <c r="A6" t="str">
        <f>'Master data'!A6</f>
        <v>Auto &amp; Truck</v>
      </c>
      <c r="B6">
        <f>'Master data'!B6</f>
        <v>152</v>
      </c>
      <c r="C6" s="11">
        <f>Beta!H9</f>
        <v>1.1064511394283543</v>
      </c>
      <c r="D6" s="26">
        <f>'Debt fundamentals'!G6</f>
        <v>0.47862523415599573</v>
      </c>
      <c r="E6" s="26">
        <f>'Debt fundamentals'!F6</f>
        <v>0.3236961084525225</v>
      </c>
      <c r="F6" s="26">
        <f>'Tax rates'!G7</f>
        <v>0.11019114733642207</v>
      </c>
      <c r="G6" s="26">
        <f>'Dividend fundamentals'!E6</f>
        <v>0.18454035954098272</v>
      </c>
      <c r="H6" s="26">
        <f>Margins!D7</f>
        <v>5.5118592478905132E-2</v>
      </c>
      <c r="I6" s="26">
        <f>Margins!J7</f>
        <v>6.8471847303878355E-2</v>
      </c>
      <c r="J6" s="26">
        <f>ROE!C6</f>
        <v>0.1284901839770943</v>
      </c>
      <c r="K6" s="26">
        <f>'Return on capital'!H6</f>
        <v>6.3151279912088049E-2</v>
      </c>
      <c r="L6" s="11">
        <f>'Cap Ex'!J6</f>
        <v>1.0329652431485967</v>
      </c>
      <c r="M6" s="11">
        <f>PS!E6</f>
        <v>1.657755537537851</v>
      </c>
      <c r="N6" s="26">
        <f>'Hist Growth'!D6</f>
        <v>8.029980392156863E-2</v>
      </c>
      <c r="O6" s="26">
        <f>PE!H6</f>
        <v>0.22007368421052631</v>
      </c>
    </row>
    <row r="7" spans="1:15">
      <c r="A7" t="str">
        <f>'Master data'!A7</f>
        <v>Auto Parts</v>
      </c>
      <c r="B7">
        <f>'Master data'!B7</f>
        <v>728</v>
      </c>
      <c r="C7" s="11">
        <f>Beta!H10</f>
        <v>1.4325398032358165</v>
      </c>
      <c r="D7" s="26">
        <f>'Debt fundamentals'!G7</f>
        <v>0.27878244055276119</v>
      </c>
      <c r="E7" s="26">
        <f>'Debt fundamentals'!F7</f>
        <v>0.21800615312817079</v>
      </c>
      <c r="F7" s="26">
        <f>'Tax rates'!G8</f>
        <v>0.16795687338005691</v>
      </c>
      <c r="G7" s="26">
        <f>'Dividend fundamentals'!E7</f>
        <v>0.30966197453943284</v>
      </c>
      <c r="H7" s="26">
        <f>Margins!D8</f>
        <v>3.6304465412049854E-2</v>
      </c>
      <c r="I7" s="26">
        <f>Margins!J8</f>
        <v>5.797613668665412E-2</v>
      </c>
      <c r="J7" s="26">
        <f>ROE!C7</f>
        <v>9.1165324018322391E-2</v>
      </c>
      <c r="K7" s="26">
        <f>'Return on capital'!H7</f>
        <v>7.9482915964166512E-2</v>
      </c>
      <c r="L7" s="11">
        <f>'Cap Ex'!J7</f>
        <v>1.6424210993270012</v>
      </c>
      <c r="M7" s="11">
        <f>PS!E7</f>
        <v>0.96566908965516662</v>
      </c>
      <c r="N7" s="26">
        <f>'Hist Growth'!D7</f>
        <v>4.3832314814814824E-2</v>
      </c>
      <c r="O7" s="26">
        <f>PE!H7</f>
        <v>0.33957101449275368</v>
      </c>
    </row>
    <row r="8" spans="1:15">
      <c r="A8" t="str">
        <f>'Master data'!A8</f>
        <v>Bank (Money Center)</v>
      </c>
      <c r="B8">
        <f>'Master data'!B8</f>
        <v>610</v>
      </c>
      <c r="C8" s="11">
        <f>Beta!H11</f>
        <v>0.585004953774515</v>
      </c>
      <c r="D8" s="26">
        <f>'Debt fundamentals'!G8</f>
        <v>2.7163204802862535</v>
      </c>
      <c r="E8" s="26">
        <f>'Debt fundamentals'!F8</f>
        <v>0.73091664044997162</v>
      </c>
      <c r="F8" s="26">
        <f>'Tax rates'!G9</f>
        <v>0.20490151049398916</v>
      </c>
      <c r="G8" s="26">
        <f>'Dividend fundamentals'!E8</f>
        <v>0.27349123608217429</v>
      </c>
      <c r="H8" s="26">
        <f>Margins!D9</f>
        <v>0.33033485272979785</v>
      </c>
      <c r="I8" s="26">
        <f>Margins!J9</f>
        <v>1.6736924278596722E-3</v>
      </c>
      <c r="J8" s="26">
        <f>ROE!C8</f>
        <v>0.11242346507589568</v>
      </c>
      <c r="K8" s="26">
        <f>'Return on capital'!H8</f>
        <v>1.9926716307348935E-4</v>
      </c>
      <c r="L8" s="11">
        <f>'Cap Ex'!J8</f>
        <v>0.14974045836073357</v>
      </c>
      <c r="M8" s="11">
        <f>PS!E8</f>
        <v>6.3536453292811039</v>
      </c>
      <c r="N8" s="26">
        <f>'Hist Growth'!D8</f>
        <v>8.7159472727272702E-2</v>
      </c>
      <c r="O8" s="26">
        <f>PE!H8</f>
        <v>0.24123343589743587</v>
      </c>
    </row>
    <row r="9" spans="1:15">
      <c r="A9" t="str">
        <f>'Master data'!A9</f>
        <v>Banks (Regional)</v>
      </c>
      <c r="B9">
        <f>'Master data'!B9</f>
        <v>816</v>
      </c>
      <c r="C9" s="11">
        <f>Beta!H12</f>
        <v>0.66138870502462699</v>
      </c>
      <c r="D9" s="26">
        <f>'Debt fundamentals'!G9</f>
        <v>1.7746523184634841</v>
      </c>
      <c r="E9" s="26">
        <f>'Debt fundamentals'!F9</f>
        <v>0.63959448420053988</v>
      </c>
      <c r="F9" s="26">
        <f>'Tax rates'!G10</f>
        <v>0.19886473545982666</v>
      </c>
      <c r="G9" s="26">
        <f>'Dividend fundamentals'!E9</f>
        <v>0.26641100825320135</v>
      </c>
      <c r="H9" s="26">
        <f>Margins!D10</f>
        <v>0.30203189734208352</v>
      </c>
      <c r="I9" s="26">
        <f>Margins!J10</f>
        <v>-1.0817144530146413E-3</v>
      </c>
      <c r="J9" s="26">
        <f>ROE!C9</f>
        <v>9.7813108396503909E-2</v>
      </c>
      <c r="K9" s="26">
        <f>'Return on capital'!H9</f>
        <v>-1.9878893258210381E-4</v>
      </c>
      <c r="L9" s="11">
        <f>'Cap Ex'!J9</f>
        <v>0.22938959797579286</v>
      </c>
      <c r="M9" s="11">
        <f>PS!E9</f>
        <v>4.4604026563522723</v>
      </c>
      <c r="N9" s="26">
        <f>'Hist Growth'!D9</f>
        <v>9.0462953846153923E-2</v>
      </c>
      <c r="O9" s="26">
        <f>PE!H9</f>
        <v>0.11913043478260862</v>
      </c>
    </row>
    <row r="10" spans="1:15">
      <c r="A10" t="str">
        <f>'Master data'!A10</f>
        <v>Beverage (Alcoholic)</v>
      </c>
      <c r="B10">
        <f>'Master data'!B10</f>
        <v>219</v>
      </c>
      <c r="C10" s="11">
        <f>Beta!H13</f>
        <v>0.85896545362063104</v>
      </c>
      <c r="D10" s="26">
        <f>'Debt fundamentals'!G10</f>
        <v>0.14842248243542916</v>
      </c>
      <c r="E10" s="26">
        <f>'Debt fundamentals'!F10</f>
        <v>0.12924031417486145</v>
      </c>
      <c r="F10" s="26">
        <f>'Tax rates'!G11</f>
        <v>0.1751283463529538</v>
      </c>
      <c r="G10" s="26">
        <f>'Dividend fundamentals'!E10</f>
        <v>0.43890122855911506</v>
      </c>
      <c r="H10" s="26">
        <f>Margins!D11</f>
        <v>0.12424388128877584</v>
      </c>
      <c r="I10" s="26">
        <f>Margins!J11</f>
        <v>0.21828449276979628</v>
      </c>
      <c r="J10" s="26">
        <f>ROE!C10</f>
        <v>0.14566001091751701</v>
      </c>
      <c r="K10" s="26">
        <f>'Return on capital'!H10</f>
        <v>0.1302382056431195</v>
      </c>
      <c r="L10" s="11">
        <f>'Cap Ex'!J10</f>
        <v>0.72317532053776501</v>
      </c>
      <c r="M10" s="11">
        <f>PS!E10</f>
        <v>5.3009781589270615</v>
      </c>
      <c r="N10" s="26">
        <f>'Hist Growth'!D10</f>
        <v>5.5807803468208066E-2</v>
      </c>
      <c r="O10" s="26">
        <f>PE!H10</f>
        <v>0.17109756097560971</v>
      </c>
    </row>
    <row r="11" spans="1:15">
      <c r="A11" t="str">
        <f>'Master data'!A11</f>
        <v>Beverage (Soft)</v>
      </c>
      <c r="B11">
        <f>'Master data'!B11</f>
        <v>100</v>
      </c>
      <c r="C11" s="11">
        <f>Beta!H14</f>
        <v>0.81462342739717719</v>
      </c>
      <c r="D11" s="26">
        <f>'Debt fundamentals'!G11</f>
        <v>0.16661393156601575</v>
      </c>
      <c r="E11" s="26">
        <f>'Debt fundamentals'!F11</f>
        <v>0.14281839695018891</v>
      </c>
      <c r="F11" s="26">
        <f>'Tax rates'!G12</f>
        <v>0.11472802306721322</v>
      </c>
      <c r="G11" s="26">
        <f>'Dividend fundamentals'!E11</f>
        <v>0.75415189854831</v>
      </c>
      <c r="H11" s="26">
        <f>Margins!D12</f>
        <v>0.11717679065299312</v>
      </c>
      <c r="I11" s="26">
        <f>Margins!J12</f>
        <v>0.17241253195656203</v>
      </c>
      <c r="J11" s="26">
        <f>ROE!C11</f>
        <v>0.24731986590461932</v>
      </c>
      <c r="K11" s="26">
        <f>'Return on capital'!H11</f>
        <v>0.22203947756178474</v>
      </c>
      <c r="L11" s="11">
        <f>'Cap Ex'!J11</f>
        <v>1.4547388292735512</v>
      </c>
      <c r="M11" s="11">
        <f>PS!E11</f>
        <v>4.1909320175085218</v>
      </c>
      <c r="N11" s="26">
        <f>'Hist Growth'!D11</f>
        <v>7.5315166666666669E-2</v>
      </c>
      <c r="O11" s="26">
        <f>PE!H11</f>
        <v>0.1474842105263158</v>
      </c>
    </row>
    <row r="12" spans="1:15">
      <c r="A12" t="str">
        <f>'Master data'!A12</f>
        <v>Broadcasting</v>
      </c>
      <c r="B12">
        <f>'Master data'!B12</f>
        <v>139</v>
      </c>
      <c r="C12" s="11">
        <f>Beta!H15</f>
        <v>0.80833879153702759</v>
      </c>
      <c r="D12" s="26">
        <f>'Debt fundamentals'!G12</f>
        <v>0.67660501220672231</v>
      </c>
      <c r="E12" s="26">
        <f>'Debt fundamentals'!F12</f>
        <v>0.40355659638413288</v>
      </c>
      <c r="F12" s="26">
        <f>'Tax rates'!G13</f>
        <v>0.16814117760693964</v>
      </c>
      <c r="G12" s="26">
        <f>'Dividend fundamentals'!E12</f>
        <v>0.25046767216384253</v>
      </c>
      <c r="H12" s="26">
        <f>Margins!D13</f>
        <v>9.8279416981584627E-2</v>
      </c>
      <c r="I12" s="26">
        <f>Margins!J13</f>
        <v>0.15662202949102244</v>
      </c>
      <c r="J12" s="26">
        <f>ROE!C12</f>
        <v>0.13346324081446648</v>
      </c>
      <c r="K12" s="26">
        <f>'Return on capital'!H12</f>
        <v>0.14843946881188957</v>
      </c>
      <c r="L12" s="11">
        <f>'Cap Ex'!J12</f>
        <v>1.1393690544768109</v>
      </c>
      <c r="M12" s="11">
        <f>PS!E12</f>
        <v>1.5854016127255348</v>
      </c>
      <c r="N12" s="26">
        <f>'Hist Growth'!D12</f>
        <v>1.8059655172413792E-2</v>
      </c>
      <c r="O12" s="26">
        <f>PE!H12</f>
        <v>0.59049729729729739</v>
      </c>
    </row>
    <row r="13" spans="1:15">
      <c r="A13" t="str">
        <f>'Master data'!A13</f>
        <v>Brokerage &amp; Investment Banking</v>
      </c>
      <c r="B13">
        <f>'Master data'!B13</f>
        <v>599</v>
      </c>
      <c r="C13" s="11">
        <f>Beta!H16</f>
        <v>0.45000745557375477</v>
      </c>
      <c r="D13" s="26">
        <f>'Debt fundamentals'!G13</f>
        <v>1.9721895956808493</v>
      </c>
      <c r="E13" s="26">
        <f>'Debt fundamentals'!F13</f>
        <v>0.66354770858050638</v>
      </c>
      <c r="F13" s="26">
        <f>'Tax rates'!G14</f>
        <v>0.15257143921027227</v>
      </c>
      <c r="G13" s="26">
        <f>'Dividend fundamentals'!E13</f>
        <v>0.36975144322577064</v>
      </c>
      <c r="H13" s="26">
        <f>Margins!D14</f>
        <v>0.18729338398725698</v>
      </c>
      <c r="I13" s="26">
        <f>Margins!J14</f>
        <v>1.9354410552105617E-2</v>
      </c>
      <c r="J13" s="26">
        <f>ROE!C13</f>
        <v>0.14708442590964979</v>
      </c>
      <c r="K13" s="26">
        <f>'Return on capital'!H13</f>
        <v>3.6598308950019842E-3</v>
      </c>
      <c r="L13" s="11">
        <f>'Cap Ex'!J13</f>
        <v>0.21945659992468944</v>
      </c>
      <c r="M13" s="11">
        <f>PS!E13</f>
        <v>6.1118486679454067</v>
      </c>
      <c r="N13" s="26">
        <f>'Hist Growth'!D13</f>
        <v>0.15494220183486232</v>
      </c>
      <c r="O13" s="26">
        <f>PE!H13</f>
        <v>0.20461031249999997</v>
      </c>
    </row>
    <row r="14" spans="1:15">
      <c r="A14" t="str">
        <f>'Master data'!A14</f>
        <v>Building Materials</v>
      </c>
      <c r="B14">
        <f>'Master data'!B14</f>
        <v>449</v>
      </c>
      <c r="C14" s="11">
        <f>Beta!H17</f>
        <v>1.0516109209589848</v>
      </c>
      <c r="D14" s="26">
        <f>'Debt fundamentals'!G14</f>
        <v>0.17850267003791495</v>
      </c>
      <c r="E14" s="26">
        <f>'Debt fundamentals'!F14</f>
        <v>0.15146564753406297</v>
      </c>
      <c r="F14" s="26">
        <f>'Tax rates'!G15</f>
        <v>0.17450774526242838</v>
      </c>
      <c r="G14" s="26">
        <f>'Dividend fundamentals'!E14</f>
        <v>0.27340547096016066</v>
      </c>
      <c r="H14" s="26">
        <f>Margins!D15</f>
        <v>7.7101268222883726E-2</v>
      </c>
      <c r="I14" s="26">
        <f>Margins!J15</f>
        <v>0.11469694869580641</v>
      </c>
      <c r="J14" s="26">
        <f>ROE!C14</f>
        <v>0.1698539227799756</v>
      </c>
      <c r="K14" s="26">
        <f>'Return on capital'!H14</f>
        <v>0.18207973069883476</v>
      </c>
      <c r="L14" s="11">
        <f>'Cap Ex'!J14</f>
        <v>1.9207262185722309</v>
      </c>
      <c r="M14" s="11">
        <f>PS!E14</f>
        <v>2.0016532316693967</v>
      </c>
      <c r="N14" s="26">
        <f>'Hist Growth'!D14</f>
        <v>6.3021604584527269E-2</v>
      </c>
      <c r="O14" s="26">
        <f>PE!H14</f>
        <v>0.19671363636363642</v>
      </c>
    </row>
    <row r="15" spans="1:15">
      <c r="A15" t="str">
        <f>'Master data'!A15</f>
        <v>Business &amp; Consumer Services</v>
      </c>
      <c r="B15">
        <f>'Master data'!B15</f>
        <v>948</v>
      </c>
      <c r="C15" s="11">
        <f>Beta!H18</f>
        <v>1.034888420252259</v>
      </c>
      <c r="D15" s="26">
        <f>'Debt fundamentals'!G15</f>
        <v>0.183457242328179</v>
      </c>
      <c r="E15" s="26">
        <f>'Debt fundamentals'!F15</f>
        <v>0.15501805706750268</v>
      </c>
      <c r="F15" s="26">
        <f>'Tax rates'!G16</f>
        <v>0.1670166681945929</v>
      </c>
      <c r="G15" s="26">
        <f>'Dividend fundamentals'!E15</f>
        <v>0.39715129561444124</v>
      </c>
      <c r="H15" s="26">
        <f>Margins!D16</f>
        <v>5.7990894294404946E-2</v>
      </c>
      <c r="I15" s="26">
        <f>Margins!J16</f>
        <v>8.6005375303710885E-2</v>
      </c>
      <c r="J15" s="26">
        <f>ROE!C15</f>
        <v>0.15401079666199044</v>
      </c>
      <c r="K15" s="26">
        <f>'Return on capital'!H15</f>
        <v>0.195131567973233</v>
      </c>
      <c r="L15" s="11">
        <f>'Cap Ex'!J15</f>
        <v>2.7155500036360642</v>
      </c>
      <c r="M15" s="11">
        <f>PS!E15</f>
        <v>2.3481930203402368</v>
      </c>
      <c r="N15" s="26">
        <f>'Hist Growth'!D15</f>
        <v>5.9959058219178102E-2</v>
      </c>
      <c r="O15" s="26">
        <f>PE!H15</f>
        <v>0.23083307692307686</v>
      </c>
    </row>
    <row r="16" spans="1:15">
      <c r="A16" t="str">
        <f>'Master data'!A16</f>
        <v>Cable TV</v>
      </c>
      <c r="B16">
        <f>'Master data'!B16</f>
        <v>54</v>
      </c>
      <c r="C16" s="11">
        <f>Beta!H19</f>
        <v>0.71212981670502995</v>
      </c>
      <c r="D16" s="26">
        <f>'Debt fundamentals'!G16</f>
        <v>0.58406902390333726</v>
      </c>
      <c r="E16" s="26">
        <f>'Debt fundamentals'!F16</f>
        <v>0.36871437739759638</v>
      </c>
      <c r="F16" s="26">
        <f>'Tax rates'!G17</f>
        <v>0.15049797824865793</v>
      </c>
      <c r="G16" s="26">
        <f>'Dividend fundamentals'!E16</f>
        <v>0.25204662726783561</v>
      </c>
      <c r="H16" s="26">
        <f>Margins!D17</f>
        <v>0.10977986637892674</v>
      </c>
      <c r="I16" s="26">
        <f>Margins!J17</f>
        <v>0.19022629467515539</v>
      </c>
      <c r="J16" s="26">
        <f>ROE!C16</f>
        <v>0.15219360765722542</v>
      </c>
      <c r="K16" s="26">
        <f>'Return on capital'!H16</f>
        <v>0.1300867452515298</v>
      </c>
      <c r="L16" s="11">
        <f>'Cap Ex'!J16</f>
        <v>0.80491089853914344</v>
      </c>
      <c r="M16" s="11">
        <f>PS!E16</f>
        <v>3.2469485986887721</v>
      </c>
      <c r="N16" s="26">
        <f>'Hist Growth'!D16</f>
        <v>3.6265853658536587E-2</v>
      </c>
      <c r="O16" s="26">
        <f>PE!H16</f>
        <v>0.14298571428571427</v>
      </c>
    </row>
    <row r="17" spans="1:15">
      <c r="A17" t="str">
        <f>'Master data'!A17</f>
        <v>Chemical (Basic)</v>
      </c>
      <c r="B17">
        <f>'Master data'!B17</f>
        <v>854</v>
      </c>
      <c r="C17" s="11">
        <f>Beta!H20</f>
        <v>1.019423503140594</v>
      </c>
      <c r="D17" s="26">
        <f>'Debt fundamentals'!G17</f>
        <v>0.28779332227950744</v>
      </c>
      <c r="E17" s="26">
        <f>'Debt fundamentals'!F17</f>
        <v>0.22347788057332674</v>
      </c>
      <c r="F17" s="26">
        <f>'Tax rates'!G18</f>
        <v>0.16002239162976686</v>
      </c>
      <c r="G17" s="26">
        <f>'Dividend fundamentals'!E17</f>
        <v>0.29407301643677597</v>
      </c>
      <c r="H17" s="26">
        <f>Margins!D18</f>
        <v>9.5454595867556308E-2</v>
      </c>
      <c r="I17" s="26">
        <f>Margins!J18</f>
        <v>0.12735849459508572</v>
      </c>
      <c r="J17" s="26">
        <f>ROE!C17</f>
        <v>0.17904217450125054</v>
      </c>
      <c r="K17" s="26">
        <f>'Return on capital'!H17</f>
        <v>0.13693265275656669</v>
      </c>
      <c r="L17" s="11">
        <f>'Cap Ex'!J17</f>
        <v>1.276877647002252</v>
      </c>
      <c r="M17" s="11">
        <f>PS!E17</f>
        <v>1.597656952437307</v>
      </c>
      <c r="N17" s="26">
        <f>'Hist Growth'!D17</f>
        <v>0.10183789137380189</v>
      </c>
      <c r="O17" s="26">
        <f>PE!H17</f>
        <v>0.39610588235294109</v>
      </c>
    </row>
    <row r="18" spans="1:15">
      <c r="A18" t="str">
        <f>'Master data'!A18</f>
        <v>Chemical (Diversified)</v>
      </c>
      <c r="B18">
        <f>'Master data'!B18</f>
        <v>71</v>
      </c>
      <c r="C18" s="11">
        <f>Beta!H21</f>
        <v>1.1435954227980205</v>
      </c>
      <c r="D18" s="26">
        <f>'Debt fundamentals'!G18</f>
        <v>0.44132657395149028</v>
      </c>
      <c r="E18" s="26">
        <f>'Debt fundamentals'!F18</f>
        <v>0.30619471112751695</v>
      </c>
      <c r="F18" s="26">
        <f>'Tax rates'!G19</f>
        <v>0.19766771322170917</v>
      </c>
      <c r="G18" s="26">
        <f>'Dividend fundamentals'!E18</f>
        <v>0.36879123823642057</v>
      </c>
      <c r="H18" s="26">
        <f>Margins!D19</f>
        <v>6.9020623573337062E-2</v>
      </c>
      <c r="I18" s="26">
        <f>Margins!J19</f>
        <v>0.11497133470922671</v>
      </c>
      <c r="J18" s="26">
        <f>ROE!C18</f>
        <v>0.13399234336985921</v>
      </c>
      <c r="K18" s="26">
        <f>'Return on capital'!H18</f>
        <v>0.11000865238866055</v>
      </c>
      <c r="L18" s="11">
        <f>'Cap Ex'!J18</f>
        <v>1.1928368145194908</v>
      </c>
      <c r="M18" s="11">
        <f>PS!E18</f>
        <v>1.2026694544700858</v>
      </c>
      <c r="N18" s="26">
        <f>'Hist Growth'!D18</f>
        <v>6.0420952380952374E-2</v>
      </c>
      <c r="O18" s="26">
        <f>PE!H18</f>
        <v>0.18693849999999998</v>
      </c>
    </row>
    <row r="19" spans="1:15">
      <c r="A19" t="str">
        <f>'Master data'!A19</f>
        <v>Chemical (Specialty)</v>
      </c>
      <c r="B19">
        <f>'Master data'!B19</f>
        <v>898</v>
      </c>
      <c r="C19" s="11">
        <f>Beta!H22</f>
        <v>1.0379171432897292</v>
      </c>
      <c r="D19" s="26">
        <f>'Debt fundamentals'!G19</f>
        <v>0.15898912137590943</v>
      </c>
      <c r="E19" s="26">
        <f>'Debt fundamentals'!F19</f>
        <v>0.13717913174815943</v>
      </c>
      <c r="F19" s="26">
        <f>'Tax rates'!G20</f>
        <v>0.15441083298003958</v>
      </c>
      <c r="G19" s="26">
        <f>'Dividend fundamentals'!E19</f>
        <v>0.33472651529688596</v>
      </c>
      <c r="H19" s="26">
        <f>Margins!D20</f>
        <v>0.10080153379028127</v>
      </c>
      <c r="I19" s="26">
        <f>Margins!J20</f>
        <v>0.13854725526088174</v>
      </c>
      <c r="J19" s="26">
        <f>ROE!C19</f>
        <v>0.15459574781393212</v>
      </c>
      <c r="K19" s="26">
        <f>'Return on capital'!H19</f>
        <v>0.14707006878043802</v>
      </c>
      <c r="L19" s="11">
        <f>'Cap Ex'!J19</f>
        <v>1.2522363682932998</v>
      </c>
      <c r="M19" s="11">
        <f>PS!E19</f>
        <v>2.9043272980490888</v>
      </c>
      <c r="N19" s="26">
        <f>'Hist Growth'!D19</f>
        <v>9.5149849498327707E-2</v>
      </c>
      <c r="O19" s="26">
        <f>PE!H19</f>
        <v>0.21766902654867251</v>
      </c>
    </row>
    <row r="20" spans="1:15">
      <c r="A20" t="str">
        <f>'Master data'!A20</f>
        <v>Coal &amp; Related Energy</v>
      </c>
      <c r="B20">
        <f>'Master data'!B20</f>
        <v>206</v>
      </c>
      <c r="C20" s="11">
        <f>Beta!H23</f>
        <v>1.087404452862955</v>
      </c>
      <c r="D20" s="26">
        <f>'Debt fundamentals'!G20</f>
        <v>0.41170192282861667</v>
      </c>
      <c r="E20" s="26">
        <f>'Debt fundamentals'!F20</f>
        <v>0.29163516474050882</v>
      </c>
      <c r="F20" s="26">
        <f>'Tax rates'!G21</f>
        <v>7.3592019055505969E-2</v>
      </c>
      <c r="G20" s="26">
        <f>'Dividend fundamentals'!E20</f>
        <v>0.63438373208153398</v>
      </c>
      <c r="H20" s="26">
        <f>Margins!D21</f>
        <v>9.4411191246591961E-2</v>
      </c>
      <c r="I20" s="26">
        <f>Margins!J21</f>
        <v>0.1730722645904654</v>
      </c>
      <c r="J20" s="26">
        <f>ROE!C20</f>
        <v>0.1346193475163229</v>
      </c>
      <c r="K20" s="26">
        <f>'Return on capital'!H20</f>
        <v>0.18046530915311906</v>
      </c>
      <c r="L20" s="11">
        <f>'Cap Ex'!J20</f>
        <v>1.1248637774971952</v>
      </c>
      <c r="M20" s="11">
        <f>PS!E20</f>
        <v>1.2371727116757574</v>
      </c>
      <c r="N20" s="26">
        <f>'Hist Growth'!D20</f>
        <v>0.10247798165137617</v>
      </c>
      <c r="O20" s="26">
        <f>PE!H20</f>
        <v>0.13798333333333335</v>
      </c>
    </row>
    <row r="21" spans="1:15">
      <c r="A21" t="str">
        <f>'Master data'!A21</f>
        <v>Computer Services</v>
      </c>
      <c r="B21">
        <f>'Master data'!B21</f>
        <v>1040</v>
      </c>
      <c r="C21" s="11">
        <f>Beta!H24</f>
        <v>1.0859424888659319</v>
      </c>
      <c r="D21" s="26">
        <f>'Debt fundamentals'!G21</f>
        <v>0.12449974788592474</v>
      </c>
      <c r="E21" s="26">
        <f>'Debt fundamentals'!F21</f>
        <v>0.11071567434317883</v>
      </c>
      <c r="F21" s="26">
        <f>'Tax rates'!G22</f>
        <v>0.16775447079529349</v>
      </c>
      <c r="G21" s="26">
        <f>'Dividend fundamentals'!E21</f>
        <v>0.45350477108677362</v>
      </c>
      <c r="H21" s="26">
        <f>Margins!D22</f>
        <v>4.7035684394072443E-2</v>
      </c>
      <c r="I21" s="26">
        <f>Margins!J22</f>
        <v>7.3892714992320904E-2</v>
      </c>
      <c r="J21" s="26">
        <f>ROE!C21</f>
        <v>0.16203687158794108</v>
      </c>
      <c r="K21" s="26">
        <f>'Return on capital'!H21</f>
        <v>0.21216102854698943</v>
      </c>
      <c r="L21" s="11">
        <f>'Cap Ex'!J21</f>
        <v>3.4445685929185372</v>
      </c>
      <c r="M21" s="11">
        <f>PS!E21</f>
        <v>1.6693508154641841</v>
      </c>
      <c r="N21" s="26">
        <f>'Hist Growth'!D21</f>
        <v>8.8413371266002849E-2</v>
      </c>
      <c r="O21" s="26">
        <f>PE!H21</f>
        <v>0.27636666666666665</v>
      </c>
    </row>
    <row r="22" spans="1:15">
      <c r="A22" t="str">
        <f>'Master data'!A22</f>
        <v>Computers/Peripherals</v>
      </c>
      <c r="B22">
        <f>'Master data'!B22</f>
        <v>336</v>
      </c>
      <c r="C22" s="11">
        <f>Beta!H25</f>
        <v>1.3261720479709764</v>
      </c>
      <c r="D22" s="26">
        <f>'Debt fundamentals'!G22</f>
        <v>9.2680075363584746E-2</v>
      </c>
      <c r="E22" s="26">
        <f>'Debt fundamentals'!F22</f>
        <v>8.4819040314930094E-2</v>
      </c>
      <c r="F22" s="26">
        <f>'Tax rates'!G23</f>
        <v>0.12092663522958863</v>
      </c>
      <c r="G22" s="26">
        <f>'Dividend fundamentals'!E22</f>
        <v>0.25742826139615732</v>
      </c>
      <c r="H22" s="26">
        <f>Margins!D23</f>
        <v>0.1164860952123585</v>
      </c>
      <c r="I22" s="26">
        <f>Margins!J23</f>
        <v>0.13717532124286425</v>
      </c>
      <c r="J22" s="26">
        <f>ROE!C22</f>
        <v>0.34074969243364617</v>
      </c>
      <c r="K22" s="26">
        <f>'Return on capital'!H22</f>
        <v>0.22731167282354162</v>
      </c>
      <c r="L22" s="11">
        <f>'Cap Ex'!J22</f>
        <v>1.8795730347568325</v>
      </c>
      <c r="M22" s="11">
        <f>PS!E22</f>
        <v>2.7942470732119915</v>
      </c>
      <c r="N22" s="26">
        <f>'Hist Growth'!D22</f>
        <v>4.2003705179282882E-2</v>
      </c>
      <c r="O22" s="26">
        <f>PE!H22</f>
        <v>0.13897368421052633</v>
      </c>
    </row>
    <row r="23" spans="1:15">
      <c r="A23" t="str">
        <f>'Master data'!A23</f>
        <v>Construction Supplies</v>
      </c>
      <c r="B23">
        <f>'Master data'!B23</f>
        <v>784</v>
      </c>
      <c r="C23" s="11">
        <f>Beta!H26</f>
        <v>1.0188538661037581</v>
      </c>
      <c r="D23" s="26">
        <f>'Debt fundamentals'!G23</f>
        <v>0.36155028076468931</v>
      </c>
      <c r="E23" s="26">
        <f>'Debt fundamentals'!F23</f>
        <v>0.26554309882822053</v>
      </c>
      <c r="F23" s="26">
        <f>'Tax rates'!G24</f>
        <v>0.15197680200358615</v>
      </c>
      <c r="G23" s="26">
        <f>'Dividend fundamentals'!E23</f>
        <v>0.4872110658449082</v>
      </c>
      <c r="H23" s="26">
        <f>Margins!D24</f>
        <v>6.7122579191807225E-2</v>
      </c>
      <c r="I23" s="26">
        <f>Margins!J24</f>
        <v>0.10196080141016332</v>
      </c>
      <c r="J23" s="26">
        <f>ROE!C23</f>
        <v>0.11261441512209489</v>
      </c>
      <c r="K23" s="26">
        <f>'Return on capital'!H23</f>
        <v>0.1031080627281033</v>
      </c>
      <c r="L23" s="11">
        <f>'Cap Ex'!J23</f>
        <v>1.1877188506102832</v>
      </c>
      <c r="M23" s="11">
        <f>PS!E23</f>
        <v>1.5359911710330114</v>
      </c>
      <c r="N23" s="26">
        <f>'Hist Growth'!D23</f>
        <v>7.4234515050167052E-2</v>
      </c>
      <c r="O23" s="26">
        <f>PE!H23</f>
        <v>0.29584613861386144</v>
      </c>
    </row>
    <row r="24" spans="1:15">
      <c r="A24" t="str">
        <f>'Master data'!A24</f>
        <v>Diversified</v>
      </c>
      <c r="B24">
        <f>'Master data'!B24</f>
        <v>318</v>
      </c>
      <c r="C24" s="11">
        <f>Beta!H27</f>
        <v>0.81599173352817267</v>
      </c>
      <c r="D24" s="26">
        <f>'Debt fundamentals'!G24</f>
        <v>0.56820642989331216</v>
      </c>
      <c r="E24" s="26">
        <f>'Debt fundamentals'!F24</f>
        <v>0.36232884846159458</v>
      </c>
      <c r="F24" s="26">
        <f>'Tax rates'!G25</f>
        <v>0.14502731066610131</v>
      </c>
      <c r="G24" s="26">
        <f>'Dividend fundamentals'!E24</f>
        <v>0.14003089806773888</v>
      </c>
      <c r="H24" s="26">
        <f>Margins!D25</f>
        <v>0.11835494748002691</v>
      </c>
      <c r="I24" s="26">
        <f>Margins!J25</f>
        <v>0.17135881524418048</v>
      </c>
      <c r="J24" s="26">
        <f>ROE!C24</f>
        <v>0.15311078720268695</v>
      </c>
      <c r="K24" s="26">
        <f>'Return on capital'!H24</f>
        <v>0.12454034333861526</v>
      </c>
      <c r="L24" s="11">
        <f>'Cap Ex'!J24</f>
        <v>0.85005852741487009</v>
      </c>
      <c r="M24" s="11">
        <f>PS!E24</f>
        <v>1.8318941608933268</v>
      </c>
      <c r="N24" s="26">
        <f>'Hist Growth'!D24</f>
        <v>7.9333945312500001E-2</v>
      </c>
      <c r="O24" s="26">
        <f>PE!H24</f>
        <v>0.13248780487804876</v>
      </c>
    </row>
    <row r="25" spans="1:15">
      <c r="A25" t="str">
        <f>'Master data'!A25</f>
        <v>Drugs (Biotechnology)</v>
      </c>
      <c r="B25">
        <f>'Master data'!B25</f>
        <v>1223</v>
      </c>
      <c r="C25" s="11">
        <f>Beta!H28</f>
        <v>1.0995477751708742</v>
      </c>
      <c r="D25" s="26">
        <f>'Debt fundamentals'!G25</f>
        <v>0.11710394676555087</v>
      </c>
      <c r="E25" s="26">
        <f>'Debt fundamentals'!F25</f>
        <v>0.10482815596938155</v>
      </c>
      <c r="F25" s="26">
        <f>'Tax rates'!G26</f>
        <v>2.0794847204290645E-2</v>
      </c>
      <c r="G25" s="26">
        <f>'Dividend fundamentals'!E25</f>
        <v>1.7469244414724792E-3</v>
      </c>
      <c r="H25" s="26">
        <f>Margins!D26</f>
        <v>-1.184150838584013E-2</v>
      </c>
      <c r="I25" s="26">
        <f>Margins!J26</f>
        <v>0.14553082143009591</v>
      </c>
      <c r="J25" s="26">
        <f>ROE!C25</f>
        <v>-1.265233660853342E-2</v>
      </c>
      <c r="K25" s="26">
        <f>'Return on capital'!H25</f>
        <v>7.0506081837415288E-2</v>
      </c>
      <c r="L25" s="11">
        <f>'Cap Ex'!J25</f>
        <v>0.49198829684546491</v>
      </c>
      <c r="M25" s="11">
        <f>PS!E25</f>
        <v>7.8705698445343453</v>
      </c>
      <c r="N25" s="26">
        <f>'Hist Growth'!D25</f>
        <v>0.2725598423423426</v>
      </c>
      <c r="O25" s="26">
        <f>PE!H25</f>
        <v>0.14742796610169484</v>
      </c>
    </row>
    <row r="26" spans="1:15">
      <c r="A26" t="str">
        <f>'Master data'!A26</f>
        <v>Drugs (Pharmaceutical)</v>
      </c>
      <c r="B26">
        <f>'Master data'!B26</f>
        <v>1371</v>
      </c>
      <c r="C26" s="11">
        <f>Beta!H29</f>
        <v>1.018070964021627</v>
      </c>
      <c r="D26" s="26">
        <f>'Debt fundamentals'!G26</f>
        <v>0.14788148795258552</v>
      </c>
      <c r="E26" s="26">
        <f>'Debt fundamentals'!F26</f>
        <v>0.12882992669944857</v>
      </c>
      <c r="F26" s="26">
        <f>'Tax rates'!G27</f>
        <v>9.2569721452710335E-2</v>
      </c>
      <c r="G26" s="26">
        <f>'Dividend fundamentals'!E26</f>
        <v>0.74314367916302693</v>
      </c>
      <c r="H26" s="26">
        <f>Margins!D27</f>
        <v>0.10787579316283924</v>
      </c>
      <c r="I26" s="26">
        <f>Margins!J27</f>
        <v>0.23448744322135934</v>
      </c>
      <c r="J26" s="26">
        <f>ROE!C26</f>
        <v>0.12595871454134275</v>
      </c>
      <c r="K26" s="26">
        <f>'Return on capital'!H26</f>
        <v>0.15533891167406097</v>
      </c>
      <c r="L26" s="11">
        <f>'Cap Ex'!J26</f>
        <v>0.72372750503909877</v>
      </c>
      <c r="M26" s="11">
        <f>PS!E26</f>
        <v>4.3072203653376766</v>
      </c>
      <c r="N26" s="26">
        <f>'Hist Growth'!D26</f>
        <v>0.17784532959326782</v>
      </c>
      <c r="O26" s="26">
        <f>PE!H26</f>
        <v>0.16344705882352939</v>
      </c>
    </row>
    <row r="27" spans="1:15">
      <c r="A27" t="str">
        <f>'Master data'!A27</f>
        <v>Education</v>
      </c>
      <c r="B27">
        <f>'Master data'!B27</f>
        <v>244</v>
      </c>
      <c r="C27" s="11">
        <f>Beta!H30</f>
        <v>0.99466487286497829</v>
      </c>
      <c r="D27" s="26">
        <f>'Debt fundamentals'!G27</f>
        <v>0.30778118714813613</v>
      </c>
      <c r="E27" s="26">
        <f>'Debt fundamentals'!F27</f>
        <v>0.23534608860623782</v>
      </c>
      <c r="F27" s="26">
        <f>'Tax rates'!G28</f>
        <v>0.13330324144476585</v>
      </c>
      <c r="G27" s="26">
        <f>'Dividend fundamentals'!E27</f>
        <v>0.80901117116635013</v>
      </c>
      <c r="H27" s="26">
        <f>Margins!D28</f>
        <v>3.3087493747623022E-2</v>
      </c>
      <c r="I27" s="26">
        <f>Margins!J28</f>
        <v>0.10149436847361079</v>
      </c>
      <c r="J27" s="26">
        <f>ROE!C27</f>
        <v>3.5086827411427837E-2</v>
      </c>
      <c r="K27" s="26">
        <f>'Return on capital'!H27</f>
        <v>8.4427654333280935E-2</v>
      </c>
      <c r="L27" s="11">
        <f>'Cap Ex'!J27</f>
        <v>0.95105794527488585</v>
      </c>
      <c r="M27" s="11">
        <f>PS!E27</f>
        <v>2.7382057203019605</v>
      </c>
      <c r="N27" s="26">
        <f>'Hist Growth'!D27</f>
        <v>7.7773846153846152E-2</v>
      </c>
      <c r="O27" s="26">
        <f>PE!H27</f>
        <v>0.25287500000000013</v>
      </c>
    </row>
    <row r="28" spans="1:15">
      <c r="A28" t="str">
        <f>'Master data'!A28</f>
        <v>Electrical Equipment</v>
      </c>
      <c r="B28">
        <f>'Master data'!B28</f>
        <v>999</v>
      </c>
      <c r="C28" s="11">
        <f>Beta!H31</f>
        <v>1.0794141264744062</v>
      </c>
      <c r="D28" s="26">
        <f>'Debt fundamentals'!G28</f>
        <v>0.12262089303243003</v>
      </c>
      <c r="E28" s="26">
        <f>'Debt fundamentals'!F28</f>
        <v>0.10922733916095732</v>
      </c>
      <c r="F28" s="26">
        <f>'Tax rates'!G29</f>
        <v>0.12438203727267909</v>
      </c>
      <c r="G28" s="26">
        <f>'Dividend fundamentals'!E28</f>
        <v>0.50806228697477906</v>
      </c>
      <c r="H28" s="26">
        <f>Margins!D29</f>
        <v>4.9897609307880252E-2</v>
      </c>
      <c r="I28" s="26">
        <f>Margins!J29</f>
        <v>7.4767807027420086E-2</v>
      </c>
      <c r="J28" s="26">
        <f>ROE!C28</f>
        <v>9.5887128097968344E-2</v>
      </c>
      <c r="K28" s="26">
        <f>'Return on capital'!H28</f>
        <v>0.11232819931545503</v>
      </c>
      <c r="L28" s="11">
        <f>'Cap Ex'!J28</f>
        <v>1.7049714240582912</v>
      </c>
      <c r="M28" s="11">
        <f>PS!E28</f>
        <v>2.6197080757069147</v>
      </c>
      <c r="N28" s="26">
        <f>'Hist Growth'!D28</f>
        <v>8.5675447530864327E-2</v>
      </c>
      <c r="O28" s="26">
        <f>PE!H28</f>
        <v>0.19984864864864874</v>
      </c>
    </row>
    <row r="29" spans="1:15">
      <c r="A29" t="str">
        <f>'Master data'!A29</f>
        <v>Electronics (Consumer &amp; Office)</v>
      </c>
      <c r="B29">
        <f>'Master data'!B29</f>
        <v>138</v>
      </c>
      <c r="C29" s="11">
        <f>Beta!H32</f>
        <v>1.1837226783232111</v>
      </c>
      <c r="D29" s="26">
        <f>'Debt fundamentals'!G29</f>
        <v>0.30273108641900148</v>
      </c>
      <c r="E29" s="26">
        <f>'Debt fundamentals'!F29</f>
        <v>0.23238187034529176</v>
      </c>
      <c r="F29" s="26">
        <f>'Tax rates'!G30</f>
        <v>0.11795089968411829</v>
      </c>
      <c r="G29" s="26">
        <f>'Dividend fundamentals'!E29</f>
        <v>0.22192502231623787</v>
      </c>
      <c r="H29" s="26">
        <f>Margins!D30</f>
        <v>5.0846374629842976E-2</v>
      </c>
      <c r="I29" s="26">
        <f>Margins!J30</f>
        <v>7.6962834098612126E-2</v>
      </c>
      <c r="J29" s="26">
        <f>ROE!C29</f>
        <v>0.14649401337524795</v>
      </c>
      <c r="K29" s="26">
        <f>'Return on capital'!H29</f>
        <v>0.11667340453145202</v>
      </c>
      <c r="L29" s="11">
        <f>'Cap Ex'!J29</f>
        <v>1.6809375717987154</v>
      </c>
      <c r="M29" s="11">
        <f>PS!E29</f>
        <v>1.0565976114825613</v>
      </c>
      <c r="N29" s="26">
        <f>'Hist Growth'!D29</f>
        <v>2.5422352941176497E-2</v>
      </c>
      <c r="O29" s="26">
        <f>PE!H29</f>
        <v>0.13530833333333336</v>
      </c>
    </row>
    <row r="30" spans="1:15">
      <c r="A30" t="str">
        <f>'Master data'!A30</f>
        <v>Electronics (General)</v>
      </c>
      <c r="B30">
        <f>'Master data'!B30</f>
        <v>1425</v>
      </c>
      <c r="C30" s="11">
        <f>Beta!H33</f>
        <v>1.3099307680300021</v>
      </c>
      <c r="D30" s="26">
        <f>'Debt fundamentals'!G30</f>
        <v>0.13059502053046806</v>
      </c>
      <c r="E30" s="26">
        <f>'Debt fundamentals'!F30</f>
        <v>0.11550999089770773</v>
      </c>
      <c r="F30" s="26">
        <f>'Tax rates'!G31</f>
        <v>0.12291803618616465</v>
      </c>
      <c r="G30" s="26">
        <f>'Dividend fundamentals'!E30</f>
        <v>0.3186359885929218</v>
      </c>
      <c r="H30" s="26">
        <f>Margins!D31</f>
        <v>6.6400459122571434E-2</v>
      </c>
      <c r="I30" s="26">
        <f>Margins!J31</f>
        <v>0.10122978675717055</v>
      </c>
      <c r="J30" s="26">
        <f>ROE!C30</f>
        <v>0.13300111722461752</v>
      </c>
      <c r="K30" s="26">
        <f>'Return on capital'!H30</f>
        <v>0.14336708006673324</v>
      </c>
      <c r="L30" s="11">
        <f>'Cap Ex'!J30</f>
        <v>1.5764726495723238</v>
      </c>
      <c r="M30" s="11">
        <f>PS!E30</f>
        <v>1.9430908691410391</v>
      </c>
      <c r="N30" s="26">
        <f>'Hist Growth'!D30</f>
        <v>7.3061757925072038E-2</v>
      </c>
      <c r="O30" s="26">
        <f>PE!H30</f>
        <v>0.24142499999999997</v>
      </c>
    </row>
    <row r="31" spans="1:15">
      <c r="A31" t="str">
        <f>'Master data'!A31</f>
        <v>Engineering/Construction</v>
      </c>
      <c r="B31">
        <f>'Master data'!B31</f>
        <v>1267</v>
      </c>
      <c r="C31" s="11">
        <f>Beta!H34</f>
        <v>0.84003461855413619</v>
      </c>
      <c r="D31" s="26">
        <f>'Debt fundamentals'!G31</f>
        <v>0.87333058680061726</v>
      </c>
      <c r="E31" s="26">
        <f>'Debt fundamentals'!F31</f>
        <v>0.46619138819066736</v>
      </c>
      <c r="F31" s="26">
        <f>'Tax rates'!G32</f>
        <v>0.15798804868395813</v>
      </c>
      <c r="G31" s="26">
        <f>'Dividend fundamentals'!E31</f>
        <v>0.57166614498010748</v>
      </c>
      <c r="H31" s="26">
        <f>Margins!D32</f>
        <v>2.9676465054480815E-2</v>
      </c>
      <c r="I31" s="26">
        <f>Margins!J32</f>
        <v>5.059330837098714E-2</v>
      </c>
      <c r="J31" s="26">
        <f>ROE!C31</f>
        <v>0.1044615500795243</v>
      </c>
      <c r="K31" s="26">
        <f>'Return on capital'!H31</f>
        <v>9.0537065784327186E-2</v>
      </c>
      <c r="L31" s="11">
        <f>'Cap Ex'!J31</f>
        <v>2.1078254150031008</v>
      </c>
      <c r="M31" s="11">
        <f>PS!E31</f>
        <v>0.62523633001203738</v>
      </c>
      <c r="N31" s="26">
        <f>'Hist Growth'!D31</f>
        <v>3.4862134831460639E-2</v>
      </c>
      <c r="O31" s="26">
        <f>PE!H31</f>
        <v>0.21959528301886785</v>
      </c>
    </row>
    <row r="32" spans="1:15">
      <c r="A32" t="str">
        <f>'Master data'!A32</f>
        <v>Entertainment</v>
      </c>
      <c r="B32">
        <f>'Master data'!B32</f>
        <v>734</v>
      </c>
      <c r="C32" s="11">
        <f>Beta!H35</f>
        <v>1.1053867105060646</v>
      </c>
      <c r="D32" s="26">
        <f>'Debt fundamentals'!G32</f>
        <v>0.15340025255551284</v>
      </c>
      <c r="E32" s="26">
        <f>'Debt fundamentals'!F32</f>
        <v>0.13299828243979833</v>
      </c>
      <c r="F32" s="26">
        <f>'Tax rates'!G33</f>
        <v>7.8027342383283085E-2</v>
      </c>
      <c r="G32" s="26">
        <f>'Dividend fundamentals'!E32</f>
        <v>0.54562946162858716</v>
      </c>
      <c r="H32" s="26">
        <f>Margins!D33</f>
        <v>4.0963473406854897E-2</v>
      </c>
      <c r="I32" s="26">
        <f>Margins!J33</f>
        <v>0.10206159927322521</v>
      </c>
      <c r="J32" s="26">
        <f>ROE!C32</f>
        <v>4.7601360391532309E-2</v>
      </c>
      <c r="K32" s="26">
        <f>'Return on capital'!H32</f>
        <v>0.11209610458782195</v>
      </c>
      <c r="L32" s="11">
        <f>'Cap Ex'!J32</f>
        <v>1.1845128712913422</v>
      </c>
      <c r="M32" s="11">
        <f>PS!E32</f>
        <v>4.9196069892368941</v>
      </c>
      <c r="N32" s="26">
        <f>'Hist Growth'!D32</f>
        <v>7.0556876513317157E-2</v>
      </c>
      <c r="O32" s="26">
        <f>PE!H32</f>
        <v>0.33188000000000001</v>
      </c>
    </row>
    <row r="33" spans="1:15">
      <c r="A33" t="str">
        <f>'Master data'!A33</f>
        <v>Environmental &amp; Waste Services</v>
      </c>
      <c r="B33">
        <f>'Master data'!B33</f>
        <v>353</v>
      </c>
      <c r="C33" s="11">
        <f>Beta!H36</f>
        <v>0.89361407779736812</v>
      </c>
      <c r="D33" s="26">
        <f>'Debt fundamentals'!G33</f>
        <v>0.30505613997568043</v>
      </c>
      <c r="E33" s="26">
        <f>'Debt fundamentals'!F33</f>
        <v>0.23374943853477836</v>
      </c>
      <c r="F33" s="26">
        <f>'Tax rates'!G34</f>
        <v>0.12998483608179812</v>
      </c>
      <c r="G33" s="26">
        <f>'Dividend fundamentals'!E33</f>
        <v>0.60842907953920744</v>
      </c>
      <c r="H33" s="26">
        <f>Margins!D34</f>
        <v>5.5094001480110955E-2</v>
      </c>
      <c r="I33" s="26">
        <f>Margins!J34</f>
        <v>0.11216928619940854</v>
      </c>
      <c r="J33" s="26">
        <f>ROE!C33</f>
        <v>9.4771173784805332E-2</v>
      </c>
      <c r="K33" s="26">
        <f>'Return on capital'!H33</f>
        <v>0.12555572207624333</v>
      </c>
      <c r="L33" s="11">
        <f>'Cap Ex'!J33</f>
        <v>1.2850256670890909</v>
      </c>
      <c r="M33" s="11">
        <f>PS!E33</f>
        <v>3.0210908579209463</v>
      </c>
      <c r="N33" s="26">
        <f>'Hist Growth'!D33</f>
        <v>8.4489025641025658E-2</v>
      </c>
      <c r="O33" s="26">
        <f>PE!H33</f>
        <v>0.17580666666666672</v>
      </c>
    </row>
    <row r="34" spans="1:15">
      <c r="A34" t="str">
        <f>'Master data'!A34</f>
        <v>Farming/Agriculture</v>
      </c>
      <c r="B34">
        <f>'Master data'!B34</f>
        <v>417</v>
      </c>
      <c r="C34" s="11">
        <f>Beta!H37</f>
        <v>0.76498147874758105</v>
      </c>
      <c r="D34" s="26">
        <f>'Debt fundamentals'!G34</f>
        <v>0.42973386762801602</v>
      </c>
      <c r="E34" s="26">
        <f>'Debt fundamentals'!F34</f>
        <v>0.3005691320308172</v>
      </c>
      <c r="F34" s="26">
        <f>'Tax rates'!G35</f>
        <v>0.12702778250462579</v>
      </c>
      <c r="G34" s="26">
        <f>'Dividend fundamentals'!E34</f>
        <v>0.33410327576209758</v>
      </c>
      <c r="H34" s="26">
        <f>Margins!D35</f>
        <v>4.7708972369461769E-2</v>
      </c>
      <c r="I34" s="26">
        <f>Margins!J35</f>
        <v>7.4704714981818451E-2</v>
      </c>
      <c r="J34" s="26">
        <f>ROE!C34</f>
        <v>0.14075971437753482</v>
      </c>
      <c r="K34" s="26">
        <f>'Return on capital'!H34</f>
        <v>9.987820828033038E-2</v>
      </c>
      <c r="L34" s="11">
        <f>'Cap Ex'!J34</f>
        <v>1.5270189959091154</v>
      </c>
      <c r="M34" s="11">
        <f>PS!E34</f>
        <v>1.2817895482831951</v>
      </c>
      <c r="N34" s="26">
        <f>'Hist Growth'!D34</f>
        <v>0.10532477663230227</v>
      </c>
      <c r="O34" s="26">
        <f>PE!H34</f>
        <v>0.18129000000000001</v>
      </c>
    </row>
    <row r="35" spans="1:15">
      <c r="A35" t="str">
        <f>'Master data'!A35</f>
        <v>Financial Svcs. (Non-bank &amp; Insurance)</v>
      </c>
      <c r="B35">
        <f>'Master data'!B35</f>
        <v>1102</v>
      </c>
      <c r="C35" s="11">
        <f>Beta!H38</f>
        <v>0.19360892940908647</v>
      </c>
      <c r="D35" s="26">
        <f>'Debt fundamentals'!G35</f>
        <v>5.3233152506475747</v>
      </c>
      <c r="E35" s="26">
        <f>'Debt fundamentals'!F35</f>
        <v>0.84185510916957851</v>
      </c>
      <c r="F35" s="26">
        <f>'Tax rates'!G36</f>
        <v>0.15289723972565497</v>
      </c>
      <c r="G35" s="26">
        <f>'Dividend fundamentals'!E35</f>
        <v>0.18374390748001143</v>
      </c>
      <c r="H35" s="26">
        <f>Margins!D36</f>
        <v>0.28927100729713695</v>
      </c>
      <c r="I35" s="26">
        <f>Margins!J36</f>
        <v>0.10187205475770066</v>
      </c>
      <c r="J35" s="26">
        <f>ROE!C35</f>
        <v>0.25274874530024904</v>
      </c>
      <c r="K35" s="26">
        <f>'Return on capital'!H35</f>
        <v>6.494341693990849E-3</v>
      </c>
      <c r="L35" s="11">
        <f>'Cap Ex'!J35</f>
        <v>7.508175306627532E-2</v>
      </c>
      <c r="M35" s="11">
        <f>PS!E35</f>
        <v>15.525622863846257</v>
      </c>
      <c r="N35" s="26">
        <f>'Hist Growth'!D35</f>
        <v>9.0521556802244107E-2</v>
      </c>
      <c r="O35" s="26">
        <f>PE!H35</f>
        <v>0.20251606557377053</v>
      </c>
    </row>
    <row r="36" spans="1:15">
      <c r="A36" t="str">
        <f>'Master data'!A36</f>
        <v>Food Processing</v>
      </c>
      <c r="B36">
        <f>'Master data'!B36</f>
        <v>1377</v>
      </c>
      <c r="C36" s="11">
        <f>Beta!H39</f>
        <v>0.76685225708114102</v>
      </c>
      <c r="D36" s="26">
        <f>'Debt fundamentals'!G36</f>
        <v>0.24619391296118856</v>
      </c>
      <c r="E36" s="26">
        <f>'Debt fundamentals'!F36</f>
        <v>0.19755666465757807</v>
      </c>
      <c r="F36" s="26">
        <f>'Tax rates'!G37</f>
        <v>0.15202930549457441</v>
      </c>
      <c r="G36" s="26">
        <f>'Dividend fundamentals'!E36</f>
        <v>0.52014418377656468</v>
      </c>
      <c r="H36" s="26">
        <f>Margins!D37</f>
        <v>6.1820631125735229E-2</v>
      </c>
      <c r="I36" s="26">
        <f>Margins!J37</f>
        <v>9.2632765192477498E-2</v>
      </c>
      <c r="J36" s="26">
        <f>ROE!C36</f>
        <v>0.13577258792645006</v>
      </c>
      <c r="K36" s="26">
        <f>'Return on capital'!H36</f>
        <v>0.13848942323998401</v>
      </c>
      <c r="L36" s="11">
        <f>'Cap Ex'!J36</f>
        <v>1.7623802707398435</v>
      </c>
      <c r="M36" s="11">
        <f>PS!E36</f>
        <v>1.7922021620293849</v>
      </c>
      <c r="N36" s="26">
        <f>'Hist Growth'!D36</f>
        <v>9.1944176954732448E-2</v>
      </c>
      <c r="O36" s="26">
        <f>PE!H36</f>
        <v>0.16776885542168662</v>
      </c>
    </row>
    <row r="37" spans="1:15">
      <c r="A37" t="str">
        <f>'Master data'!A37</f>
        <v>Food Wholesalers</v>
      </c>
      <c r="B37">
        <f>'Master data'!B37</f>
        <v>160</v>
      </c>
      <c r="C37" s="11">
        <f>Beta!H40</f>
        <v>0.60021654258980073</v>
      </c>
      <c r="D37" s="26">
        <f>'Debt fundamentals'!G37</f>
        <v>0.75403296854834512</v>
      </c>
      <c r="E37" s="26">
        <f>'Debt fundamentals'!F37</f>
        <v>0.42988528840047413</v>
      </c>
      <c r="F37" s="26">
        <f>'Tax rates'!G38</f>
        <v>0.14567333847476918</v>
      </c>
      <c r="G37" s="26">
        <f>'Dividend fundamentals'!E37</f>
        <v>0.90786632704102799</v>
      </c>
      <c r="H37" s="26">
        <f>Margins!D38</f>
        <v>6.6764169462031351E-3</v>
      </c>
      <c r="I37" s="26">
        <f>Margins!J38</f>
        <v>2.2045808747212278E-2</v>
      </c>
      <c r="J37" s="26">
        <f>ROE!C37</f>
        <v>6.4923842770230944E-2</v>
      </c>
      <c r="K37" s="26">
        <f>'Return on capital'!H37</f>
        <v>9.5179563461661634E-2</v>
      </c>
      <c r="L37" s="11">
        <f>'Cap Ex'!J37</f>
        <v>5.0516689569151323</v>
      </c>
      <c r="M37" s="11">
        <f>PS!E37</f>
        <v>0.45134129090693709</v>
      </c>
      <c r="N37" s="26">
        <f>'Hist Growth'!D37</f>
        <v>5.1334159292035393E-2</v>
      </c>
      <c r="O37" s="26">
        <f>PE!H37</f>
        <v>0.10109090909090912</v>
      </c>
    </row>
    <row r="38" spans="1:15">
      <c r="A38" t="str">
        <f>'Master data'!A38</f>
        <v>Furn/Home Furnishings</v>
      </c>
      <c r="B38">
        <f>'Master data'!B38</f>
        <v>359</v>
      </c>
      <c r="C38" s="11">
        <f>Beta!H41</f>
        <v>1.1437511600266084</v>
      </c>
      <c r="D38" s="26">
        <f>'Debt fundamentals'!G38</f>
        <v>0.18542926296402693</v>
      </c>
      <c r="E38" s="26">
        <f>'Debt fundamentals'!F38</f>
        <v>0.15642372662573115</v>
      </c>
      <c r="F38" s="26">
        <f>'Tax rates'!G39</f>
        <v>0.15994467350585362</v>
      </c>
      <c r="G38" s="26">
        <f>'Dividend fundamentals'!E38</f>
        <v>0.46212509143471969</v>
      </c>
      <c r="H38" s="26">
        <f>Margins!D39</f>
        <v>7.0620174381892581E-2</v>
      </c>
      <c r="I38" s="26">
        <f>Margins!J39</f>
        <v>9.4045055410194603E-2</v>
      </c>
      <c r="J38" s="26">
        <f>ROE!C38</f>
        <v>0.20629354221873236</v>
      </c>
      <c r="K38" s="26">
        <f>'Return on capital'!H38</f>
        <v>0.21756356586507522</v>
      </c>
      <c r="L38" s="11">
        <f>'Cap Ex'!J38</f>
        <v>2.7324434819828336</v>
      </c>
      <c r="M38" s="11">
        <f>PS!E38</f>
        <v>1.3898008184340895</v>
      </c>
      <c r="N38" s="26">
        <f>'Hist Growth'!D38</f>
        <v>9.0682851239669432E-2</v>
      </c>
      <c r="O38" s="26">
        <f>PE!H38</f>
        <v>0.17956170212765951</v>
      </c>
    </row>
    <row r="39" spans="1:15">
      <c r="A39" t="str">
        <f>'Master data'!A39</f>
        <v>Green &amp; Renewable Energy</v>
      </c>
      <c r="B39">
        <f>'Master data'!B39</f>
        <v>239</v>
      </c>
      <c r="C39" s="11">
        <f>Beta!H42</f>
        <v>0.75635061306699269</v>
      </c>
      <c r="D39" s="26">
        <f>'Debt fundamentals'!G39</f>
        <v>0.51791868699133625</v>
      </c>
      <c r="E39" s="26">
        <f>'Debt fundamentals'!F39</f>
        <v>0.34120318264076577</v>
      </c>
      <c r="F39" s="26">
        <f>'Tax rates'!G40</f>
        <v>9.7680032851166956E-2</v>
      </c>
      <c r="G39" s="26">
        <f>'Dividend fundamentals'!E39</f>
        <v>0.85600493602504069</v>
      </c>
      <c r="H39" s="26">
        <f>Margins!D40</f>
        <v>0.16346021776427189</v>
      </c>
      <c r="I39" s="26">
        <f>Margins!J40</f>
        <v>0.33431352752227683</v>
      </c>
      <c r="J39" s="26">
        <f>ROE!C39</f>
        <v>0.10262739570706697</v>
      </c>
      <c r="K39" s="26">
        <f>'Return on capital'!H39</f>
        <v>8.0323422894788152E-2</v>
      </c>
      <c r="L39" s="11">
        <f>'Cap Ex'!J39</f>
        <v>0.26623388747483401</v>
      </c>
      <c r="M39" s="11">
        <f>PS!E39</f>
        <v>8.809196180659864</v>
      </c>
      <c r="N39" s="26">
        <f>'Hist Growth'!D39</f>
        <v>0.16406504273504274</v>
      </c>
      <c r="O39" s="26">
        <f>PE!H39</f>
        <v>0.22949666666666665</v>
      </c>
    </row>
    <row r="40" spans="1:15">
      <c r="A40" t="str">
        <f>'Master data'!A40</f>
        <v>Healthcare Products</v>
      </c>
      <c r="B40">
        <f>'Master data'!B40</f>
        <v>852</v>
      </c>
      <c r="C40" s="11">
        <f>Beta!H43</f>
        <v>1.004266702633293</v>
      </c>
      <c r="D40" s="26">
        <f>'Debt fundamentals'!G40</f>
        <v>8.9208483335097469E-2</v>
      </c>
      <c r="E40" s="26">
        <f>'Debt fundamentals'!F40</f>
        <v>8.1902119474818916E-2</v>
      </c>
      <c r="F40" s="26">
        <f>'Tax rates'!G41</f>
        <v>7.5996621239877257E-2</v>
      </c>
      <c r="G40" s="26">
        <f>'Dividend fundamentals'!E40</f>
        <v>0.30021478945389152</v>
      </c>
      <c r="H40" s="26">
        <f>Margins!D41</f>
        <v>0.14488071349667667</v>
      </c>
      <c r="I40" s="26">
        <f>Margins!J41</f>
        <v>0.19822071574785446</v>
      </c>
      <c r="J40" s="26">
        <f>ROE!C40</f>
        <v>0.16348558040316163</v>
      </c>
      <c r="K40" s="26">
        <f>'Return on capital'!H40</f>
        <v>0.19210001653794134</v>
      </c>
      <c r="L40" s="11">
        <f>'Cap Ex'!J40</f>
        <v>1.045846161111043</v>
      </c>
      <c r="M40" s="11">
        <f>PS!E40</f>
        <v>5.8873251336520092</v>
      </c>
      <c r="N40" s="26">
        <f>'Hist Growth'!D40</f>
        <v>0.16028147505422979</v>
      </c>
      <c r="O40" s="26">
        <f>PE!H40</f>
        <v>0.14389906542056077</v>
      </c>
    </row>
    <row r="41" spans="1:15">
      <c r="A41" t="str">
        <f>'Master data'!A41</f>
        <v>Healthcare Support Services</v>
      </c>
      <c r="B41">
        <f>'Master data'!B41</f>
        <v>445</v>
      </c>
      <c r="C41" s="11">
        <f>Beta!H44</f>
        <v>0.85123445071852089</v>
      </c>
      <c r="D41" s="26">
        <f>'Debt fundamentals'!G41</f>
        <v>0.27497104243290915</v>
      </c>
      <c r="E41" s="26">
        <f>'Debt fundamentals'!F41</f>
        <v>0.21566846091516509</v>
      </c>
      <c r="F41" s="26">
        <f>'Tax rates'!G42</f>
        <v>0.14227983754560394</v>
      </c>
      <c r="G41" s="26">
        <f>'Dividend fundamentals'!E41</f>
        <v>0.30618596123649655</v>
      </c>
      <c r="H41" s="26">
        <f>Margins!D42</f>
        <v>2.4577083503728E-2</v>
      </c>
      <c r="I41" s="26">
        <f>Margins!J42</f>
        <v>4.3754328185521087E-2</v>
      </c>
      <c r="J41" s="26">
        <f>ROE!C41</f>
        <v>0.13342208845949446</v>
      </c>
      <c r="K41" s="26">
        <f>'Return on capital'!H41</f>
        <v>0.24919345921300695</v>
      </c>
      <c r="L41" s="11">
        <f>'Cap Ex'!J41</f>
        <v>6.6359755423643216</v>
      </c>
      <c r="M41" s="11">
        <f>PS!E41</f>
        <v>0.78438687245522654</v>
      </c>
      <c r="N41" s="26">
        <f>'Hist Growth'!D41</f>
        <v>0.16206891666666667</v>
      </c>
      <c r="O41" s="26">
        <f>PE!H41</f>
        <v>0.22144521276595749</v>
      </c>
    </row>
    <row r="42" spans="1:15">
      <c r="A42" t="str">
        <f>'Master data'!A42</f>
        <v>Heathcare Information and Technology</v>
      </c>
      <c r="B42">
        <f>'Master data'!B42</f>
        <v>455</v>
      </c>
      <c r="C42" s="11">
        <f>Beta!H45</f>
        <v>1.029860916019532</v>
      </c>
      <c r="D42" s="26">
        <f>'Debt fundamentals'!G42</f>
        <v>8.0087396011284812E-2</v>
      </c>
      <c r="E42" s="26">
        <f>'Debt fundamentals'!F42</f>
        <v>7.4148996004438195E-2</v>
      </c>
      <c r="F42" s="26">
        <f>'Tax rates'!G43</f>
        <v>6.8531772382227199E-2</v>
      </c>
      <c r="G42" s="26">
        <f>'Dividend fundamentals'!E42</f>
        <v>9.0694295153718699E-2</v>
      </c>
      <c r="H42" s="26">
        <f>Margins!D43</f>
        <v>0.15237422213242152</v>
      </c>
      <c r="I42" s="26">
        <f>Margins!J43</f>
        <v>0.18608751855927419</v>
      </c>
      <c r="J42" s="26">
        <f>ROE!C42</f>
        <v>0.17999214051230031</v>
      </c>
      <c r="K42" s="26">
        <f>'Return on capital'!H42</f>
        <v>0.20984981226427121</v>
      </c>
      <c r="L42" s="11">
        <f>'Cap Ex'!J42</f>
        <v>1.205045287274372</v>
      </c>
      <c r="M42" s="11">
        <f>PS!E42</f>
        <v>8.3996160075102217</v>
      </c>
      <c r="N42" s="26">
        <f>'Hist Growth'!D42</f>
        <v>0.1606727027027027</v>
      </c>
      <c r="O42" s="26">
        <f>PE!H42</f>
        <v>0.21175217391304341</v>
      </c>
    </row>
    <row r="43" spans="1:15">
      <c r="A43" t="str">
        <f>'Master data'!A43</f>
        <v>Homebuilding</v>
      </c>
      <c r="B43">
        <f>'Master data'!B43</f>
        <v>168</v>
      </c>
      <c r="C43" s="11">
        <f>Beta!H46</f>
        <v>1.3642077831260386</v>
      </c>
      <c r="D43" s="26">
        <f>'Debt fundamentals'!G43</f>
        <v>0.32823241089474708</v>
      </c>
      <c r="E43" s="26">
        <f>'Debt fundamentals'!F43</f>
        <v>0.24711971203415931</v>
      </c>
      <c r="F43" s="26">
        <f>'Tax rates'!G44</f>
        <v>0.2056651335052623</v>
      </c>
      <c r="G43" s="26">
        <f>'Dividend fundamentals'!E43</f>
        <v>0.19560066340798207</v>
      </c>
      <c r="H43" s="26">
        <f>Margins!D44</f>
        <v>0.10356835553725349</v>
      </c>
      <c r="I43" s="26">
        <f>Margins!J44</f>
        <v>0.12846761573327145</v>
      </c>
      <c r="J43" s="26">
        <f>ROE!C43</f>
        <v>0.19815443637580782</v>
      </c>
      <c r="K43" s="26">
        <f>'Return on capital'!H43</f>
        <v>0.14905985280337444</v>
      </c>
      <c r="L43" s="11">
        <f>'Cap Ex'!J43</f>
        <v>1.460552948962565</v>
      </c>
      <c r="M43" s="11">
        <f>PS!E43</f>
        <v>1.2258580817257214</v>
      </c>
      <c r="N43" s="26">
        <f>'Hist Growth'!D43</f>
        <v>0.11534844444444445</v>
      </c>
      <c r="O43" s="26">
        <f>PE!H43</f>
        <v>0.27171999999999996</v>
      </c>
    </row>
    <row r="44" spans="1:15">
      <c r="A44" t="str">
        <f>'Master data'!A44</f>
        <v>Hospitals/Healthcare Facilities</v>
      </c>
      <c r="B44">
        <f>'Master data'!B44</f>
        <v>223</v>
      </c>
      <c r="C44" s="11">
        <f>Beta!H47</f>
        <v>0.73386631620913956</v>
      </c>
      <c r="D44" s="26">
        <f>'Debt fundamentals'!G44</f>
        <v>0.48732522372681053</v>
      </c>
      <c r="E44" s="26">
        <f>'Debt fundamentals'!F44</f>
        <v>0.32765209380750854</v>
      </c>
      <c r="F44" s="26">
        <f>'Tax rates'!G45</f>
        <v>0.15976905706743341</v>
      </c>
      <c r="G44" s="26">
        <f>'Dividend fundamentals'!E44</f>
        <v>0.24127923443314667</v>
      </c>
      <c r="H44" s="26">
        <f>Margins!D45</f>
        <v>6.2286538242118744E-2</v>
      </c>
      <c r="I44" s="26">
        <f>Margins!J45</f>
        <v>0.11073854379407713</v>
      </c>
      <c r="J44" s="26">
        <f>ROE!C44</f>
        <v>0.21110755217561589</v>
      </c>
      <c r="K44" s="26">
        <f>'Return on capital'!H44</f>
        <v>0.12182006499456502</v>
      </c>
      <c r="L44" s="11">
        <f>'Cap Ex'!J44</f>
        <v>1.3074735160759832</v>
      </c>
      <c r="M44" s="11">
        <f>PS!E44</f>
        <v>2.43650061047884</v>
      </c>
      <c r="N44" s="26">
        <f>'Hist Growth'!D44</f>
        <v>8.7154090909090889E-2</v>
      </c>
      <c r="O44" s="26">
        <f>PE!H44</f>
        <v>0.24456122448979598</v>
      </c>
    </row>
    <row r="45" spans="1:15">
      <c r="A45" t="str">
        <f>'Master data'!A45</f>
        <v>Hotel/Gaming</v>
      </c>
      <c r="B45">
        <f>'Master data'!B45</f>
        <v>654</v>
      </c>
      <c r="C45" s="11">
        <f>Beta!H48</f>
        <v>0.94591136990682279</v>
      </c>
      <c r="D45" s="26">
        <f>'Debt fundamentals'!G45</f>
        <v>0.49018248276543641</v>
      </c>
      <c r="E45" s="26">
        <f>'Debt fundamentals'!F45</f>
        <v>0.32894124607864822</v>
      </c>
      <c r="F45" s="26">
        <f>'Tax rates'!G46</f>
        <v>5.7061387842559444E-2</v>
      </c>
      <c r="G45" s="26">
        <f>'Dividend fundamentals'!E45</f>
        <v>5.8710508421209884E-3</v>
      </c>
      <c r="H45" s="26">
        <f>Margins!D46</f>
        <v>-0.20524875381530161</v>
      </c>
      <c r="I45" s="26">
        <f>Margins!J46</f>
        <v>-9.5988581967106038E-2</v>
      </c>
      <c r="J45" s="26">
        <f>ROE!C45</f>
        <v>-0.16374474417089072</v>
      </c>
      <c r="K45" s="26">
        <f>'Return on capital'!H45</f>
        <v>-3.5040177148339138E-2</v>
      </c>
      <c r="L45" s="11">
        <f>'Cap Ex'!J45</f>
        <v>0.3889305155506233</v>
      </c>
      <c r="M45" s="11">
        <f>PS!E45</f>
        <v>6.5791040682098654</v>
      </c>
      <c r="N45" s="26">
        <f>'Hist Growth'!D45</f>
        <v>-9.0182071129707067E-2</v>
      </c>
      <c r="O45" s="26">
        <f>PE!H45</f>
        <v>0.39919999999999994</v>
      </c>
    </row>
    <row r="46" spans="1:15">
      <c r="A46" t="str">
        <f>'Master data'!A46</f>
        <v>Household Products</v>
      </c>
      <c r="B46">
        <f>'Master data'!B46</f>
        <v>575</v>
      </c>
      <c r="C46" s="11">
        <f>Beta!H49</f>
        <v>0.99643706116531017</v>
      </c>
      <c r="D46" s="26">
        <f>'Debt fundamentals'!G46</f>
        <v>0.11050592122201273</v>
      </c>
      <c r="E46" s="26">
        <f>'Debt fundamentals'!F46</f>
        <v>9.9509529044573511E-2</v>
      </c>
      <c r="F46" s="26">
        <f>'Tax rates'!G47</f>
        <v>0.12035865084485994</v>
      </c>
      <c r="G46" s="26">
        <f>'Dividend fundamentals'!E46</f>
        <v>0.74614160062357071</v>
      </c>
      <c r="H46" s="26">
        <f>Margins!D47</f>
        <v>9.4463353259879382E-2</v>
      </c>
      <c r="I46" s="26">
        <f>Margins!J47</f>
        <v>0.15811030142076848</v>
      </c>
      <c r="J46" s="26">
        <f>ROE!C46</f>
        <v>0.19055253540112985</v>
      </c>
      <c r="K46" s="26">
        <f>'Return on capital'!H46</f>
        <v>0.2508846226966272</v>
      </c>
      <c r="L46" s="11">
        <f>'Cap Ex'!J46</f>
        <v>1.8031128111662535</v>
      </c>
      <c r="M46" s="11">
        <f>PS!E46</f>
        <v>3.8212465840541205</v>
      </c>
      <c r="N46" s="26">
        <f>'Hist Growth'!D46</f>
        <v>4.7499704142011802E-2</v>
      </c>
      <c r="O46" s="26">
        <f>PE!H46</f>
        <v>0.23570999999999998</v>
      </c>
    </row>
    <row r="47" spans="1:15">
      <c r="A47" t="str">
        <f>'Master data'!A47</f>
        <v>Information Services</v>
      </c>
      <c r="B47">
        <f>'Master data'!B47</f>
        <v>266</v>
      </c>
      <c r="C47" s="11">
        <f>Beta!H50</f>
        <v>1.2255707889077481</v>
      </c>
      <c r="D47" s="26">
        <f>'Debt fundamentals'!G47</f>
        <v>0.10751090380719992</v>
      </c>
      <c r="E47" s="26">
        <f>'Debt fundamentals'!F47</f>
        <v>9.7074352439888809E-2</v>
      </c>
      <c r="F47" s="26">
        <f>'Tax rates'!G48</f>
        <v>0.14318180298464608</v>
      </c>
      <c r="G47" s="26">
        <f>'Dividend fundamentals'!E47</f>
        <v>0.29262517863539789</v>
      </c>
      <c r="H47" s="26">
        <f>Margins!D48</f>
        <v>0.13906167792874885</v>
      </c>
      <c r="I47" s="26">
        <f>Margins!J48</f>
        <v>0.20606872234060128</v>
      </c>
      <c r="J47" s="26">
        <f>ROE!C47</f>
        <v>0.15923208270441835</v>
      </c>
      <c r="K47" s="26">
        <f>'Return on capital'!H47</f>
        <v>0.26041659331316175</v>
      </c>
      <c r="L47" s="11">
        <f>'Cap Ex'!J47</f>
        <v>1.4718132745855532</v>
      </c>
      <c r="M47" s="11">
        <f>PS!E47</f>
        <v>7.9224235893376189</v>
      </c>
      <c r="N47" s="26">
        <f>'Hist Growth'!D47</f>
        <v>0.11343000000000003</v>
      </c>
      <c r="O47" s="26">
        <f>PE!H47</f>
        <v>0.20201896551724136</v>
      </c>
    </row>
    <row r="48" spans="1:15">
      <c r="A48" t="str">
        <f>'Master data'!A48</f>
        <v>Insurance (General)</v>
      </c>
      <c r="B48">
        <f>'Master data'!B48</f>
        <v>215</v>
      </c>
      <c r="C48" s="11">
        <f>Beta!H51</f>
        <v>0.71545779620009198</v>
      </c>
      <c r="D48" s="26">
        <f>'Debt fundamentals'!G48</f>
        <v>0.39118743049248061</v>
      </c>
      <c r="E48" s="26">
        <f>'Debt fundamentals'!F48</f>
        <v>0.28118959524670251</v>
      </c>
      <c r="F48" s="26">
        <f>'Tax rates'!G49</f>
        <v>0.14535346913165509</v>
      </c>
      <c r="G48" s="26">
        <f>'Dividend fundamentals'!E48</f>
        <v>0.40784743274681523</v>
      </c>
      <c r="H48" s="26">
        <f>Margins!D49</f>
        <v>6.555779976252174E-2</v>
      </c>
      <c r="I48" s="26">
        <f>Margins!J49</f>
        <v>0.10326526924493494</v>
      </c>
      <c r="J48" s="26">
        <f>ROE!C48</f>
        <v>0.121914624481884</v>
      </c>
      <c r="K48" s="26">
        <f>'Return on capital'!H48</f>
        <v>0.14195024341640516</v>
      </c>
      <c r="L48" s="11">
        <f>'Cap Ex'!J48</f>
        <v>1.6084188204332122</v>
      </c>
      <c r="M48" s="11">
        <f>PS!E48</f>
        <v>0.97644302795601812</v>
      </c>
      <c r="N48" s="26">
        <f>'Hist Growth'!D48</f>
        <v>6.4144114285714315E-2</v>
      </c>
      <c r="O48" s="26">
        <f>PE!H48</f>
        <v>0.18693749999999998</v>
      </c>
    </row>
    <row r="49" spans="1:15">
      <c r="A49" t="str">
        <f>'Master data'!A49</f>
        <v>Insurance (Life)</v>
      </c>
      <c r="B49">
        <f>'Master data'!B49</f>
        <v>142</v>
      </c>
      <c r="C49" s="11">
        <f>Beta!H52</f>
        <v>0.99042615557145619</v>
      </c>
      <c r="D49" s="26">
        <f>'Debt fundamentals'!G49</f>
        <v>1.0791276598797896</v>
      </c>
      <c r="E49" s="26">
        <f>'Debt fundamentals'!F49</f>
        <v>0.51902905276253319</v>
      </c>
      <c r="F49" s="26">
        <f>'Tax rates'!G50</f>
        <v>0.16746415798925821</v>
      </c>
      <c r="G49" s="26">
        <f>'Dividend fundamentals'!E49</f>
        <v>0.29022699897688342</v>
      </c>
      <c r="H49" s="26">
        <f>Margins!D50</f>
        <v>6.491409124067779E-2</v>
      </c>
      <c r="I49" s="26">
        <f>Margins!J50</f>
        <v>0.10423158635631799</v>
      </c>
      <c r="J49" s="26">
        <f>ROE!C49</f>
        <v>0.10046975837541092</v>
      </c>
      <c r="K49" s="26">
        <f>'Return on capital'!H49</f>
        <v>0.10942627831240584</v>
      </c>
      <c r="L49" s="11">
        <f>'Cap Ex'!J49</f>
        <v>1.2610123544542804</v>
      </c>
      <c r="M49" s="11">
        <f>PS!E49</f>
        <v>0.82603571695879852</v>
      </c>
      <c r="N49" s="26">
        <f>'Hist Growth'!D49</f>
        <v>0.10039365217391301</v>
      </c>
      <c r="O49" s="26">
        <f>PE!H49</f>
        <v>8.7280999999999997E-2</v>
      </c>
    </row>
    <row r="50" spans="1:15">
      <c r="A50" t="str">
        <f>'Master data'!A50</f>
        <v>Insurance (Prop/Cas.)</v>
      </c>
      <c r="B50">
        <f>'Master data'!B50</f>
        <v>231</v>
      </c>
      <c r="C50" s="11">
        <f>Beta!H53</f>
        <v>0.8162995325713488</v>
      </c>
      <c r="D50" s="26">
        <f>'Debt fundamentals'!G50</f>
        <v>0.28044754429954016</v>
      </c>
      <c r="E50" s="26">
        <f>'Debt fundamentals'!F50</f>
        <v>0.21902306388736686</v>
      </c>
      <c r="F50" s="26">
        <f>'Tax rates'!G51</f>
        <v>0.15522217858995871</v>
      </c>
      <c r="G50" s="26">
        <f>'Dividend fundamentals'!E50</f>
        <v>0.30526631824349082</v>
      </c>
      <c r="H50" s="26">
        <f>Margins!D51</f>
        <v>8.2142693053551805E-2</v>
      </c>
      <c r="I50" s="26">
        <f>Margins!J51</f>
        <v>0.11549740428092074</v>
      </c>
      <c r="J50" s="26">
        <f>ROE!C50</f>
        <v>0.12910710761410696</v>
      </c>
      <c r="K50" s="26">
        <f>'Return on capital'!H50</f>
        <v>0.13295927379004246</v>
      </c>
      <c r="L50" s="11">
        <f>'Cap Ex'!J50</f>
        <v>1.3627114561854952</v>
      </c>
      <c r="M50" s="11">
        <f>PS!E50</f>
        <v>1.0445804919988253</v>
      </c>
      <c r="N50" s="26">
        <f>'Hist Growth'!D50</f>
        <v>5.419900523560213E-2</v>
      </c>
      <c r="O50" s="26">
        <f>PE!H50</f>
        <v>0.16042647058823528</v>
      </c>
    </row>
    <row r="51" spans="1:15">
      <c r="A51" t="str">
        <f>'Master data'!A51</f>
        <v>Investments &amp; Asset Management</v>
      </c>
      <c r="B51">
        <f>'Master data'!B51</f>
        <v>1706</v>
      </c>
      <c r="C51" s="11">
        <f>Beta!H54</f>
        <v>0.71656364395880146</v>
      </c>
      <c r="D51" s="26">
        <f>'Debt fundamentals'!G51</f>
        <v>0.45271822711991755</v>
      </c>
      <c r="E51" s="26">
        <f>'Debt fundamentals'!F51</f>
        <v>0.31163526323852414</v>
      </c>
      <c r="F51" s="26">
        <f>'Tax rates'!G52</f>
        <v>4.7028453315935075E-2</v>
      </c>
      <c r="G51" s="26">
        <f>'Dividend fundamentals'!E51</f>
        <v>0.30443650417525275</v>
      </c>
      <c r="H51" s="26">
        <f>Margins!D52</f>
        <v>0.21104032827066915</v>
      </c>
      <c r="I51" s="26">
        <f>Margins!J52</f>
        <v>0.20200910145476453</v>
      </c>
      <c r="J51" s="26">
        <f>ROE!C51</f>
        <v>0.19669362681068706</v>
      </c>
      <c r="K51" s="26">
        <f>'Return on capital'!H51</f>
        <v>0.10085941476456123</v>
      </c>
      <c r="L51" s="11">
        <f>'Cap Ex'!J51</f>
        <v>0.52387912099900935</v>
      </c>
      <c r="M51" s="11">
        <f>PS!E51</f>
        <v>4.5694483887701951</v>
      </c>
      <c r="N51" s="26">
        <f>'Hist Growth'!D51</f>
        <v>0.28122437007873996</v>
      </c>
      <c r="O51" s="26">
        <f>PE!H51</f>
        <v>0.1427296296296296</v>
      </c>
    </row>
    <row r="52" spans="1:15">
      <c r="A52" t="str">
        <f>'Master data'!A52</f>
        <v>Machinery</v>
      </c>
      <c r="B52">
        <f>'Master data'!B52</f>
        <v>1421</v>
      </c>
      <c r="C52" s="11">
        <f>Beta!H55</f>
        <v>1.1236025684258544</v>
      </c>
      <c r="D52" s="26">
        <f>'Debt fundamentals'!G52</f>
        <v>0.1333161723832206</v>
      </c>
      <c r="E52" s="26">
        <f>'Debt fundamentals'!F52</f>
        <v>0.11763369801992109</v>
      </c>
      <c r="F52" s="26">
        <f>'Tax rates'!G53</f>
        <v>0.15760278040714831</v>
      </c>
      <c r="G52" s="26">
        <f>'Dividend fundamentals'!E52</f>
        <v>0.39592990663064265</v>
      </c>
      <c r="H52" s="26">
        <f>Margins!D53</f>
        <v>7.1663669247111261E-2</v>
      </c>
      <c r="I52" s="26">
        <f>Margins!J53</f>
        <v>0.10194029069420935</v>
      </c>
      <c r="J52" s="26">
        <f>ROE!C52</f>
        <v>0.12508112494594351</v>
      </c>
      <c r="K52" s="26">
        <f>'Return on capital'!H52</f>
        <v>0.13139988870645922</v>
      </c>
      <c r="L52" s="11">
        <f>'Cap Ex'!J52</f>
        <v>1.524790725080347</v>
      </c>
      <c r="M52" s="11">
        <f>PS!E52</f>
        <v>2.3837692919637092</v>
      </c>
      <c r="N52" s="26">
        <f>'Hist Growth'!D52</f>
        <v>6.8930230326295569E-2</v>
      </c>
      <c r="O52" s="26">
        <f>PE!H52</f>
        <v>0.20675471698113201</v>
      </c>
    </row>
    <row r="53" spans="1:15">
      <c r="A53" t="str">
        <f>'Master data'!A53</f>
        <v>Metals &amp; Mining</v>
      </c>
      <c r="B53">
        <f>'Master data'!B53</f>
        <v>1706</v>
      </c>
      <c r="C53" s="11">
        <f>Beta!H56</f>
        <v>1.0097078059741513</v>
      </c>
      <c r="D53" s="26">
        <f>'Debt fundamentals'!G53</f>
        <v>0.25981183865032015</v>
      </c>
      <c r="E53" s="26">
        <f>'Debt fundamentals'!F53</f>
        <v>0.20623066927888656</v>
      </c>
      <c r="F53" s="26">
        <f>'Tax rates'!G54</f>
        <v>4.4047782417602779E-2</v>
      </c>
      <c r="G53" s="26">
        <f>'Dividend fundamentals'!E53</f>
        <v>0.3950228602817954</v>
      </c>
      <c r="H53" s="26">
        <f>Margins!D54</f>
        <v>8.9585951843905248E-2</v>
      </c>
      <c r="I53" s="26">
        <f>Margins!J54</f>
        <v>0.16091784154130681</v>
      </c>
      <c r="J53" s="26">
        <f>ROE!C53</f>
        <v>0.18898914435652781</v>
      </c>
      <c r="K53" s="26">
        <f>'Return on capital'!H53</f>
        <v>0.21605383185364144</v>
      </c>
      <c r="L53" s="11">
        <f>'Cap Ex'!J53</f>
        <v>1.4040887692825965</v>
      </c>
      <c r="M53" s="11">
        <f>PS!E53</f>
        <v>1.4901057696549609</v>
      </c>
      <c r="N53" s="26">
        <f>'Hist Growth'!D53</f>
        <v>0.18623434237995837</v>
      </c>
      <c r="O53" s="26">
        <f>PE!H53</f>
        <v>0.27525454545454553</v>
      </c>
    </row>
    <row r="54" spans="1:15">
      <c r="A54" t="str">
        <f>'Master data'!A54</f>
        <v>Office Equipment &amp; Services</v>
      </c>
      <c r="B54">
        <f>'Master data'!B54</f>
        <v>145</v>
      </c>
      <c r="C54" s="11">
        <f>Beta!H57</f>
        <v>1.049136832857168</v>
      </c>
      <c r="D54" s="26">
        <f>'Debt fundamentals'!G54</f>
        <v>0.26717546138397807</v>
      </c>
      <c r="E54" s="26">
        <f>'Debt fundamentals'!F54</f>
        <v>0.21084330428256209</v>
      </c>
      <c r="F54" s="26">
        <f>'Tax rates'!G55</f>
        <v>0.13296911127852126</v>
      </c>
      <c r="G54" s="26">
        <f>'Dividend fundamentals'!E54</f>
        <v>0.4429911308130256</v>
      </c>
      <c r="H54" s="26">
        <f>Margins!D55</f>
        <v>3.9100302775176524E-2</v>
      </c>
      <c r="I54" s="26">
        <f>Margins!J55</f>
        <v>7.3259018960857888E-2</v>
      </c>
      <c r="J54" s="26">
        <f>ROE!C54</f>
        <v>8.2903470480953631E-2</v>
      </c>
      <c r="K54" s="26">
        <f>'Return on capital'!H54</f>
        <v>0.12321939325371746</v>
      </c>
      <c r="L54" s="11">
        <f>'Cap Ex'!J54</f>
        <v>1.9370323805362779</v>
      </c>
      <c r="M54" s="11">
        <f>PS!E54</f>
        <v>1.1736336348868559</v>
      </c>
      <c r="N54" s="26">
        <f>'Hist Growth'!D54</f>
        <v>2.1415636363636352E-2</v>
      </c>
      <c r="O54" s="26">
        <f>PE!H54</f>
        <v>0.1071666666666667</v>
      </c>
    </row>
    <row r="55" spans="1:15">
      <c r="A55" t="str">
        <f>'Master data'!A55</f>
        <v>Oil/Gas (Integrated)</v>
      </c>
      <c r="B55">
        <f>'Master data'!B55</f>
        <v>46</v>
      </c>
      <c r="C55" s="11">
        <f>Beta!H58</f>
        <v>1.1462318866600425</v>
      </c>
      <c r="D55" s="26">
        <f>'Debt fundamentals'!G55</f>
        <v>0.26809444347115663</v>
      </c>
      <c r="E55" s="26">
        <f>'Debt fundamentals'!F55</f>
        <v>0.21141520243342549</v>
      </c>
      <c r="F55" s="26">
        <f>'Tax rates'!G56</f>
        <v>0.22966977055414242</v>
      </c>
      <c r="G55" s="26">
        <f>'Dividend fundamentals'!E55</f>
        <v>0.69692922706317206</v>
      </c>
      <c r="H55" s="26">
        <f>Margins!D56</f>
        <v>7.3148022680010555E-2</v>
      </c>
      <c r="I55" s="26">
        <f>Margins!J56</f>
        <v>0.11962018624504733</v>
      </c>
      <c r="J55" s="26">
        <f>ROE!C55</f>
        <v>0.11643379661884692</v>
      </c>
      <c r="K55" s="26">
        <f>'Return on capital'!H55</f>
        <v>0.10474467434441784</v>
      </c>
      <c r="L55" s="11">
        <f>'Cap Ex'!J55</f>
        <v>1.1364481392207744</v>
      </c>
      <c r="M55" s="11">
        <f>PS!E55</f>
        <v>1.471555491506628</v>
      </c>
      <c r="N55" s="26">
        <f>'Hist Growth'!D55</f>
        <v>7.3212051282051285E-2</v>
      </c>
      <c r="O55" s="26">
        <f>PE!H55</f>
        <v>0.26683333333333331</v>
      </c>
    </row>
    <row r="56" spans="1:15">
      <c r="A56" t="str">
        <f>'Master data'!A56</f>
        <v>Oil/Gas (Production and Exploration)</v>
      </c>
      <c r="B56">
        <f>'Master data'!B56</f>
        <v>642</v>
      </c>
      <c r="C56" s="11">
        <f>Beta!H59</f>
        <v>1.2049177928289057</v>
      </c>
      <c r="D56" s="26">
        <f>'Debt fundamentals'!G56</f>
        <v>0.3876240539841101</v>
      </c>
      <c r="E56" s="26">
        <f>'Debt fundamentals'!F56</f>
        <v>0.27934371191618795</v>
      </c>
      <c r="F56" s="26">
        <f>'Tax rates'!G57</f>
        <v>5.2689368228282352E-2</v>
      </c>
      <c r="G56" s="26">
        <f>'Dividend fundamentals'!E56</f>
        <v>0.70085734940279798</v>
      </c>
      <c r="H56" s="26">
        <f>Margins!D57</f>
        <v>7.0318484595104133E-2</v>
      </c>
      <c r="I56" s="26">
        <f>Margins!J57</f>
        <v>0.12653157113774588</v>
      </c>
      <c r="J56" s="26">
        <f>ROE!C56</f>
        <v>6.110660102629234E-2</v>
      </c>
      <c r="K56" s="26">
        <f>'Return on capital'!H56</f>
        <v>6.3587879764470098E-2</v>
      </c>
      <c r="L56" s="11">
        <f>'Cap Ex'!J56</f>
        <v>0.53034482048687825</v>
      </c>
      <c r="M56" s="11">
        <f>PS!E56</f>
        <v>2.8452382192852683</v>
      </c>
      <c r="N56" s="26">
        <f>'Hist Growth'!D56</f>
        <v>0.21185864306784669</v>
      </c>
      <c r="O56" s="26">
        <f>PE!H56</f>
        <v>0.41737209302325606</v>
      </c>
    </row>
    <row r="57" spans="1:15">
      <c r="A57" t="str">
        <f>'Master data'!A57</f>
        <v>Oil/Gas Distribution</v>
      </c>
      <c r="B57">
        <f>'Master data'!B57</f>
        <v>165</v>
      </c>
      <c r="C57" s="11">
        <f>Beta!H60</f>
        <v>0.74124447946084149</v>
      </c>
      <c r="D57" s="26">
        <f>'Debt fundamentals'!G57</f>
        <v>0.82445585677083089</v>
      </c>
      <c r="E57" s="26">
        <f>'Debt fundamentals'!F57</f>
        <v>0.45189137008229102</v>
      </c>
      <c r="F57" s="26">
        <f>'Tax rates'!G58</f>
        <v>0.12535746901227049</v>
      </c>
      <c r="G57" s="26">
        <f>'Dividend fundamentals'!E57</f>
        <v>1.4067639393776585</v>
      </c>
      <c r="H57" s="26">
        <f>Margins!D58</f>
        <v>5.5600680977614662E-2</v>
      </c>
      <c r="I57" s="26">
        <f>Margins!J58</f>
        <v>0.12440859928793553</v>
      </c>
      <c r="J57" s="26">
        <f>ROE!C57</f>
        <v>6.9106612594938582E-2</v>
      </c>
      <c r="K57" s="26">
        <f>'Return on capital'!H57</f>
        <v>6.2431651828758407E-2</v>
      </c>
      <c r="L57" s="11">
        <f>'Cap Ex'!J57</f>
        <v>0.57370184591945661</v>
      </c>
      <c r="M57" s="11">
        <f>PS!E57</f>
        <v>2.678957923600735</v>
      </c>
      <c r="N57" s="26">
        <f>'Hist Growth'!D57</f>
        <v>0.15152177966101696</v>
      </c>
      <c r="O57" s="26">
        <f>PE!H57</f>
        <v>7.9691304347826092E-2</v>
      </c>
    </row>
    <row r="58" spans="1:15">
      <c r="A58" t="str">
        <f>'Master data'!A58</f>
        <v>Oilfield Svcs/Equip.</v>
      </c>
      <c r="B58">
        <f>'Master data'!B58</f>
        <v>457</v>
      </c>
      <c r="C58" s="11">
        <f>Beta!H61</f>
        <v>1.0554040980792589</v>
      </c>
      <c r="D58" s="26">
        <f>'Debt fundamentals'!G58</f>
        <v>0.53522798732616017</v>
      </c>
      <c r="E58" s="26">
        <f>'Debt fundamentals'!F58</f>
        <v>0.34863094715876269</v>
      </c>
      <c r="F58" s="26">
        <f>'Tax rates'!G59</f>
        <v>0.10558530274836321</v>
      </c>
      <c r="G58" s="26">
        <f>'Dividend fundamentals'!E58</f>
        <v>0.39823515641359525</v>
      </c>
      <c r="H58" s="26">
        <f>Margins!D59</f>
        <v>2.9493405869343532E-2</v>
      </c>
      <c r="I58" s="26">
        <f>Margins!J59</f>
        <v>4.4458429023027227E-2</v>
      </c>
      <c r="J58" s="26">
        <f>ROE!C58</f>
        <v>8.8136677099855093E-2</v>
      </c>
      <c r="K58" s="26">
        <f>'Return on capital'!H58</f>
        <v>7.3516780774635582E-2</v>
      </c>
      <c r="L58" s="11">
        <f>'Cap Ex'!J58</f>
        <v>1.8488813865813059</v>
      </c>
      <c r="M58" s="11">
        <f>PS!E58</f>
        <v>0.80947905669358267</v>
      </c>
      <c r="N58" s="26">
        <f>'Hist Growth'!D58</f>
        <v>5.6600436046511715E-2</v>
      </c>
      <c r="O58" s="26">
        <f>PE!H58</f>
        <v>0.22787906976744191</v>
      </c>
    </row>
    <row r="59" spans="1:15">
      <c r="A59" t="str">
        <f>'Master data'!A59</f>
        <v>Packaging &amp; Container</v>
      </c>
      <c r="B59">
        <f>'Master data'!B59</f>
        <v>414</v>
      </c>
      <c r="C59" s="11">
        <f>Beta!H62</f>
        <v>0.80076820448773467</v>
      </c>
      <c r="D59" s="26">
        <f>'Debt fundamentals'!G59</f>
        <v>0.36258754839063301</v>
      </c>
      <c r="E59" s="26">
        <f>'Debt fundamentals'!F59</f>
        <v>0.26610220298790277</v>
      </c>
      <c r="F59" s="26">
        <f>'Tax rates'!G60</f>
        <v>0.1767353569715161</v>
      </c>
      <c r="G59" s="26">
        <f>'Dividend fundamentals'!E59</f>
        <v>0.3639300485856623</v>
      </c>
      <c r="H59" s="26">
        <f>Margins!D60</f>
        <v>5.7999622227137261E-2</v>
      </c>
      <c r="I59" s="26">
        <f>Margins!J60</f>
        <v>9.2893647000563989E-2</v>
      </c>
      <c r="J59" s="26">
        <f>ROE!C59</f>
        <v>0.1442633020178167</v>
      </c>
      <c r="K59" s="26">
        <f>'Return on capital'!H59</f>
        <v>0.12151188323646014</v>
      </c>
      <c r="L59" s="11">
        <f>'Cap Ex'!J59</f>
        <v>1.5870351531847779</v>
      </c>
      <c r="M59" s="11">
        <f>PS!E59</f>
        <v>1.6483105289966804</v>
      </c>
      <c r="N59" s="26">
        <f>'Hist Growth'!D59</f>
        <v>5.4368757763975165E-2</v>
      </c>
      <c r="O59" s="26">
        <f>PE!H59</f>
        <v>0.16809487179487176</v>
      </c>
    </row>
    <row r="60" spans="1:15">
      <c r="A60" t="str">
        <f>'Master data'!A60</f>
        <v>Paper/Forest Products</v>
      </c>
      <c r="B60">
        <f>'Master data'!B60</f>
        <v>272</v>
      </c>
      <c r="C60" s="11">
        <f>Beta!H63</f>
        <v>0.89116023825836765</v>
      </c>
      <c r="D60" s="26">
        <f>'Debt fundamentals'!G60</f>
        <v>0.50755558222381281</v>
      </c>
      <c r="E60" s="26">
        <f>'Debt fundamentals'!F60</f>
        <v>0.33667454003593794</v>
      </c>
      <c r="F60" s="26">
        <f>'Tax rates'!G61</f>
        <v>0.14104913766133662</v>
      </c>
      <c r="G60" s="26">
        <f>'Dividend fundamentals'!E60</f>
        <v>0.23768514175138236</v>
      </c>
      <c r="H60" s="26">
        <f>Margins!D61</f>
        <v>0.10188920154471909</v>
      </c>
      <c r="I60" s="26">
        <f>Margins!J61</f>
        <v>0.14279756694803722</v>
      </c>
      <c r="J60" s="26">
        <f>ROE!C60</f>
        <v>0.16841966723729962</v>
      </c>
      <c r="K60" s="26">
        <f>'Return on capital'!H60</f>
        <v>0.12463485927880023</v>
      </c>
      <c r="L60" s="11">
        <f>'Cap Ex'!J60</f>
        <v>1.0149034896974758</v>
      </c>
      <c r="M60" s="11">
        <f>PS!E60</f>
        <v>1.4104890383162025</v>
      </c>
      <c r="N60" s="26">
        <f>'Hist Growth'!D60</f>
        <v>5.4721549295774691E-2</v>
      </c>
      <c r="O60" s="26">
        <f>PE!H60</f>
        <v>0.15255416666666669</v>
      </c>
    </row>
    <row r="61" spans="1:15">
      <c r="A61" t="str">
        <f>'Master data'!A61</f>
        <v>Power</v>
      </c>
      <c r="B61">
        <f>'Master data'!B61</f>
        <v>541</v>
      </c>
      <c r="C61" s="11">
        <f>Beta!H64</f>
        <v>0.53618826927061325</v>
      </c>
      <c r="D61" s="26">
        <f>'Debt fundamentals'!G61</f>
        <v>0.89127933751739374</v>
      </c>
      <c r="E61" s="26">
        <f>'Debt fundamentals'!F61</f>
        <v>0.47125737580749977</v>
      </c>
      <c r="F61" s="26">
        <f>'Tax rates'!G62</f>
        <v>0.16292302235535111</v>
      </c>
      <c r="G61" s="26">
        <f>'Dividend fundamentals'!E61</f>
        <v>0.8213074291657263</v>
      </c>
      <c r="H61" s="26">
        <f>Margins!D62</f>
        <v>5.8485327485091859E-2</v>
      </c>
      <c r="I61" s="26">
        <f>Margins!J62</f>
        <v>0.11274540440208251</v>
      </c>
      <c r="J61" s="26">
        <f>ROE!C61</f>
        <v>7.8603598106160993E-2</v>
      </c>
      <c r="K61" s="26">
        <f>'Return on capital'!H61</f>
        <v>5.7560900536381437E-2</v>
      </c>
      <c r="L61" s="11">
        <f>'Cap Ex'!J61</f>
        <v>0.60976190171467592</v>
      </c>
      <c r="M61" s="11">
        <f>PS!E61</f>
        <v>2.2634376631937623</v>
      </c>
      <c r="N61" s="26">
        <f>'Hist Growth'!D61</f>
        <v>7.4076877828054402E-2</v>
      </c>
      <c r="O61" s="26">
        <f>PE!H61</f>
        <v>9.3809406779661042E-2</v>
      </c>
    </row>
    <row r="62" spans="1:15">
      <c r="A62" t="str">
        <f>'Master data'!A62</f>
        <v>Precious Metals</v>
      </c>
      <c r="B62">
        <f>'Master data'!B62</f>
        <v>947</v>
      </c>
      <c r="C62" s="11">
        <f>Beta!H65</f>
        <v>0.98678777106910021</v>
      </c>
      <c r="D62" s="26">
        <f>'Debt fundamentals'!G62</f>
        <v>0.14679980356142838</v>
      </c>
      <c r="E62" s="26">
        <f>'Debt fundamentals'!F62</f>
        <v>0.12800822175373266</v>
      </c>
      <c r="F62" s="26">
        <f>'Tax rates'!G63</f>
        <v>4.209805890790777E-2</v>
      </c>
      <c r="G62" s="26">
        <f>'Dividend fundamentals'!E62</f>
        <v>0.36612808841204303</v>
      </c>
      <c r="H62" s="26">
        <f>Margins!D63</f>
        <v>0.15670018073824243</v>
      </c>
      <c r="I62" s="26">
        <f>Margins!J63</f>
        <v>0.250230783282198</v>
      </c>
      <c r="J62" s="26">
        <f>ROE!C62</f>
        <v>0.17037403464684808</v>
      </c>
      <c r="K62" s="26">
        <f>'Return on capital'!H62</f>
        <v>0.22835718773495844</v>
      </c>
      <c r="L62" s="11">
        <f>'Cap Ex'!J62</f>
        <v>0.95262202852854316</v>
      </c>
      <c r="M62" s="11">
        <f>PS!E62</f>
        <v>2.5021023080853402</v>
      </c>
      <c r="N62" s="26">
        <f>'Hist Growth'!D62</f>
        <v>0.2520170334928229</v>
      </c>
      <c r="O62" s="26">
        <f>PE!H62</f>
        <v>9.8324193548387104E-2</v>
      </c>
    </row>
    <row r="63" spans="1:15">
      <c r="A63" t="str">
        <f>'Master data'!A63</f>
        <v>Publishing &amp; Newspapers</v>
      </c>
      <c r="B63">
        <f>'Master data'!B63</f>
        <v>337</v>
      </c>
      <c r="C63" s="11">
        <f>Beta!H66</f>
        <v>0.93812610515137029</v>
      </c>
      <c r="D63" s="26">
        <f>'Debt fundamentals'!G63</f>
        <v>0.26009920798434544</v>
      </c>
      <c r="E63" s="26">
        <f>'Debt fundamentals'!F63</f>
        <v>0.20641169071155921</v>
      </c>
      <c r="F63" s="26">
        <f>'Tax rates'!G64</f>
        <v>0.13447521146816901</v>
      </c>
      <c r="G63" s="26">
        <f>'Dividend fundamentals'!E63</f>
        <v>0.18780256734148806</v>
      </c>
      <c r="H63" s="26">
        <f>Margins!D64</f>
        <v>0.11349030086075654</v>
      </c>
      <c r="I63" s="26">
        <f>Margins!J64</f>
        <v>6.6488224748633973E-2</v>
      </c>
      <c r="J63" s="26">
        <f>ROE!C63</f>
        <v>0.16256326716511255</v>
      </c>
      <c r="K63" s="26">
        <f>'Return on capital'!H63</f>
        <v>8.3477775726052417E-2</v>
      </c>
      <c r="L63" s="11">
        <f>'Cap Ex'!J63</f>
        <v>1.4490359302598788</v>
      </c>
      <c r="M63" s="11">
        <f>PS!E63</f>
        <v>1.343212641785148</v>
      </c>
      <c r="N63" s="26">
        <f>'Hist Growth'!D63</f>
        <v>-1.9352941176470611E-4</v>
      </c>
      <c r="O63" s="26">
        <f>PE!H63</f>
        <v>0.12510952380952381</v>
      </c>
    </row>
    <row r="64" spans="1:15">
      <c r="A64" t="str">
        <f>'Master data'!A64</f>
        <v>R.E.I.T.</v>
      </c>
      <c r="B64">
        <f>'Master data'!B64</f>
        <v>812</v>
      </c>
      <c r="C64" s="11">
        <f>Beta!H67</f>
        <v>0.76350817788629188</v>
      </c>
      <c r="D64" s="26">
        <f>'Debt fundamentals'!G64</f>
        <v>0.57123583343276108</v>
      </c>
      <c r="E64" s="26">
        <f>'Debt fundamentals'!F64</f>
        <v>0.36355830313820703</v>
      </c>
      <c r="F64" s="26">
        <f>'Tax rates'!G65</f>
        <v>2.6947931998019752E-2</v>
      </c>
      <c r="G64" s="26">
        <f>'Dividend fundamentals'!E64</f>
        <v>0.94918744565646374</v>
      </c>
      <c r="H64" s="26">
        <f>Margins!D65</f>
        <v>0.26156014950872924</v>
      </c>
      <c r="I64" s="26">
        <f>Margins!J65</f>
        <v>0.28922564081811658</v>
      </c>
      <c r="J64" s="26">
        <f>ROE!C64</f>
        <v>6.8193071154629525E-2</v>
      </c>
      <c r="K64" s="26">
        <f>'Return on capital'!H64</f>
        <v>3.4260616410805349E-2</v>
      </c>
      <c r="L64" s="11">
        <f>'Cap Ex'!J64</f>
        <v>0.12173637222858757</v>
      </c>
      <c r="M64" s="11">
        <f>PS!E64</f>
        <v>13.480597375988856</v>
      </c>
      <c r="N64" s="26">
        <f>'Hist Growth'!D64</f>
        <v>8.091073476702508E-2</v>
      </c>
      <c r="O64" s="26">
        <f>PE!H64</f>
        <v>9.6870603448275833E-2</v>
      </c>
    </row>
    <row r="65" spans="1:15">
      <c r="A65" t="str">
        <f>'Master data'!A65</f>
        <v>Real Estate (Development)</v>
      </c>
      <c r="B65">
        <f>'Master data'!B65</f>
        <v>893</v>
      </c>
      <c r="C65" s="11">
        <f>Beta!H68</f>
        <v>0.51177611051765171</v>
      </c>
      <c r="D65" s="26">
        <f>'Debt fundamentals'!G65</f>
        <v>2.051694034373027</v>
      </c>
      <c r="E65" s="26">
        <f>'Debt fundamentals'!F65</f>
        <v>0.67231315173264061</v>
      </c>
      <c r="F65" s="26">
        <f>'Tax rates'!G66</f>
        <v>0.17115671118652617</v>
      </c>
      <c r="G65" s="26">
        <f>'Dividend fundamentals'!E65</f>
        <v>0.59686960153778446</v>
      </c>
      <c r="H65" s="26">
        <f>Margins!D66</f>
        <v>8.6063939924576796E-2</v>
      </c>
      <c r="I65" s="26">
        <f>Margins!J66</f>
        <v>0.1405098286196306</v>
      </c>
      <c r="J65" s="26">
        <f>ROE!C65</f>
        <v>0.11851272667617617</v>
      </c>
      <c r="K65" s="26">
        <f>'Return on capital'!H65</f>
        <v>7.7787095652650518E-2</v>
      </c>
      <c r="L65" s="11">
        <f>'Cap Ex'!J65</f>
        <v>0.6675600575005235</v>
      </c>
      <c r="M65" s="11">
        <f>PS!E65</f>
        <v>1.441888536380342</v>
      </c>
      <c r="N65" s="26">
        <f>'Hist Growth'!D65</f>
        <v>8.4795518341307816E-2</v>
      </c>
      <c r="O65" s="26">
        <f>PE!H65</f>
        <v>0.13587835616438354</v>
      </c>
    </row>
    <row r="66" spans="1:15">
      <c r="A66" t="str">
        <f>'Master data'!A66</f>
        <v>Real Estate (General/Diversified)</v>
      </c>
      <c r="B66">
        <f>'Master data'!B66</f>
        <v>344</v>
      </c>
      <c r="C66" s="11">
        <f>Beta!H69</f>
        <v>0.61011959395156923</v>
      </c>
      <c r="D66" s="26">
        <f>'Debt fundamentals'!G66</f>
        <v>1.1402506165155546</v>
      </c>
      <c r="E66" s="26">
        <f>'Debt fundamentals'!F66</f>
        <v>0.53276499850842007</v>
      </c>
      <c r="F66" s="26">
        <f>'Tax rates'!G67</f>
        <v>0.13903447481115122</v>
      </c>
      <c r="G66" s="26">
        <f>'Dividend fundamentals'!E66</f>
        <v>0.76577486034031972</v>
      </c>
      <c r="H66" s="26">
        <f>Margins!D67</f>
        <v>7.4317770557325469E-2</v>
      </c>
      <c r="I66" s="26">
        <f>Margins!J67</f>
        <v>0.15171945865492331</v>
      </c>
      <c r="J66" s="26">
        <f>ROE!C66</f>
        <v>3.829819330350042E-2</v>
      </c>
      <c r="K66" s="26">
        <f>'Return on capital'!H66</f>
        <v>3.7749188201657506E-2</v>
      </c>
      <c r="L66" s="11">
        <f>'Cap Ex'!J66</f>
        <v>0.28909840491012018</v>
      </c>
      <c r="M66" s="11">
        <f>PS!E66</f>
        <v>3.2394595778384421</v>
      </c>
      <c r="N66" s="26">
        <f>'Hist Growth'!D66</f>
        <v>7.2854982817869465E-2</v>
      </c>
      <c r="O66" s="26">
        <f>PE!H66</f>
        <v>0.10199999999999999</v>
      </c>
    </row>
    <row r="67" spans="1:15">
      <c r="A67" t="str">
        <f>'Master data'!A67</f>
        <v>Real Estate (Operations &amp; Services)</v>
      </c>
      <c r="B67">
        <f>'Master data'!B67</f>
        <v>739</v>
      </c>
      <c r="C67" s="11">
        <f>Beta!H70</f>
        <v>0.62237363806882118</v>
      </c>
      <c r="D67" s="26">
        <f>'Debt fundamentals'!G67</f>
        <v>0.73024068484789073</v>
      </c>
      <c r="E67" s="26">
        <f>'Debt fundamentals'!F67</f>
        <v>0.42204572533912404</v>
      </c>
      <c r="F67" s="26">
        <f>'Tax rates'!G68</f>
        <v>0.13994369284956834</v>
      </c>
      <c r="G67" s="26">
        <f>'Dividend fundamentals'!E67</f>
        <v>0.32099479844976109</v>
      </c>
      <c r="H67" s="26">
        <f>Margins!D68</f>
        <v>0.1777773364592326</v>
      </c>
      <c r="I67" s="26">
        <f>Margins!J68</f>
        <v>0.17995982747573858</v>
      </c>
      <c r="J67" s="26">
        <f>ROE!C67</f>
        <v>7.3275206837733878E-2</v>
      </c>
      <c r="K67" s="26">
        <f>'Return on capital'!H67</f>
        <v>3.6684425527639959E-2</v>
      </c>
      <c r="L67" s="11">
        <f>'Cap Ex'!J67</f>
        <v>0.23668772237183774</v>
      </c>
      <c r="M67" s="11">
        <f>PS!E67</f>
        <v>5.6722183225076925</v>
      </c>
      <c r="N67" s="26">
        <f>'Hist Growth'!D67</f>
        <v>7.1725042372881354E-2</v>
      </c>
      <c r="O67" s="26">
        <f>PE!H67</f>
        <v>0.21387988764044952</v>
      </c>
    </row>
    <row r="68" spans="1:15">
      <c r="A68" t="str">
        <f>'Master data'!A68</f>
        <v>Recreation</v>
      </c>
      <c r="B68">
        <f>'Master data'!B68</f>
        <v>324</v>
      </c>
      <c r="C68" s="11">
        <f>Beta!H71</f>
        <v>1.0214339255400591</v>
      </c>
      <c r="D68" s="26">
        <f>'Debt fundamentals'!G68</f>
        <v>0.246659793057351</v>
      </c>
      <c r="E68" s="26">
        <f>'Debt fundamentals'!F68</f>
        <v>0.19785653987639573</v>
      </c>
      <c r="F68" s="26">
        <f>'Tax rates'!G69</f>
        <v>0.11406308360986638</v>
      </c>
      <c r="G68" s="26">
        <f>'Dividend fundamentals'!E68</f>
        <v>0.59893620917777546</v>
      </c>
      <c r="H68" s="26">
        <f>Margins!D69</f>
        <v>5.6620469616657398E-2</v>
      </c>
      <c r="I68" s="26">
        <f>Margins!J69</f>
        <v>0.10243076250142691</v>
      </c>
      <c r="J68" s="26">
        <f>ROE!C68</f>
        <v>9.6111659540272759E-2</v>
      </c>
      <c r="K68" s="26">
        <f>'Return on capital'!H68</f>
        <v>0.10101601549174961</v>
      </c>
      <c r="L68" s="11">
        <f>'Cap Ex'!J68</f>
        <v>1.110859067737719</v>
      </c>
      <c r="M68" s="11">
        <f>PS!E68</f>
        <v>2.8762504888967988</v>
      </c>
      <c r="N68" s="26">
        <f>'Hist Growth'!D68</f>
        <v>1.2982410714285712E-2</v>
      </c>
      <c r="O68" s="26">
        <f>PE!H68</f>
        <v>0.2637241379310345</v>
      </c>
    </row>
    <row r="69" spans="1:15">
      <c r="A69" t="str">
        <f>'Master data'!A69</f>
        <v>Reinsurance</v>
      </c>
      <c r="B69">
        <f>'Master data'!B69</f>
        <v>38</v>
      </c>
      <c r="C69" s="11">
        <f>Beta!H72</f>
        <v>1.4368680224255481</v>
      </c>
      <c r="D69" s="26">
        <f>'Debt fundamentals'!G69</f>
        <v>0.32293074063588506</v>
      </c>
      <c r="E69" s="26">
        <f>'Debt fundamentals'!F69</f>
        <v>0.24410252987292733</v>
      </c>
      <c r="F69" s="26">
        <f>'Tax rates'!G70</f>
        <v>0.11304052568198376</v>
      </c>
      <c r="G69" s="26">
        <f>'Dividend fundamentals'!E69</f>
        <v>0.47509234315152815</v>
      </c>
      <c r="H69" s="26">
        <f>Margins!D70</f>
        <v>4.2996322636287033E-2</v>
      </c>
      <c r="I69" s="26">
        <f>Margins!J70</f>
        <v>6.0162626464628E-2</v>
      </c>
      <c r="J69" s="26">
        <f>ROE!C69</f>
        <v>7.3200548690673856E-2</v>
      </c>
      <c r="K69" s="26">
        <f>'Return on capital'!H69</f>
        <v>8.8926528335698168E-2</v>
      </c>
      <c r="L69" s="11">
        <f>'Cap Ex'!J69</f>
        <v>1.6664825605594367</v>
      </c>
      <c r="M69" s="11">
        <f>PS!E69</f>
        <v>0.65055472061610997</v>
      </c>
      <c r="N69" s="26">
        <f>'Hist Growth'!D69</f>
        <v>6.4758709677419354E-2</v>
      </c>
      <c r="O69" s="26">
        <f>PE!H69</f>
        <v>0.7466666666666667</v>
      </c>
    </row>
    <row r="70" spans="1:15">
      <c r="A70" t="str">
        <f>'Master data'!A70</f>
        <v>Restaurant/Dining</v>
      </c>
      <c r="B70">
        <f>'Master data'!B70</f>
        <v>385</v>
      </c>
      <c r="C70" s="11">
        <f>Beta!H73</f>
        <v>1.0076130008646189</v>
      </c>
      <c r="D70" s="26">
        <f>'Debt fundamentals'!G70</f>
        <v>0.31783164790539031</v>
      </c>
      <c r="E70" s="26">
        <f>'Debt fundamentals'!F70</f>
        <v>0.24117773192847775</v>
      </c>
      <c r="F70" s="26">
        <f>'Tax rates'!G71</f>
        <v>0.1062992895993016</v>
      </c>
      <c r="G70" s="26">
        <f>'Dividend fundamentals'!E70</f>
        <v>0.61279307780549308</v>
      </c>
      <c r="H70" s="26">
        <f>Margins!D71</f>
        <v>6.4299872663467483E-2</v>
      </c>
      <c r="I70" s="26">
        <f>Margins!J71</f>
        <v>7.7867024027282267E-2</v>
      </c>
      <c r="J70" s="26">
        <f>ROE!C70</f>
        <v>0.45895223265992258</v>
      </c>
      <c r="K70" s="26">
        <f>'Return on capital'!H70</f>
        <v>9.8154599437172918E-2</v>
      </c>
      <c r="L70" s="11">
        <f>'Cap Ex'!J70</f>
        <v>1.4104478023262235</v>
      </c>
      <c r="M70" s="11">
        <f>PS!E70</f>
        <v>3.4369536951030795</v>
      </c>
      <c r="N70" s="26">
        <f>'Hist Growth'!D70</f>
        <v>-2.1277744360902254E-2</v>
      </c>
      <c r="O70" s="26">
        <f>PE!H70</f>
        <v>0.33089318181818173</v>
      </c>
    </row>
    <row r="71" spans="1:15">
      <c r="A71" t="str">
        <f>'Master data'!A71</f>
        <v>Retail (Automotive)</v>
      </c>
      <c r="B71">
        <f>'Master data'!B71</f>
        <v>196</v>
      </c>
      <c r="C71" s="11">
        <f>Beta!H74</f>
        <v>0.88368957365117962</v>
      </c>
      <c r="D71" s="26">
        <f>'Debt fundamentals'!G71</f>
        <v>0.41788091368312968</v>
      </c>
      <c r="E71" s="26">
        <f>'Debt fundamentals'!F71</f>
        <v>0.29472215166337895</v>
      </c>
      <c r="F71" s="26">
        <f>'Tax rates'!G72</f>
        <v>0.1928389281223383</v>
      </c>
      <c r="G71" s="26">
        <f>'Dividend fundamentals'!E71</f>
        <v>0.25739307550109952</v>
      </c>
      <c r="H71" s="26">
        <f>Margins!D72</f>
        <v>3.4608067798007382E-2</v>
      </c>
      <c r="I71" s="26">
        <f>Margins!J72</f>
        <v>5.0168253715826124E-2</v>
      </c>
      <c r="J71" s="26">
        <f>ROE!C71</f>
        <v>0.24494728006344124</v>
      </c>
      <c r="K71" s="26">
        <f>'Return on capital'!H71</f>
        <v>0.12551530683819154</v>
      </c>
      <c r="L71" s="11">
        <f>'Cap Ex'!J71</f>
        <v>3.0992071740252993</v>
      </c>
      <c r="M71" s="11">
        <f>PS!E71</f>
        <v>0.862709328691871</v>
      </c>
      <c r="N71" s="26">
        <f>'Hist Growth'!D71</f>
        <v>6.1299259259259255E-2</v>
      </c>
      <c r="O71" s="26">
        <f>PE!H71</f>
        <v>0.17349529411764703</v>
      </c>
    </row>
    <row r="72" spans="1:15">
      <c r="A72" t="str">
        <f>'Master data'!A72</f>
        <v>Retail (Building Supply)</v>
      </c>
      <c r="B72">
        <f>'Master data'!B72</f>
        <v>98</v>
      </c>
      <c r="C72" s="11">
        <f>Beta!H75</f>
        <v>1.1037730401385943</v>
      </c>
      <c r="D72" s="26">
        <f>'Debt fundamentals'!G72</f>
        <v>0.16100645841706768</v>
      </c>
      <c r="E72" s="26">
        <f>'Debt fundamentals'!F72</f>
        <v>0.13867834864294046</v>
      </c>
      <c r="F72" s="26">
        <f>'Tax rates'!G73</f>
        <v>0.19947984939777053</v>
      </c>
      <c r="G72" s="26">
        <f>'Dividend fundamentals'!E72</f>
        <v>0.3258790441526907</v>
      </c>
      <c r="H72" s="26">
        <f>Margins!D73</f>
        <v>8.6204503524820703E-2</v>
      </c>
      <c r="I72" s="26">
        <f>Margins!J73</f>
        <v>0.12658002312245675</v>
      </c>
      <c r="J72" s="26">
        <f>ROE!C72</f>
        <v>0.64974135808072853</v>
      </c>
      <c r="K72" s="26">
        <f>'Return on capital'!H72</f>
        <v>0.33969075732122461</v>
      </c>
      <c r="L72" s="11">
        <f>'Cap Ex'!J72</f>
        <v>3.3519985827505754</v>
      </c>
      <c r="M72" s="11">
        <f>PS!E72</f>
        <v>2.2340381402244831</v>
      </c>
      <c r="N72" s="26">
        <f>'Hist Growth'!D72</f>
        <v>5.1924179104477622E-2</v>
      </c>
      <c r="O72" s="26">
        <f>PE!H72</f>
        <v>0.16425806451612901</v>
      </c>
    </row>
    <row r="73" spans="1:15">
      <c r="A73" t="str">
        <f>'Master data'!A73</f>
        <v>Retail (Distributors)</v>
      </c>
      <c r="B73">
        <f>'Master data'!B73</f>
        <v>1002</v>
      </c>
      <c r="C73" s="11">
        <f>Beta!H76</f>
        <v>0.64350981154019615</v>
      </c>
      <c r="D73" s="26">
        <f>'Debt fundamentals'!G73</f>
        <v>0.64469614619503979</v>
      </c>
      <c r="E73" s="26">
        <f>'Debt fundamentals'!F73</f>
        <v>0.39198495581480319</v>
      </c>
      <c r="F73" s="26">
        <f>'Tax rates'!G74</f>
        <v>0.16373222291798073</v>
      </c>
      <c r="G73" s="26">
        <f>'Dividend fundamentals'!E73</f>
        <v>0.37294360587113945</v>
      </c>
      <c r="H73" s="26">
        <f>Margins!D74</f>
        <v>3.2011191232274881E-2</v>
      </c>
      <c r="I73" s="26">
        <f>Margins!J74</f>
        <v>4.3242731983525774E-2</v>
      </c>
      <c r="J73" s="26">
        <f>ROE!C73</f>
        <v>0.12644830240753238</v>
      </c>
      <c r="K73" s="26">
        <f>'Return on capital'!H73</f>
        <v>7.3493102616759037E-2</v>
      </c>
      <c r="L73" s="11">
        <f>'Cap Ex'!J73</f>
        <v>2.031812284146679</v>
      </c>
      <c r="M73" s="11">
        <f>PS!E73</f>
        <v>0.81025514565081813</v>
      </c>
      <c r="N73" s="26">
        <f>'Hist Growth'!D73</f>
        <v>8.1909833333333418E-2</v>
      </c>
      <c r="O73" s="26">
        <f>PE!H73</f>
        <v>0.22057638888888886</v>
      </c>
    </row>
    <row r="74" spans="1:15">
      <c r="A74" t="str">
        <f>'Master data'!A74</f>
        <v>Retail (General)</v>
      </c>
      <c r="B74">
        <f>'Master data'!B74</f>
        <v>204</v>
      </c>
      <c r="C74" s="11">
        <f>Beta!H77</f>
        <v>0.86566173990819117</v>
      </c>
      <c r="D74" s="26">
        <f>'Debt fundamentals'!G74</f>
        <v>0.33441652430382957</v>
      </c>
      <c r="E74" s="26">
        <f>'Debt fundamentals'!F74</f>
        <v>0.25060880033563432</v>
      </c>
      <c r="F74" s="26">
        <f>'Tax rates'!G75</f>
        <v>0.19115568554019613</v>
      </c>
      <c r="G74" s="26">
        <f>'Dividend fundamentals'!E74</f>
        <v>0.41566751468435842</v>
      </c>
      <c r="H74" s="26">
        <f>Margins!D75</f>
        <v>2.5152269486177894E-2</v>
      </c>
      <c r="I74" s="26">
        <f>Margins!J75</f>
        <v>5.025303590715819E-2</v>
      </c>
      <c r="J74" s="26">
        <f>ROE!C74</f>
        <v>0.12899801857561807</v>
      </c>
      <c r="K74" s="26">
        <f>'Return on capital'!H74</f>
        <v>0.12009403587138043</v>
      </c>
      <c r="L74" s="11">
        <f>'Cap Ex'!J74</f>
        <v>2.9540157175171817</v>
      </c>
      <c r="M74" s="11">
        <f>PS!E74</f>
        <v>0.98109573609362766</v>
      </c>
      <c r="N74" s="26">
        <f>'Hist Growth'!D74</f>
        <v>-2.4461977401129934E-2</v>
      </c>
      <c r="O74" s="26">
        <f>PE!H74</f>
        <v>0.17334358490566032</v>
      </c>
    </row>
    <row r="75" spans="1:15">
      <c r="A75" t="str">
        <f>'Master data'!A75</f>
        <v>Retail (Grocery and Food)</v>
      </c>
      <c r="B75">
        <f>'Master data'!B75</f>
        <v>184</v>
      </c>
      <c r="C75" s="11">
        <f>Beta!H78</f>
        <v>0.53249971062857038</v>
      </c>
      <c r="D75" s="26">
        <f>'Debt fundamentals'!G75</f>
        <v>0.53513822598168193</v>
      </c>
      <c r="E75" s="26">
        <f>'Debt fundamentals'!F75</f>
        <v>0.34859286084122793</v>
      </c>
      <c r="F75" s="26">
        <f>'Tax rates'!G76</f>
        <v>0.20236456393338445</v>
      </c>
      <c r="G75" s="26">
        <f>'Dividend fundamentals'!E75</f>
        <v>0.36045746802246409</v>
      </c>
      <c r="H75" s="26">
        <f>Margins!D76</f>
        <v>2.7307513592049887E-2</v>
      </c>
      <c r="I75" s="26">
        <f>Margins!J76</f>
        <v>4.1546403627178367E-2</v>
      </c>
      <c r="J75" s="26">
        <f>ROE!C75</f>
        <v>0.16067738837881854</v>
      </c>
      <c r="K75" s="26">
        <f>'Return on capital'!H75</f>
        <v>0.10855706711325305</v>
      </c>
      <c r="L75" s="11">
        <f>'Cap Ex'!J75</f>
        <v>3.2757020803860475</v>
      </c>
      <c r="M75" s="11">
        <f>PS!E75</f>
        <v>0.72499312776739855</v>
      </c>
      <c r="N75" s="26">
        <f>'Hist Growth'!D75</f>
        <v>3.5968741258741235E-2</v>
      </c>
      <c r="O75" s="26">
        <f>PE!H75</f>
        <v>0.17037837837837835</v>
      </c>
    </row>
    <row r="76" spans="1:15">
      <c r="A76" t="str">
        <f>'Master data'!A76</f>
        <v>Retail (Online)</v>
      </c>
      <c r="B76">
        <f>'Master data'!B76</f>
        <v>353</v>
      </c>
      <c r="C76" s="11">
        <f>Beta!H79</f>
        <v>1.4035859524307455</v>
      </c>
      <c r="D76" s="26">
        <f>'Debt fundamentals'!G76</f>
        <v>9.3047158014987003E-2</v>
      </c>
      <c r="E76" s="26">
        <f>'Debt fundamentals'!F76</f>
        <v>8.5126389408453337E-2</v>
      </c>
      <c r="F76" s="26">
        <f>'Tax rates'!G77</f>
        <v>0.10702026420144505</v>
      </c>
      <c r="G76" s="26">
        <f>'Dividend fundamentals'!E76</f>
        <v>3.2522516000533179E-2</v>
      </c>
      <c r="H76" s="26">
        <f>Margins!D77</f>
        <v>7.9723122398114979E-2</v>
      </c>
      <c r="I76" s="26">
        <f>Margins!J77</f>
        <v>4.1542221580677191E-2</v>
      </c>
      <c r="J76" s="26">
        <f>ROE!C76</f>
        <v>0.26676580054911231</v>
      </c>
      <c r="K76" s="26">
        <f>'Return on capital'!H76</f>
        <v>6.5894194709945314E-2</v>
      </c>
      <c r="L76" s="11">
        <f>'Cap Ex'!J76</f>
        <v>1.7082627677067752</v>
      </c>
      <c r="M76" s="11">
        <f>PS!E76</f>
        <v>3.9603122718170067</v>
      </c>
      <c r="N76" s="26">
        <f>'Hist Growth'!D76</f>
        <v>0.14058596273291921</v>
      </c>
      <c r="O76" s="26">
        <f>PE!H76</f>
        <v>0.27120416666666664</v>
      </c>
    </row>
    <row r="77" spans="1:15">
      <c r="A77" t="str">
        <f>'Master data'!A77</f>
        <v>Retail (Special Lines)</v>
      </c>
      <c r="B77">
        <f>'Master data'!B77</f>
        <v>479</v>
      </c>
      <c r="C77" s="11">
        <f>Beta!H80</f>
        <v>1.0834314563165584</v>
      </c>
      <c r="D77" s="26">
        <f>'Debt fundamentals'!G77</f>
        <v>0.2952384566425274</v>
      </c>
      <c r="E77" s="26">
        <f>'Debt fundamentals'!F77</f>
        <v>0.22794139189461252</v>
      </c>
      <c r="F77" s="26">
        <f>'Tax rates'!G78</f>
        <v>0.16780436136769647</v>
      </c>
      <c r="G77" s="26">
        <f>'Dividend fundamentals'!E77</f>
        <v>0.32442417082421332</v>
      </c>
      <c r="H77" s="26">
        <f>Margins!D78</f>
        <v>3.7494534832227262E-2</v>
      </c>
      <c r="I77" s="26">
        <f>Margins!J78</f>
        <v>6.139574904661501E-2</v>
      </c>
      <c r="J77" s="26">
        <f>ROE!C77</f>
        <v>0.15794563940814463</v>
      </c>
      <c r="K77" s="26">
        <f>'Return on capital'!H77</f>
        <v>0.13279299614966453</v>
      </c>
      <c r="L77" s="11">
        <f>'Cap Ex'!J77</f>
        <v>2.599077759078094</v>
      </c>
      <c r="M77" s="11">
        <f>PS!E77</f>
        <v>1.2014034485022349</v>
      </c>
      <c r="N77" s="26">
        <f>'Hist Growth'!D77</f>
        <v>1.2613285302593657E-2</v>
      </c>
      <c r="O77" s="26">
        <f>PE!H77</f>
        <v>0.20274700000000009</v>
      </c>
    </row>
    <row r="78" spans="1:15">
      <c r="A78" t="str">
        <f>'Master data'!A78</f>
        <v>Rubber&amp; Tires</v>
      </c>
      <c r="B78">
        <f>'Master data'!B78</f>
        <v>90</v>
      </c>
      <c r="C78" s="11">
        <f>Beta!H81</f>
        <v>1.0942432510912552</v>
      </c>
      <c r="D78" s="26">
        <f>'Debt fundamentals'!G78</f>
        <v>0.39117909224510838</v>
      </c>
      <c r="E78" s="26">
        <f>'Debt fundamentals'!F78</f>
        <v>0.28118528694520339</v>
      </c>
      <c r="F78" s="26">
        <f>'Tax rates'!G79</f>
        <v>0.16412855069231705</v>
      </c>
      <c r="G78" s="26">
        <f>'Dividend fundamentals'!E78</f>
        <v>0.3154235870296408</v>
      </c>
      <c r="H78" s="26">
        <f>Margins!D79</f>
        <v>7.5467295426165065E-2</v>
      </c>
      <c r="I78" s="26">
        <f>Margins!J79</f>
        <v>0.1043088757472794</v>
      </c>
      <c r="J78" s="26">
        <f>ROE!C78</f>
        <v>0.13245205972686916</v>
      </c>
      <c r="K78" s="26">
        <f>'Return on capital'!H78</f>
        <v>0.10123362293340271</v>
      </c>
      <c r="L78" s="11">
        <f>'Cap Ex'!J78</f>
        <v>1.1577591039831234</v>
      </c>
      <c r="M78" s="11">
        <f>PS!E78</f>
        <v>1.2161160448186801</v>
      </c>
      <c r="N78" s="26">
        <f>'Hist Growth'!D78</f>
        <v>4.1099275362318846E-2</v>
      </c>
      <c r="O78" s="26">
        <f>PE!H78</f>
        <v>0.20496214285714284</v>
      </c>
    </row>
    <row r="79" spans="1:15">
      <c r="A79" t="str">
        <f>'Master data'!A79</f>
        <v>Semiconductor</v>
      </c>
      <c r="B79">
        <f>'Master data'!B79</f>
        <v>581</v>
      </c>
      <c r="C79" s="11">
        <f>Beta!H82</f>
        <v>1.5519787001801451</v>
      </c>
      <c r="D79" s="26">
        <f>'Debt fundamentals'!G79</f>
        <v>7.1350483366786427E-2</v>
      </c>
      <c r="E79" s="26">
        <f>'Debt fundamentals'!F79</f>
        <v>6.6598638330346419E-2</v>
      </c>
      <c r="F79" s="26">
        <f>'Tax rates'!G80</f>
        <v>0.10092090006991444</v>
      </c>
      <c r="G79" s="26">
        <f>'Dividend fundamentals'!E79</f>
        <v>0.31311330359466727</v>
      </c>
      <c r="H79" s="26">
        <f>Margins!D80</f>
        <v>0.20160523205330924</v>
      </c>
      <c r="I79" s="26">
        <f>Margins!J80</f>
        <v>0.23441240751038647</v>
      </c>
      <c r="J79" s="26">
        <f>ROE!C79</f>
        <v>0.24746319903471461</v>
      </c>
      <c r="K79" s="26">
        <f>'Return on capital'!H79</f>
        <v>0.18661866214241898</v>
      </c>
      <c r="L79" s="11">
        <f>'Cap Ex'!J79</f>
        <v>0.87954200985772624</v>
      </c>
      <c r="M79" s="11">
        <f>PS!E79</f>
        <v>6.5834538002097833</v>
      </c>
      <c r="N79" s="26">
        <f>'Hist Growth'!D79</f>
        <v>8.146102505694755E-2</v>
      </c>
      <c r="O79" s="26">
        <f>PE!H79</f>
        <v>0.29627727272727267</v>
      </c>
    </row>
    <row r="80" spans="1:15">
      <c r="A80" t="str">
        <f>'Master data'!A80</f>
        <v>Semiconductor Equip</v>
      </c>
      <c r="B80">
        <f>'Master data'!B80</f>
        <v>324</v>
      </c>
      <c r="C80" s="11">
        <f>Beta!H83</f>
        <v>1.9329057517490515</v>
      </c>
      <c r="D80" s="26">
        <f>'Debt fundamentals'!G80</f>
        <v>4.0876297663377505E-2</v>
      </c>
      <c r="E80" s="26">
        <f>'Debt fundamentals'!F80</f>
        <v>3.9271042827220777E-2</v>
      </c>
      <c r="F80" s="26">
        <f>'Tax rates'!G81</f>
        <v>0.13154464776139105</v>
      </c>
      <c r="G80" s="26">
        <f>'Dividend fundamentals'!E80</f>
        <v>0.21743547220113429</v>
      </c>
      <c r="H80" s="26">
        <f>Margins!D81</f>
        <v>0.19172475776606673</v>
      </c>
      <c r="I80" s="26">
        <f>Margins!J81</f>
        <v>0.24059626019681066</v>
      </c>
      <c r="J80" s="26">
        <f>ROE!C80</f>
        <v>0.30344710979365302</v>
      </c>
      <c r="K80" s="26">
        <f>'Return on capital'!H80</f>
        <v>0.25117185589578167</v>
      </c>
      <c r="L80" s="11">
        <f>'Cap Ex'!J80</f>
        <v>1.1965887929674528</v>
      </c>
      <c r="M80" s="11">
        <f>PS!E80</f>
        <v>6.8106348713918736</v>
      </c>
      <c r="N80" s="26">
        <f>'Hist Growth'!D80</f>
        <v>0.11823534482758624</v>
      </c>
      <c r="O80" s="26">
        <f>PE!H80</f>
        <v>0.24057115384615382</v>
      </c>
    </row>
    <row r="81" spans="1:15">
      <c r="A81" t="str">
        <f>'Master data'!A81</f>
        <v>Shipbuilding &amp; Marine</v>
      </c>
      <c r="B81">
        <f>'Master data'!B81</f>
        <v>348</v>
      </c>
      <c r="C81" s="11">
        <f>Beta!H84</f>
        <v>0.98273414907910728</v>
      </c>
      <c r="D81" s="26">
        <f>'Debt fundamentals'!G81</f>
        <v>0.41089480004267576</v>
      </c>
      <c r="E81" s="26">
        <f>'Debt fundamentals'!F81</f>
        <v>0.29122993438649519</v>
      </c>
      <c r="F81" s="26">
        <f>'Tax rates'!G82</f>
        <v>0.11544107956077043</v>
      </c>
      <c r="G81" s="26">
        <f>'Dividend fundamentals'!E81</f>
        <v>0.14030288293761758</v>
      </c>
      <c r="H81" s="26">
        <f>Margins!D82</f>
        <v>0.22192529680655926</v>
      </c>
      <c r="I81" s="26">
        <f>Margins!J82</f>
        <v>0.23728988082114069</v>
      </c>
      <c r="J81" s="26">
        <f>ROE!C81</f>
        <v>0.35377869526900318</v>
      </c>
      <c r="K81" s="26">
        <f>'Return on capital'!H81</f>
        <v>0.19976962183355079</v>
      </c>
      <c r="L81" s="11">
        <f>'Cap Ex'!J81</f>
        <v>0.95161003718361947</v>
      </c>
      <c r="M81" s="11">
        <f>PS!E81</f>
        <v>1.8533086823228544</v>
      </c>
      <c r="N81" s="26">
        <f>'Hist Growth'!D81</f>
        <v>6.4884424460431661E-2</v>
      </c>
      <c r="O81" s="26">
        <f>PE!H81</f>
        <v>0.26971200000000001</v>
      </c>
    </row>
    <row r="82" spans="1:15">
      <c r="A82" t="str">
        <f>'Master data'!A82</f>
        <v>Shoe</v>
      </c>
      <c r="B82">
        <f>'Master data'!B82</f>
        <v>84</v>
      </c>
      <c r="C82" s="11">
        <f>Beta!H85</f>
        <v>1.1285452584053763</v>
      </c>
      <c r="D82" s="26">
        <f>'Debt fundamentals'!G82</f>
        <v>8.2332416554115162E-2</v>
      </c>
      <c r="E82" s="26">
        <f>'Debt fundamentals'!F82</f>
        <v>7.6069436057585413E-2</v>
      </c>
      <c r="F82" s="26">
        <f>'Tax rates'!G83</f>
        <v>0.13794942331838977</v>
      </c>
      <c r="G82" s="26">
        <f>'Dividend fundamentals'!E82</f>
        <v>0.28473849776799265</v>
      </c>
      <c r="H82" s="26">
        <f>Margins!D83</f>
        <v>8.8274673233377079E-2</v>
      </c>
      <c r="I82" s="26">
        <f>Margins!J83</f>
        <v>0.11767630837606761</v>
      </c>
      <c r="J82" s="26">
        <f>ROE!C82</f>
        <v>0.24505029663138542</v>
      </c>
      <c r="K82" s="26">
        <f>'Return on capital'!H82</f>
        <v>0.20049274906102899</v>
      </c>
      <c r="L82" s="11">
        <f>'Cap Ex'!J82</f>
        <v>1.9767105151872286</v>
      </c>
      <c r="M82" s="11">
        <f>PS!E82</f>
        <v>3.7714709042566041</v>
      </c>
      <c r="N82" s="26">
        <f>'Hist Growth'!D82</f>
        <v>-3.1613387096774186E-2</v>
      </c>
      <c r="O82" s="26">
        <f>PE!H82</f>
        <v>0.47757142857142859</v>
      </c>
    </row>
    <row r="83" spans="1:15">
      <c r="A83" t="str">
        <f>'Master data'!A83</f>
        <v>Software (Entertainment)</v>
      </c>
      <c r="B83">
        <f>'Master data'!B83</f>
        <v>317</v>
      </c>
      <c r="C83" s="11">
        <f>Beta!H86</f>
        <v>1.2792978433731432</v>
      </c>
      <c r="D83" s="26">
        <f>'Debt fundamentals'!G83</f>
        <v>3.6462506631802234E-2</v>
      </c>
      <c r="E83" s="26">
        <f>'Debt fundamentals'!F83</f>
        <v>3.517976424472375E-2</v>
      </c>
      <c r="F83" s="26">
        <f>'Tax rates'!G84</f>
        <v>9.5090402583538028E-2</v>
      </c>
      <c r="G83" s="26">
        <f>'Dividend fundamentals'!E83</f>
        <v>2.5829951723873982E-2</v>
      </c>
      <c r="H83" s="26">
        <f>Margins!D84</f>
        <v>0.27962661054173699</v>
      </c>
      <c r="I83" s="26">
        <f>Margins!J84</f>
        <v>0.28552625417379313</v>
      </c>
      <c r="J83" s="26">
        <f>ROE!C83</f>
        <v>0.31973169493381992</v>
      </c>
      <c r="K83" s="26">
        <f>'Return on capital'!H83</f>
        <v>0.21189984453676428</v>
      </c>
      <c r="L83" s="11">
        <f>'Cap Ex'!J83</f>
        <v>0.81428082736565555</v>
      </c>
      <c r="M83" s="11">
        <f>PS!E83</f>
        <v>7.6656077610643329</v>
      </c>
      <c r="N83" s="26">
        <f>'Hist Growth'!D83</f>
        <v>0.12198917910447764</v>
      </c>
      <c r="O83" s="26">
        <f>PE!H83</f>
        <v>0.28097692307692301</v>
      </c>
    </row>
    <row r="84" spans="1:15">
      <c r="A84" t="str">
        <f>'Master data'!A84</f>
        <v>Software (Internet)</v>
      </c>
      <c r="B84">
        <f>'Master data'!B84</f>
        <v>151</v>
      </c>
      <c r="C84" s="11">
        <f>Beta!H87</f>
        <v>1.1076887777414264</v>
      </c>
      <c r="D84" s="26">
        <f>'Debt fundamentals'!G84</f>
        <v>6.7704224949383218E-2</v>
      </c>
      <c r="E84" s="26">
        <f>'Debt fundamentals'!F84</f>
        <v>6.3411030290334278E-2</v>
      </c>
      <c r="F84" s="26">
        <f>'Tax rates'!G85</f>
        <v>0.10119679968247933</v>
      </c>
      <c r="G84" s="26">
        <f>'Dividend fundamentals'!E84</f>
        <v>0.29678036980519584</v>
      </c>
      <c r="H84" s="26">
        <f>Margins!D85</f>
        <v>2.7437357152353421E-2</v>
      </c>
      <c r="I84" s="26">
        <f>Margins!J85</f>
        <v>3.3538335732862225E-2</v>
      </c>
      <c r="J84" s="26">
        <f>ROE!C84</f>
        <v>4.2542409840140287E-2</v>
      </c>
      <c r="K84" s="26">
        <f>'Return on capital'!H84</f>
        <v>3.7949935361648916E-2</v>
      </c>
      <c r="L84" s="11">
        <f>'Cap Ex'!J84</f>
        <v>1.1704491266049009</v>
      </c>
      <c r="M84" s="11">
        <f>PS!E84</f>
        <v>10.6474673612193</v>
      </c>
      <c r="N84" s="26">
        <f>'Hist Growth'!D84</f>
        <v>0.20920138888888901</v>
      </c>
      <c r="O84" s="26">
        <f>PE!H84</f>
        <v>0.28100000000000008</v>
      </c>
    </row>
    <row r="85" spans="1:15">
      <c r="A85" t="str">
        <f>'Master data'!A85</f>
        <v>Software (System &amp; Application)</v>
      </c>
      <c r="B85">
        <f>'Master data'!B85</f>
        <v>1603</v>
      </c>
      <c r="C85" s="11">
        <f>Beta!H88</f>
        <v>1.2001382873733581</v>
      </c>
      <c r="D85" s="26">
        <f>'Debt fundamentals'!G85</f>
        <v>5.7477879816202213E-2</v>
      </c>
      <c r="E85" s="26">
        <f>'Debt fundamentals'!F85</f>
        <v>5.4353741967815263E-2</v>
      </c>
      <c r="F85" s="26">
        <f>'Tax rates'!G86</f>
        <v>8.2508242386627698E-2</v>
      </c>
      <c r="G85" s="26">
        <f>'Dividend fundamentals'!E85</f>
        <v>0.35855950564067901</v>
      </c>
      <c r="H85" s="26">
        <f>Margins!D86</f>
        <v>0.1457804360864291</v>
      </c>
      <c r="I85" s="26">
        <f>Margins!J86</f>
        <v>0.22274876142798222</v>
      </c>
      <c r="J85" s="26">
        <f>ROE!C85</f>
        <v>0.20467745730681164</v>
      </c>
      <c r="K85" s="26">
        <f>'Return on capital'!H85</f>
        <v>0.21376743005087168</v>
      </c>
      <c r="L85" s="11">
        <f>'Cap Ex'!J85</f>
        <v>1.0378903576603373</v>
      </c>
      <c r="M85" s="11">
        <f>PS!E85</f>
        <v>11.095304668870677</v>
      </c>
      <c r="N85" s="26">
        <f>'Hist Growth'!D85</f>
        <v>0.145828258642766</v>
      </c>
      <c r="O85" s="26">
        <f>PE!H85</f>
        <v>0.24121702127659594</v>
      </c>
    </row>
    <row r="86" spans="1:15">
      <c r="A86" t="str">
        <f>'Master data'!A86</f>
        <v>Steel</v>
      </c>
      <c r="B86">
        <f>'Master data'!B86</f>
        <v>709</v>
      </c>
      <c r="C86" s="11">
        <f>Beta!H89</f>
        <v>1.063800498303906</v>
      </c>
      <c r="D86" s="26">
        <f>'Debt fundamentals'!G86</f>
        <v>0.44556751532926742</v>
      </c>
      <c r="E86" s="26">
        <f>'Debt fundamentals'!F86</f>
        <v>0.30823016607963638</v>
      </c>
      <c r="F86" s="26">
        <f>'Tax rates'!G87</f>
        <v>0.15450763081536736</v>
      </c>
      <c r="G86" s="26">
        <f>'Dividend fundamentals'!E86</f>
        <v>0.30290003687577099</v>
      </c>
      <c r="H86" s="26">
        <f>Margins!D87</f>
        <v>0.1046434027647062</v>
      </c>
      <c r="I86" s="26">
        <f>Margins!J87</f>
        <v>0.15171074208747792</v>
      </c>
      <c r="J86" s="26">
        <f>ROE!C86</f>
        <v>0.25574593205064644</v>
      </c>
      <c r="K86" s="26">
        <f>'Return on capital'!H86</f>
        <v>0.20855025892651846</v>
      </c>
      <c r="L86" s="11">
        <f>'Cap Ex'!J86</f>
        <v>1.622404331728357</v>
      </c>
      <c r="M86" s="11">
        <f>PS!E86</f>
        <v>0.79718726476402479</v>
      </c>
      <c r="N86" s="26">
        <f>'Hist Growth'!D86</f>
        <v>0.12988216730038021</v>
      </c>
      <c r="O86" s="26">
        <f>PE!H86</f>
        <v>0.16999487179487174</v>
      </c>
    </row>
    <row r="87" spans="1:15">
      <c r="A87" t="str">
        <f>'Master data'!A87</f>
        <v>Telecom (Wireless)</v>
      </c>
      <c r="B87">
        <f>'Master data'!B87</f>
        <v>101</v>
      </c>
      <c r="C87" s="11">
        <f>Beta!H90</f>
        <v>0.71396457461904139</v>
      </c>
      <c r="D87" s="26">
        <f>'Debt fundamentals'!G87</f>
        <v>0.74290168372318977</v>
      </c>
      <c r="E87" s="26">
        <f>'Debt fundamentals'!F87</f>
        <v>0.42624417123529412</v>
      </c>
      <c r="F87" s="26">
        <f>'Tax rates'!G88</f>
        <v>0.15205606611123362</v>
      </c>
      <c r="G87" s="26">
        <f>'Dividend fundamentals'!E87</f>
        <v>0.39808806446161527</v>
      </c>
      <c r="H87" s="26">
        <f>Margins!D88</f>
        <v>0.11493263567859582</v>
      </c>
      <c r="I87" s="26">
        <f>Margins!J88</f>
        <v>0.14109159238099231</v>
      </c>
      <c r="J87" s="26">
        <f>ROE!C87</f>
        <v>0.13991216312529939</v>
      </c>
      <c r="K87" s="26">
        <f>'Return on capital'!H87</f>
        <v>8.8251996263097918E-2</v>
      </c>
      <c r="L87" s="11">
        <f>'Cap Ex'!J87</f>
        <v>0.7348459816646089</v>
      </c>
      <c r="M87" s="11">
        <f>PS!E87</f>
        <v>2.1073536955859327</v>
      </c>
      <c r="N87" s="26">
        <f>'Hist Growth'!D87</f>
        <v>2.730985915492961E-3</v>
      </c>
      <c r="O87" s="26">
        <f>PE!H87</f>
        <v>0.14486571428571432</v>
      </c>
    </row>
    <row r="88" spans="1:15">
      <c r="A88" t="str">
        <f>'Master data'!A88</f>
        <v>Telecom. Equipment</v>
      </c>
      <c r="B88">
        <f>'Master data'!B88</f>
        <v>465</v>
      </c>
      <c r="C88" s="11">
        <f>Beta!H91</f>
        <v>1.1661075007619341</v>
      </c>
      <c r="D88" s="26">
        <f>'Debt fundamentals'!G88</f>
        <v>0.10579628404608488</v>
      </c>
      <c r="E88" s="26">
        <f>'Debt fundamentals'!F88</f>
        <v>9.5674298758699525E-2</v>
      </c>
      <c r="F88" s="26">
        <f>'Tax rates'!G89</f>
        <v>8.528850737407459E-2</v>
      </c>
      <c r="G88" s="26">
        <f>'Dividend fundamentals'!E88</f>
        <v>0.59371650369716222</v>
      </c>
      <c r="H88" s="26">
        <f>Margins!D89</f>
        <v>6.5068673428562956E-2</v>
      </c>
      <c r="I88" s="26">
        <f>Margins!J89</f>
        <v>0.12103257928818929</v>
      </c>
      <c r="J88" s="26">
        <f>ROE!C88</f>
        <v>0.1137364459095792</v>
      </c>
      <c r="K88" s="26">
        <f>'Return on capital'!H88</f>
        <v>0.14255996042978189</v>
      </c>
      <c r="L88" s="11">
        <f>'Cap Ex'!J88</f>
        <v>1.2798897510527911</v>
      </c>
      <c r="M88" s="11">
        <f>PS!E88</f>
        <v>2.9214981664594153</v>
      </c>
      <c r="N88" s="26">
        <f>'Hist Growth'!D88</f>
        <v>3.4432005649717531E-2</v>
      </c>
      <c r="O88" s="26">
        <f>PE!H88</f>
        <v>0.20350526315789483</v>
      </c>
    </row>
    <row r="89" spans="1:15">
      <c r="A89" t="str">
        <f>'Master data'!A89</f>
        <v>Telecom. Services</v>
      </c>
      <c r="B89">
        <f>'Master data'!B89</f>
        <v>296</v>
      </c>
      <c r="C89" s="11">
        <f>Beta!H92</f>
        <v>0.57344956051720142</v>
      </c>
      <c r="D89" s="26">
        <f>'Debt fundamentals'!G89</f>
        <v>0.77245064635044192</v>
      </c>
      <c r="E89" s="26">
        <f>'Debt fundamentals'!F89</f>
        <v>0.43580939640883859</v>
      </c>
      <c r="F89" s="26">
        <f>'Tax rates'!G90</f>
        <v>0.13924771228991981</v>
      </c>
      <c r="G89" s="26">
        <f>'Dividend fundamentals'!E89</f>
        <v>0.57234395372017866</v>
      </c>
      <c r="H89" s="26">
        <f>Margins!D90</f>
        <v>9.2841679671029104E-2</v>
      </c>
      <c r="I89" s="26">
        <f>Margins!J90</f>
        <v>0.1571343011807079</v>
      </c>
      <c r="J89" s="26">
        <f>ROE!C89</f>
        <v>0.12857456387641686</v>
      </c>
      <c r="K89" s="26">
        <f>'Return on capital'!H89</f>
        <v>0.10601975915362225</v>
      </c>
      <c r="L89" s="11">
        <f>'Cap Ex'!J89</f>
        <v>0.78395632169669449</v>
      </c>
      <c r="M89" s="11">
        <f>PS!E89</f>
        <v>2.1780542540197216</v>
      </c>
      <c r="N89" s="26">
        <f>'Hist Growth'!D89</f>
        <v>8.0950975609756032E-2</v>
      </c>
      <c r="O89" s="26">
        <f>PE!H89</f>
        <v>0.16428409836065574</v>
      </c>
    </row>
    <row r="90" spans="1:15">
      <c r="A90" t="str">
        <f>'Master data'!A90</f>
        <v>Tobacco</v>
      </c>
      <c r="B90">
        <f>'Master data'!B90</f>
        <v>55</v>
      </c>
      <c r="C90" s="11">
        <f>Beta!H93</f>
        <v>0.72703653735980767</v>
      </c>
      <c r="D90" s="26">
        <f>'Debt fundamentals'!G90</f>
        <v>0.29998819399732057</v>
      </c>
      <c r="E90" s="26">
        <f>'Debt fundamentals'!F90</f>
        <v>0.23076224490538635</v>
      </c>
      <c r="F90" s="26">
        <f>'Tax rates'!G91</f>
        <v>0.1603057716551318</v>
      </c>
      <c r="G90" s="26">
        <f>'Dividend fundamentals'!E90</f>
        <v>0.86301971684579082</v>
      </c>
      <c r="H90" s="26">
        <f>Margins!D91</f>
        <v>0.20374801861804764</v>
      </c>
      <c r="I90" s="26">
        <f>Margins!J91</f>
        <v>0.34477494537820197</v>
      </c>
      <c r="J90" s="26">
        <f>ROE!C90</f>
        <v>0.26171041088121882</v>
      </c>
      <c r="K90" s="26">
        <f>'Return on capital'!H90</f>
        <v>0.22495511975045038</v>
      </c>
      <c r="L90" s="11">
        <f>'Cap Ex'!J90</f>
        <v>0.7771146190511381</v>
      </c>
      <c r="M90" s="11">
        <f>PS!E90</f>
        <v>3.6709891119330016</v>
      </c>
      <c r="N90" s="26">
        <f>'Hist Growth'!D90</f>
        <v>3.0407058823529409E-2</v>
      </c>
      <c r="O90" s="26">
        <f>PE!H90</f>
        <v>8.9719999999999994E-2</v>
      </c>
    </row>
    <row r="91" spans="1:15">
      <c r="A91" t="str">
        <f>'Master data'!A91</f>
        <v>Transportation</v>
      </c>
      <c r="B91">
        <f>'Master data'!B91</f>
        <v>295</v>
      </c>
      <c r="C91" s="11">
        <f>Beta!H94</f>
        <v>0.85015683574683387</v>
      </c>
      <c r="D91" s="26">
        <f>'Debt fundamentals'!G91</f>
        <v>0.39985549697839728</v>
      </c>
      <c r="E91" s="26">
        <f>'Debt fundamentals'!F91</f>
        <v>0.28564055207233141</v>
      </c>
      <c r="F91" s="26">
        <f>'Tax rates'!G92</f>
        <v>0.17300122465194584</v>
      </c>
      <c r="G91" s="26">
        <f>'Dividend fundamentals'!E91</f>
        <v>0.37026126547486032</v>
      </c>
      <c r="H91" s="26">
        <f>Margins!D92</f>
        <v>4.9187902341987139E-2</v>
      </c>
      <c r="I91" s="26">
        <f>Margins!J92</f>
        <v>7.3498973610067825E-2</v>
      </c>
      <c r="J91" s="26">
        <f>ROE!C91</f>
        <v>0.17899732437239302</v>
      </c>
      <c r="K91" s="26">
        <f>'Return on capital'!H91</f>
        <v>0.11290607748214306</v>
      </c>
      <c r="L91" s="11">
        <f>'Cap Ex'!J91</f>
        <v>1.8543244903854654</v>
      </c>
      <c r="M91" s="11">
        <f>PS!E91</f>
        <v>1.3400874152530109</v>
      </c>
      <c r="N91" s="26">
        <f>'Hist Growth'!D91</f>
        <v>8.5174356435643639E-2</v>
      </c>
      <c r="O91" s="26">
        <f>PE!H91</f>
        <v>0.20592564102564098</v>
      </c>
    </row>
    <row r="92" spans="1:15">
      <c r="A92" t="str">
        <f>'Master data'!A92</f>
        <v>Transportation (Railroads)</v>
      </c>
      <c r="B92">
        <f>'Master data'!B92</f>
        <v>51</v>
      </c>
      <c r="C92" s="11">
        <f>Beta!H95</f>
        <v>0.66537345334680054</v>
      </c>
      <c r="D92" s="26">
        <f>'Debt fundamentals'!G92</f>
        <v>0.39088775652682778</v>
      </c>
      <c r="E92" s="26">
        <f>'Debt fundamentals'!F92</f>
        <v>0.28103472382481087</v>
      </c>
      <c r="F92" s="26">
        <f>'Tax rates'!G93</f>
        <v>0.19681305906942689</v>
      </c>
      <c r="G92" s="26">
        <f>'Dividend fundamentals'!E92</f>
        <v>0.69453417954896512</v>
      </c>
      <c r="H92" s="26">
        <f>Margins!D93</f>
        <v>8.9149957584138406E-2</v>
      </c>
      <c r="I92" s="26">
        <f>Margins!J93</f>
        <v>0.15623857802445984</v>
      </c>
      <c r="J92" s="26">
        <f>ROE!C92</f>
        <v>6.2059002699599582E-2</v>
      </c>
      <c r="K92" s="26">
        <f>'Return on capital'!H92</f>
        <v>4.5254494138982151E-2</v>
      </c>
      <c r="L92" s="11">
        <f>'Cap Ex'!J92</f>
        <v>0.36118073689358499</v>
      </c>
      <c r="M92" s="11">
        <f>PS!E92</f>
        <v>5.2608437096845719</v>
      </c>
      <c r="N92" s="26">
        <f>'Hist Growth'!D92</f>
        <v>-5.9933333333333811E-4</v>
      </c>
      <c r="O92" s="26">
        <f>PE!H92</f>
        <v>0.19476666666666667</v>
      </c>
    </row>
    <row r="93" spans="1:15">
      <c r="A93" t="str">
        <f>'Master data'!A93</f>
        <v>Trucking</v>
      </c>
      <c r="B93">
        <f>'Master data'!B93</f>
        <v>232</v>
      </c>
      <c r="C93" s="11">
        <f>Beta!H96</f>
        <v>0.91760919197152047</v>
      </c>
      <c r="D93" s="26">
        <f>'Debt fundamentals'!G93</f>
        <v>0.43473684301557303</v>
      </c>
      <c r="E93" s="26">
        <f>'Debt fundamentals'!F93</f>
        <v>0.30300807087509513</v>
      </c>
      <c r="F93" s="26">
        <f>'Tax rates'!G94</f>
        <v>0.16398673598970887</v>
      </c>
      <c r="G93" s="26">
        <f>'Dividend fundamentals'!E93</f>
        <v>0.22542757183194814</v>
      </c>
      <c r="H93" s="26">
        <f>Margins!D94</f>
        <v>3.1847324737643623E-2</v>
      </c>
      <c r="I93" s="26">
        <f>Margins!J94</f>
        <v>5.7787513873131906E-2</v>
      </c>
      <c r="J93" s="26">
        <f>ROE!C93</f>
        <v>8.2152365739250041E-2</v>
      </c>
      <c r="K93" s="26">
        <f>'Return on capital'!H93</f>
        <v>5.7699753318258405E-2</v>
      </c>
      <c r="L93" s="11">
        <f>'Cap Ex'!J93</f>
        <v>1.1962485881187215</v>
      </c>
      <c r="M93" s="11">
        <f>PS!E93</f>
        <v>1.8469307413824128</v>
      </c>
      <c r="N93" s="26">
        <f>'Hist Growth'!D93</f>
        <v>3.7452530120481942E-2</v>
      </c>
      <c r="O93" s="26">
        <f>PE!H93</f>
        <v>0.3719709677419355</v>
      </c>
    </row>
    <row r="94" spans="1:15">
      <c r="A94" t="str">
        <f>'Master data'!A94</f>
        <v>Utility (General)</v>
      </c>
      <c r="B94">
        <f>'Master data'!B94</f>
        <v>54</v>
      </c>
      <c r="C94" s="11">
        <f>Beta!H97</f>
        <v>0.51882333346427223</v>
      </c>
      <c r="D94" s="26">
        <f>'Debt fundamentals'!G94</f>
        <v>0.82948591556915219</v>
      </c>
      <c r="E94" s="26">
        <f>'Debt fundamentals'!F94</f>
        <v>0.45339836098770919</v>
      </c>
      <c r="F94" s="26">
        <f>'Tax rates'!G95</f>
        <v>0.16708949179198282</v>
      </c>
      <c r="G94" s="26">
        <f>'Dividend fundamentals'!E94</f>
        <v>0.67109303037221346</v>
      </c>
      <c r="H94" s="26">
        <f>Margins!D95</f>
        <v>6.3722671844710352E-2</v>
      </c>
      <c r="I94" s="26">
        <f>Margins!J95</f>
        <v>0.12327537594694567</v>
      </c>
      <c r="J94" s="26">
        <f>ROE!C94</f>
        <v>9.5275107751281632E-2</v>
      </c>
      <c r="K94" s="26">
        <f>'Return on capital'!H94</f>
        <v>7.0305215243155875E-2</v>
      </c>
      <c r="L94" s="11">
        <f>'Cap Ex'!J94</f>
        <v>0.68444706503076624</v>
      </c>
      <c r="M94" s="11">
        <f>PS!E94</f>
        <v>2.431597993549945</v>
      </c>
      <c r="N94" s="26">
        <f>'Hist Growth'!D94</f>
        <v>3.3780980392156865E-2</v>
      </c>
      <c r="O94" s="26">
        <f>PE!H94</f>
        <v>7.2523333333333329E-2</v>
      </c>
    </row>
    <row r="95" spans="1:15">
      <c r="A95" t="str">
        <f>'Master data'!A95</f>
        <v>Utility (Water)</v>
      </c>
      <c r="B95">
        <f>'Master data'!B95</f>
        <v>104</v>
      </c>
      <c r="C95" s="11">
        <f>Beta!H98</f>
        <v>0.51200501274275911</v>
      </c>
      <c r="D95" s="26">
        <f>'Debt fundamentals'!G95</f>
        <v>0.68167276515929032</v>
      </c>
      <c r="E95" s="26">
        <f>'Debt fundamentals'!F95</f>
        <v>0.40535398995697081</v>
      </c>
      <c r="F95" s="26">
        <f>'Tax rates'!G96</f>
        <v>0.15414488013719491</v>
      </c>
      <c r="G95" s="26">
        <f>'Dividend fundamentals'!E95</f>
        <v>0.83928095175014172</v>
      </c>
      <c r="H95" s="26">
        <f>Margins!D96</f>
        <v>0.12117755981513287</v>
      </c>
      <c r="I95" s="26">
        <f>Margins!J96</f>
        <v>0.25034971223611541</v>
      </c>
      <c r="J95" s="26">
        <f>ROE!C95</f>
        <v>8.326375949391078E-2</v>
      </c>
      <c r="K95" s="26">
        <f>'Return on capital'!H95</f>
        <v>7.291197613687557E-2</v>
      </c>
      <c r="L95" s="11">
        <f>'Cap Ex'!J95</f>
        <v>0.34422174025219388</v>
      </c>
      <c r="M95" s="11">
        <f>PS!E95</f>
        <v>4.940939664901034</v>
      </c>
      <c r="N95" s="26">
        <f>'Hist Growth'!D95</f>
        <v>0.1109788</v>
      </c>
      <c r="O95" s="26">
        <f>PE!H95</f>
        <v>0.12722222222222224</v>
      </c>
    </row>
    <row r="96" spans="1:15">
      <c r="A96" t="str">
        <f>'Master data'!A96</f>
        <v>Total Market</v>
      </c>
      <c r="B96">
        <f>'Master data'!B96</f>
        <v>47606</v>
      </c>
      <c r="C96" s="11">
        <f>Beta!H99</f>
        <v>0.88854282522739447</v>
      </c>
      <c r="D96" s="26">
        <f>'Debt fundamentals'!G96</f>
        <v>0.55840624573484132</v>
      </c>
      <c r="E96" s="26">
        <f>'Debt fundamentals'!F96</f>
        <v>0.35831879348733864</v>
      </c>
      <c r="F96" s="26">
        <f>'Tax rates'!G97</f>
        <v>0.1233421753019964</v>
      </c>
      <c r="G96" s="26">
        <f>'Dividend fundamentals'!E96</f>
        <v>0.38600541619293643</v>
      </c>
      <c r="H96" s="26">
        <f>Margins!D97</f>
        <v>8.727942632126362E-2</v>
      </c>
      <c r="I96" s="26">
        <f>Margins!J97</f>
        <v>0.10416217208462208</v>
      </c>
      <c r="J96" s="26">
        <f>ROE!C96</f>
        <v>0.13217374847617697</v>
      </c>
      <c r="K96" s="26">
        <f>'Return on capital'!H96</f>
        <v>7.1297327645548525E-2</v>
      </c>
      <c r="L96" s="11">
        <f>'Cap Ex'!J96</f>
        <v>0.77823587379278003</v>
      </c>
      <c r="M96" s="11">
        <f>PS!E96</f>
        <v>2.5751356825300076</v>
      </c>
      <c r="N96" s="26">
        <f>'Hist Growth'!D96</f>
        <v>8.697034065277949E-2</v>
      </c>
      <c r="O96" s="26">
        <f>PE!H96</f>
        <v>0.21143061598951562</v>
      </c>
    </row>
    <row r="97" spans="1:15">
      <c r="A97" t="str">
        <f>'Master data'!A97</f>
        <v>Total Market (without financials)</v>
      </c>
      <c r="B97">
        <f>'Master data'!B97</f>
        <v>42185</v>
      </c>
      <c r="C97" s="11">
        <f>Beta!H100</f>
        <v>0.99034567435331822</v>
      </c>
      <c r="D97" s="26">
        <f>'Debt fundamentals'!G97</f>
        <v>0.28359212594916056</v>
      </c>
      <c r="E97" s="26">
        <f>'Debt fundamentals'!F97</f>
        <v>0.2209363240986357</v>
      </c>
      <c r="F97" s="26">
        <f>'Tax rates'!G98</f>
        <v>0.1221657752925594</v>
      </c>
      <c r="G97" s="26">
        <f>'Dividend fundamentals'!E97</f>
        <v>0.42946014250900988</v>
      </c>
      <c r="H97" s="26">
        <f>Margins!D98</f>
        <v>7.1774335508578993E-2</v>
      </c>
      <c r="I97" s="26">
        <f>Margins!J98</f>
        <v>0.10922778138928586</v>
      </c>
      <c r="J97" s="26">
        <f>ROE!C97</f>
        <v>0.1346619489388699</v>
      </c>
      <c r="K97" s="26">
        <f>'Return on capital'!H97</f>
        <v>0.11206616545612316</v>
      </c>
      <c r="L97" s="11">
        <f>'Cap Ex'!J97</f>
        <v>1.1646953706721956</v>
      </c>
      <c r="M97" s="11">
        <f>PS!E97</f>
        <v>2.2728424111782806</v>
      </c>
      <c r="N97" s="26">
        <f>'Hist Growth'!D97</f>
        <v>7.8236914191657875E-2</v>
      </c>
      <c r="O97" s="26">
        <f>PE!H97</f>
        <v>0.21671513725999789</v>
      </c>
    </row>
  </sheetData>
  <pageMargins left="0.7" right="0.7" top="0.75" bottom="0.75" header="0.5" footer="0.5"/>
  <pageSetup orientation="portrait" horizontalDpi="4294967292" verticalDpi="429496729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106"/>
  <sheetViews>
    <sheetView workbookViewId="0">
      <selection activeCell="N11" sqref="N11:P106"/>
    </sheetView>
  </sheetViews>
  <sheetFormatPr defaultColWidth="11.07421875" defaultRowHeight="13.5"/>
  <cols>
    <col min="1" max="1" width="21" customWidth="1"/>
    <col min="7" max="7" width="20.84375" customWidth="1"/>
    <col min="8" max="8" width="21.15234375" customWidth="1"/>
  </cols>
  <sheetData>
    <row r="1" spans="1:23" s="17" customFormat="1" ht="12">
      <c r="A1" s="17" t="s">
        <v>319</v>
      </c>
      <c r="C1" s="28"/>
      <c r="D1" s="28"/>
      <c r="E1" s="17" t="s">
        <v>238</v>
      </c>
      <c r="H1" s="28"/>
      <c r="I1" s="28"/>
      <c r="J1" s="28"/>
      <c r="K1" s="28"/>
      <c r="L1" s="28"/>
    </row>
    <row r="2" spans="1:23">
      <c r="A2" t="s">
        <v>320</v>
      </c>
      <c r="B2" s="42">
        <v>0.26600000000000001</v>
      </c>
      <c r="C2" s="5"/>
      <c r="D2" s="5"/>
      <c r="E2" s="154" t="s">
        <v>240</v>
      </c>
      <c r="F2" s="154"/>
      <c r="G2" s="5" t="s">
        <v>289</v>
      </c>
      <c r="H2" s="5"/>
      <c r="I2" s="5"/>
      <c r="J2" s="5"/>
      <c r="K2" s="5"/>
      <c r="L2" s="5"/>
    </row>
    <row r="3" spans="1:23">
      <c r="A3" t="s">
        <v>321</v>
      </c>
      <c r="B3" s="42">
        <v>0.1411</v>
      </c>
      <c r="C3" s="5"/>
      <c r="D3" s="5"/>
      <c r="E3" s="44">
        <f>WACC!G3</f>
        <v>0</v>
      </c>
      <c r="F3" s="44">
        <f>WACC!H3</f>
        <v>0.25</v>
      </c>
      <c r="G3" s="44">
        <f>WACC!I3</f>
        <v>9.9000000000000008E-3</v>
      </c>
      <c r="H3" s="5"/>
      <c r="I3" s="5"/>
      <c r="J3" s="5"/>
      <c r="K3" s="5"/>
      <c r="L3" s="5"/>
    </row>
    <row r="4" spans="1:23">
      <c r="A4" t="s">
        <v>322</v>
      </c>
      <c r="B4" s="42">
        <f>WACC!F6</f>
        <v>0.25</v>
      </c>
      <c r="C4" s="5"/>
      <c r="D4" s="5"/>
      <c r="E4" s="44">
        <f>WACC!G4</f>
        <v>0.25</v>
      </c>
      <c r="F4" s="44">
        <f>WACC!H4</f>
        <v>0.4</v>
      </c>
      <c r="G4" s="44">
        <f>WACC!I4</f>
        <v>1.6500000000000001E-2</v>
      </c>
      <c r="H4" s="5"/>
      <c r="I4" s="5"/>
      <c r="J4" s="5"/>
      <c r="K4" s="5"/>
      <c r="L4" s="5"/>
    </row>
    <row r="5" spans="1:23" ht="15.5">
      <c r="A5" t="s">
        <v>343</v>
      </c>
      <c r="B5" s="155">
        <v>7.0800000000000002E-2</v>
      </c>
      <c r="C5" s="5"/>
      <c r="D5" s="5"/>
      <c r="E5" s="44">
        <f>WACC!G5</f>
        <v>0.4</v>
      </c>
      <c r="F5" s="44">
        <f>WACC!H5</f>
        <v>0.65</v>
      </c>
      <c r="G5" s="44">
        <f>WACC!I5</f>
        <v>2.0680000000000004E-2</v>
      </c>
      <c r="H5" s="5"/>
      <c r="I5" s="5"/>
      <c r="J5" s="5"/>
      <c r="K5" s="5"/>
      <c r="L5" s="5"/>
    </row>
    <row r="6" spans="1:23">
      <c r="C6" s="5"/>
      <c r="D6" s="5"/>
      <c r="E6" s="44">
        <f>WACC!G6</f>
        <v>0.65</v>
      </c>
      <c r="F6" s="44">
        <f>WACC!H6</f>
        <v>0.75</v>
      </c>
      <c r="G6" s="44">
        <f>WACC!I6</f>
        <v>3.1625E-2</v>
      </c>
      <c r="H6" s="5"/>
      <c r="I6" s="5"/>
      <c r="J6" s="5"/>
      <c r="K6" s="5"/>
      <c r="L6" s="5"/>
    </row>
    <row r="7" spans="1:23">
      <c r="C7" s="5"/>
      <c r="D7" s="5"/>
      <c r="E7" s="44">
        <f>WACC!G7</f>
        <v>0.75</v>
      </c>
      <c r="F7" s="44">
        <f>WACC!H7</f>
        <v>0.9</v>
      </c>
      <c r="G7" s="44">
        <f>WACC!I7</f>
        <v>6.6125000000000003E-2</v>
      </c>
      <c r="H7" s="5"/>
      <c r="I7" s="5"/>
      <c r="J7" s="5"/>
      <c r="K7" s="5"/>
      <c r="L7" s="5"/>
    </row>
    <row r="8" spans="1:23">
      <c r="C8" s="5"/>
      <c r="D8" s="5"/>
      <c r="E8" s="44">
        <f>WACC!G8</f>
        <v>0.9</v>
      </c>
      <c r="F8" s="44">
        <f>WACC!H8</f>
        <v>1</v>
      </c>
      <c r="G8" s="44">
        <f>WACC!I8</f>
        <v>8.3374999999999991E-2</v>
      </c>
      <c r="H8" s="5"/>
      <c r="I8" s="5"/>
      <c r="J8" s="5"/>
      <c r="K8" s="5"/>
      <c r="L8" s="5"/>
    </row>
    <row r="9" spans="1:23">
      <c r="C9" s="5"/>
      <c r="D9" s="5"/>
      <c r="E9" s="44">
        <f>WACC!G9</f>
        <v>1</v>
      </c>
      <c r="F9" s="44">
        <f>WACC!H9</f>
        <v>10</v>
      </c>
      <c r="G9" s="44">
        <f>WACC!I9</f>
        <v>0.10062499999999999</v>
      </c>
      <c r="H9" s="5"/>
      <c r="I9" s="5"/>
      <c r="J9" s="5"/>
      <c r="K9" s="5"/>
      <c r="L9" s="5"/>
    </row>
    <row r="10" spans="1:23" s="19" customFormat="1" ht="36">
      <c r="A10" s="51" t="s">
        <v>217</v>
      </c>
      <c r="B10" s="51" t="s">
        <v>192</v>
      </c>
      <c r="C10" s="52" t="s">
        <v>323</v>
      </c>
      <c r="D10" s="18" t="s">
        <v>324</v>
      </c>
      <c r="E10" s="18" t="s">
        <v>325</v>
      </c>
      <c r="F10" s="18" t="s">
        <v>326</v>
      </c>
      <c r="G10" s="18" t="s">
        <v>327</v>
      </c>
      <c r="H10" s="18" t="s">
        <v>328</v>
      </c>
      <c r="I10" s="18" t="s">
        <v>329</v>
      </c>
      <c r="J10" s="18" t="s">
        <v>330</v>
      </c>
      <c r="K10" s="18" t="s">
        <v>331</v>
      </c>
      <c r="L10" s="18" t="s">
        <v>332</v>
      </c>
      <c r="M10" s="18" t="s">
        <v>333</v>
      </c>
      <c r="N10" s="18" t="s">
        <v>334</v>
      </c>
      <c r="O10" s="18" t="s">
        <v>335</v>
      </c>
      <c r="P10" s="18" t="s">
        <v>336</v>
      </c>
      <c r="Q10" s="18" t="s">
        <v>337</v>
      </c>
      <c r="R10" s="114" t="s">
        <v>338</v>
      </c>
      <c r="S10" s="18" t="s">
        <v>303</v>
      </c>
      <c r="T10" s="18" t="s">
        <v>339</v>
      </c>
      <c r="U10" s="18" t="s">
        <v>340</v>
      </c>
      <c r="V10" s="18" t="s">
        <v>341</v>
      </c>
      <c r="W10" s="18" t="s">
        <v>342</v>
      </c>
    </row>
    <row r="11" spans="1:23">
      <c r="A11" s="2" t="str">
        <f>'Master data'!A2</f>
        <v>Advertising</v>
      </c>
      <c r="B11" s="2">
        <f>'Master data'!B2</f>
        <v>348</v>
      </c>
      <c r="C11" s="7">
        <f>'Hist Growth'!D2</f>
        <v>4.9301099999999966E-2</v>
      </c>
      <c r="D11" s="7">
        <f>IF(F11="NA","NA",(1-F11)-E11)</f>
        <v>0.74522524502246812</v>
      </c>
      <c r="E11" s="7">
        <f>'Master data'!BT2/'Master data'!AP2</f>
        <v>0.17023165542992078</v>
      </c>
      <c r="F11" s="7">
        <f>Margins!F3</f>
        <v>8.4543099547611134E-2</v>
      </c>
      <c r="G11" s="7">
        <f>'Cap Ex'!C2/'Master data'!AP2</f>
        <v>1.4256336664141151E-2</v>
      </c>
      <c r="H11" s="7">
        <f>'Working capital'!F2</f>
        <v>-4.2051277463476901E-2</v>
      </c>
      <c r="I11" s="7">
        <f>'Tax rates'!G3</f>
        <v>0.13907454682139589</v>
      </c>
      <c r="J11" s="4">
        <f>Beta!H5</f>
        <v>1.1813776234736553</v>
      </c>
      <c r="K11" s="23">
        <f>$B$2+$B$3*J11</f>
        <v>0.43269238267213278</v>
      </c>
      <c r="L11" s="4">
        <f>Beta!C5</f>
        <v>1.2920214899611719</v>
      </c>
      <c r="M11" s="10">
        <f>$B$2+$B$3*L11</f>
        <v>0.44830423223352134</v>
      </c>
      <c r="N11" s="10">
        <f>optvar!C7</f>
        <v>0.38279622822720849</v>
      </c>
      <c r="O11" s="10">
        <f>$B$2+VLOOKUP(N11,$E$3:$G$9,3)+$B$5</f>
        <v>0.35330000000000006</v>
      </c>
      <c r="P11" s="10">
        <f>'Debt fundamentals'!D2</f>
        <v>0.24072031963874674</v>
      </c>
      <c r="Q11" s="10">
        <f>M11*(1-P11)+O11*(1-$B$4)*P11</f>
        <v>0.40417316085114208</v>
      </c>
      <c r="R11" s="10">
        <f>optvar!D7</f>
        <v>0.30931772214822195</v>
      </c>
      <c r="S11" s="4">
        <f>PS!E2</f>
        <v>1.7514773186811119</v>
      </c>
      <c r="T11" s="4">
        <f>EVEBITDA!D3</f>
        <v>12.244853279181939</v>
      </c>
      <c r="U11" s="4">
        <f>EVEBITDA!E3</f>
        <v>19.0038240115279</v>
      </c>
      <c r="V11" s="4">
        <f>PBV!C2</f>
        <v>2.7336345845477452</v>
      </c>
      <c r="W11" s="4">
        <f>PE!G2</f>
        <v>20.061707615857902</v>
      </c>
    </row>
    <row r="12" spans="1:23">
      <c r="A12" s="2" t="str">
        <f>'Master data'!A3</f>
        <v>Aerospace/Defense</v>
      </c>
      <c r="B12" s="2">
        <f>'Master data'!B3</f>
        <v>272</v>
      </c>
      <c r="C12" s="7">
        <f>'Hist Growth'!D3</f>
        <v>8.6036707317073177E-2</v>
      </c>
      <c r="D12" s="7">
        <f t="shared" ref="D12:D75" si="0">IF(F12="NA","NA",(1-F12)-E12)</f>
        <v>0.82820957058528144</v>
      </c>
      <c r="E12" s="7">
        <f>'Master data'!BT3/'Master data'!AP3</f>
        <v>9.6790965124430667E-2</v>
      </c>
      <c r="F12" s="7">
        <f>Margins!F4</f>
        <v>7.4999464290287893E-2</v>
      </c>
      <c r="G12" s="7">
        <f>'Cap Ex'!C3/'Master data'!AP3</f>
        <v>3.0930587252808305E-2</v>
      </c>
      <c r="H12" s="7">
        <f>'Working capital'!F3</f>
        <v>0.41790338856432757</v>
      </c>
      <c r="I12" s="7">
        <f>'Tax rates'!G4</f>
        <v>9.4326796662008439E-2</v>
      </c>
      <c r="J12" s="4">
        <f>Beta!H6</f>
        <v>1.1091260133359957</v>
      </c>
      <c r="K12" s="23">
        <f t="shared" ref="K12:K75" si="1">$B$2+$B$3*J12</f>
        <v>0.42249768048170899</v>
      </c>
      <c r="L12" s="4">
        <f>Beta!C6</f>
        <v>1.2231440544338203</v>
      </c>
      <c r="M12" s="10">
        <f t="shared" ref="M12:M75" si="2">$B$2+$B$3*L12</f>
        <v>0.43858562608061208</v>
      </c>
      <c r="N12" s="10">
        <f>optvar!C8</f>
        <v>0.33194361135732015</v>
      </c>
      <c r="O12" s="10">
        <f t="shared" ref="O12:O75" si="3">$B$2+VLOOKUP(N12,$E$3:$G$9,3)+$B$5</f>
        <v>0.35330000000000006</v>
      </c>
      <c r="P12" s="10">
        <f>'Debt fundamentals'!D3</f>
        <v>0.20383689875008065</v>
      </c>
      <c r="Q12" s="10">
        <f t="shared" ref="Q12:Q75" si="4">M12*(1-P12)+O12*(1-$B$4)*P12</f>
        <v>0.40319737447028026</v>
      </c>
      <c r="R12" s="10">
        <f>optvar!D8</f>
        <v>0.27822761114906192</v>
      </c>
      <c r="S12" s="4">
        <f>PS!E3</f>
        <v>2.1398082490983557</v>
      </c>
      <c r="T12" s="4">
        <f>EVEBITDA!D4</f>
        <v>14.580152005130218</v>
      </c>
      <c r="U12" s="4">
        <f>EVEBITDA!E4</f>
        <v>23.349402485976363</v>
      </c>
      <c r="V12" s="4">
        <f>PBV!C3</f>
        <v>4.324099155641318</v>
      </c>
      <c r="W12" s="4">
        <f>PE!G3</f>
        <v>21.014649418097441</v>
      </c>
    </row>
    <row r="13" spans="1:23">
      <c r="A13" s="2" t="str">
        <f>'Master data'!A4</f>
        <v>Air Transport</v>
      </c>
      <c r="B13" s="2">
        <f>'Master data'!B4</f>
        <v>151</v>
      </c>
      <c r="C13" s="7">
        <f>'Hist Growth'!D4</f>
        <v>-8.8139663865546239E-2</v>
      </c>
      <c r="D13" s="7">
        <f t="shared" si="0"/>
        <v>1.1457367146712221</v>
      </c>
      <c r="E13" s="7">
        <f>'Master data'!BT4/'Master data'!AP4</f>
        <v>6.8755692844334651E-2</v>
      </c>
      <c r="F13" s="7">
        <f>Margins!F5</f>
        <v>-0.21449240751555679</v>
      </c>
      <c r="G13" s="7">
        <f>'Cap Ex'!C4/'Master data'!AP4</f>
        <v>0.12211844838164911</v>
      </c>
      <c r="H13" s="7">
        <f>'Working capital'!F4</f>
        <v>-8.2245625276857207E-2</v>
      </c>
      <c r="I13" s="7">
        <f>'Tax rates'!G5</f>
        <v>4.4436825066013597E-2</v>
      </c>
      <c r="J13" s="4">
        <f>Beta!H7</f>
        <v>0.93308539393835266</v>
      </c>
      <c r="K13" s="23">
        <f t="shared" si="1"/>
        <v>0.39765834908470155</v>
      </c>
      <c r="L13" s="4">
        <f>Beta!C7</f>
        <v>1.5924295331769072</v>
      </c>
      <c r="M13" s="10">
        <f t="shared" si="2"/>
        <v>0.49069180713126159</v>
      </c>
      <c r="N13" s="10">
        <f>optvar!C9</f>
        <v>0.30929768864093088</v>
      </c>
      <c r="O13" s="10">
        <f t="shared" si="3"/>
        <v>0.35330000000000006</v>
      </c>
      <c r="P13" s="10">
        <f>'Debt fundamentals'!D4</f>
        <v>0.55054569505538264</v>
      </c>
      <c r="Q13" s="10">
        <f t="shared" si="4"/>
        <v>0.36642439066349947</v>
      </c>
      <c r="R13" s="10">
        <f>optvar!D9</f>
        <v>0.18131965087578311</v>
      </c>
      <c r="S13" s="4">
        <f>PS!E4</f>
        <v>3.2503221375332387</v>
      </c>
      <c r="T13" s="4">
        <f>EVEBITDA!D5</f>
        <v>24.038826628279597</v>
      </c>
      <c r="U13" s="4" t="str">
        <f>EVEBITDA!E5</f>
        <v>NA</v>
      </c>
      <c r="V13" s="4">
        <f>PBV!C4</f>
        <v>2.7518293888637335</v>
      </c>
      <c r="W13" s="4">
        <f>PE!G4</f>
        <v>30.620256737064135</v>
      </c>
    </row>
    <row r="14" spans="1:23">
      <c r="A14" s="2" t="str">
        <f>'Master data'!A5</f>
        <v>Apparel</v>
      </c>
      <c r="B14" s="2">
        <f>'Master data'!B5</f>
        <v>1170</v>
      </c>
      <c r="C14" s="7">
        <f>'Hist Growth'!D5</f>
        <v>1.8564522968197879E-2</v>
      </c>
      <c r="D14" s="7">
        <f t="shared" si="0"/>
        <v>0.56627622997999449</v>
      </c>
      <c r="E14" s="7">
        <f>'Master data'!BT5/'Master data'!AP5</f>
        <v>0.29384800281018963</v>
      </c>
      <c r="F14" s="7">
        <f>Margins!F6</f>
        <v>0.13987576720981593</v>
      </c>
      <c r="G14" s="7">
        <f>'Cap Ex'!C5/'Master data'!AP5</f>
        <v>3.7076869963940808E-2</v>
      </c>
      <c r="H14" s="7">
        <f>'Working capital'!F5</f>
        <v>0.22005913661415077</v>
      </c>
      <c r="I14" s="7">
        <f>'Tax rates'!G6</f>
        <v>0.13830840813111833</v>
      </c>
      <c r="J14" s="4">
        <f>Beta!H8</f>
        <v>0.9019518483953981</v>
      </c>
      <c r="K14" s="23">
        <f t="shared" si="1"/>
        <v>0.39326540580859071</v>
      </c>
      <c r="L14" s="4">
        <f>Beta!C8</f>
        <v>0.95434110854960208</v>
      </c>
      <c r="M14" s="10">
        <f t="shared" si="2"/>
        <v>0.40065753041634888</v>
      </c>
      <c r="N14" s="10">
        <f>optvar!C10</f>
        <v>0.31364960971071709</v>
      </c>
      <c r="O14" s="10">
        <f t="shared" si="3"/>
        <v>0.35330000000000006</v>
      </c>
      <c r="P14" s="10">
        <f>'Debt fundamentals'!D5</f>
        <v>0.1383078255108624</v>
      </c>
      <c r="Q14" s="10">
        <f t="shared" si="4"/>
        <v>0.38189157467465223</v>
      </c>
      <c r="R14" s="10">
        <f>optvar!D10</f>
        <v>0.27886294559723557</v>
      </c>
      <c r="S14" s="4">
        <f>PS!E5</f>
        <v>3.1280483352660666</v>
      </c>
      <c r="T14" s="4">
        <f>EVEBITDA!D6</f>
        <v>16.194467267469712</v>
      </c>
      <c r="U14" s="4">
        <f>EVEBITDA!E6</f>
        <v>21.71269977388101</v>
      </c>
      <c r="V14" s="4">
        <f>PBV!C5</f>
        <v>4.1312367447299314</v>
      </c>
      <c r="W14" s="4">
        <f>PE!G5</f>
        <v>28.753039497483936</v>
      </c>
    </row>
    <row r="15" spans="1:23">
      <c r="A15" s="2" t="str">
        <f>'Master data'!A6</f>
        <v>Auto &amp; Truck</v>
      </c>
      <c r="B15" s="2">
        <f>'Master data'!B6</f>
        <v>152</v>
      </c>
      <c r="C15" s="7">
        <f>'Hist Growth'!D6</f>
        <v>8.029980392156863E-2</v>
      </c>
      <c r="D15" s="7">
        <f t="shared" si="0"/>
        <v>0.84424438917089872</v>
      </c>
      <c r="E15" s="7">
        <f>'Master data'!BT6/'Master data'!AP6</f>
        <v>8.9328147429015611E-2</v>
      </c>
      <c r="F15" s="7">
        <f>Margins!F7</f>
        <v>6.6427463400085623E-2</v>
      </c>
      <c r="G15" s="7">
        <f>'Cap Ex'!C6/'Master data'!AP6</f>
        <v>6.8882672628164721E-2</v>
      </c>
      <c r="H15" s="7">
        <f>'Working capital'!F6</f>
        <v>4.6013592236395201E-2</v>
      </c>
      <c r="I15" s="7">
        <f>'Tax rates'!G7</f>
        <v>0.11019114733642207</v>
      </c>
      <c r="J15" s="4">
        <f>Beta!H9</f>
        <v>1.1064511394283543</v>
      </c>
      <c r="K15" s="23">
        <f t="shared" si="1"/>
        <v>0.42212025577334078</v>
      </c>
      <c r="L15" s="4">
        <f>Beta!C9</f>
        <v>1.3542108327743885</v>
      </c>
      <c r="M15" s="10">
        <f t="shared" si="2"/>
        <v>0.45707914850446624</v>
      </c>
      <c r="N15" s="10">
        <f>optvar!C11</f>
        <v>0.31485943066687894</v>
      </c>
      <c r="O15" s="10">
        <f t="shared" si="3"/>
        <v>0.35330000000000006</v>
      </c>
      <c r="P15" s="10">
        <f>'Debt fundamentals'!D6</f>
        <v>0.32339994779215553</v>
      </c>
      <c r="Q15" s="10">
        <f t="shared" si="4"/>
        <v>0.39495267690746538</v>
      </c>
      <c r="R15" s="10">
        <f>optvar!D11</f>
        <v>0.23598045240663795</v>
      </c>
      <c r="S15" s="4">
        <f>PS!E6</f>
        <v>1.657755537537851</v>
      </c>
      <c r="T15" s="4">
        <f>EVEBITDA!D7</f>
        <v>14.178659732002052</v>
      </c>
      <c r="U15" s="4">
        <f>EVEBITDA!E7</f>
        <v>23.295411401861397</v>
      </c>
      <c r="V15" s="4">
        <f>PBV!C6</f>
        <v>2.272490877709755</v>
      </c>
      <c r="W15" s="4">
        <f>PE!G6</f>
        <v>18.327893372333389</v>
      </c>
    </row>
    <row r="16" spans="1:23">
      <c r="A16" s="2" t="str">
        <f>'Master data'!A7</f>
        <v>Auto Parts</v>
      </c>
      <c r="B16" s="2">
        <f>'Master data'!B7</f>
        <v>728</v>
      </c>
      <c r="C16" s="7">
        <f>'Hist Growth'!D7</f>
        <v>4.3832314814814824E-2</v>
      </c>
      <c r="D16" s="7">
        <f t="shared" si="0"/>
        <v>0.86076072564034645</v>
      </c>
      <c r="E16" s="7">
        <f>'Master data'!BT7/'Master data'!AP7</f>
        <v>8.2368145091365044E-2</v>
      </c>
      <c r="F16" s="7">
        <f>Margins!F8</f>
        <v>5.687112926828853E-2</v>
      </c>
      <c r="G16" s="7">
        <f>'Cap Ex'!C7/'Master data'!AP7</f>
        <v>4.5362951932876726E-2</v>
      </c>
      <c r="H16" s="7">
        <f>'Working capital'!F7</f>
        <v>0.11745604445634995</v>
      </c>
      <c r="I16" s="7">
        <f>'Tax rates'!G8</f>
        <v>0.16795687338005691</v>
      </c>
      <c r="J16" s="4">
        <f>Beta!H10</f>
        <v>1.4325398032358165</v>
      </c>
      <c r="K16" s="23">
        <f t="shared" si="1"/>
        <v>0.4681313662365737</v>
      </c>
      <c r="L16" s="4">
        <f>Beta!C10</f>
        <v>1.526205558396474</v>
      </c>
      <c r="M16" s="10">
        <f t="shared" si="2"/>
        <v>0.48134760428974249</v>
      </c>
      <c r="N16" s="10">
        <f>optvar!C12</f>
        <v>0.29799635626299609</v>
      </c>
      <c r="O16" s="10">
        <f t="shared" si="3"/>
        <v>0.35330000000000006</v>
      </c>
      <c r="P16" s="10">
        <f>'Debt fundamentals'!D7</f>
        <v>0.21716164255370729</v>
      </c>
      <c r="Q16" s="10">
        <f t="shared" si="4"/>
        <v>0.4343597741385587</v>
      </c>
      <c r="R16" s="10">
        <f>optvar!D12</f>
        <v>0.24705145855422844</v>
      </c>
      <c r="S16" s="4">
        <f>PS!E7</f>
        <v>0.96566908965516662</v>
      </c>
      <c r="T16" s="4">
        <f>EVEBITDA!D8</f>
        <v>8.6303600375017897</v>
      </c>
      <c r="U16" s="4">
        <f>EVEBITDA!E8</f>
        <v>16.035236595518619</v>
      </c>
      <c r="V16" s="4">
        <f>PBV!C7</f>
        <v>1.7609585507812662</v>
      </c>
      <c r="W16" s="4">
        <f>PE!G7</f>
        <v>18.487318494774474</v>
      </c>
    </row>
    <row r="17" spans="1:23">
      <c r="A17" s="2" t="str">
        <f>'Master data'!A8</f>
        <v>Bank (Money Center)</v>
      </c>
      <c r="B17" s="2">
        <f>'Master data'!B8</f>
        <v>610</v>
      </c>
      <c r="C17" s="7">
        <f>'Hist Growth'!D8</f>
        <v>8.7159472727272702E-2</v>
      </c>
      <c r="D17" s="7">
        <f t="shared" si="0"/>
        <v>0.55868997674943954</v>
      </c>
      <c r="E17" s="7">
        <f>'Master data'!BT8/'Master data'!AP8</f>
        <v>0.43980290993736404</v>
      </c>
      <c r="F17" s="7">
        <f>Margins!F9</f>
        <v>1.5071133131963795E-3</v>
      </c>
      <c r="G17" s="7">
        <f>'Cap Ex'!C8/'Master data'!AP8</f>
        <v>3.2505868811293921E-2</v>
      </c>
      <c r="H17" s="7" t="str">
        <f>'Working capital'!F8</f>
        <v>NA</v>
      </c>
      <c r="I17" s="7">
        <f>'Tax rates'!G9</f>
        <v>0.20490151049398916</v>
      </c>
      <c r="J17" s="4">
        <f>Beta!H11</f>
        <v>0.585004953774515</v>
      </c>
      <c r="K17" s="23">
        <f t="shared" si="1"/>
        <v>0.3485441989775841</v>
      </c>
      <c r="L17" s="4">
        <f>Beta!C11</f>
        <v>1.0325221935011708</v>
      </c>
      <c r="M17" s="10">
        <f t="shared" si="2"/>
        <v>0.41168888150301519</v>
      </c>
      <c r="N17" s="10">
        <f>optvar!C13</f>
        <v>0.20423641425778655</v>
      </c>
      <c r="O17" s="10">
        <f t="shared" si="3"/>
        <v>0.34670000000000001</v>
      </c>
      <c r="P17" s="10">
        <f>'Debt fundamentals'!D8</f>
        <v>0.73072935121180671</v>
      </c>
      <c r="Q17" s="10">
        <f t="shared" si="4"/>
        <v>0.3008636317700526</v>
      </c>
      <c r="R17" s="10">
        <f>optvar!D13</f>
        <v>9.9334326480429544E-2</v>
      </c>
      <c r="S17" s="4">
        <f>PS!E8</f>
        <v>6.3536453292811039</v>
      </c>
      <c r="T17" s="4" t="str">
        <f>EVEBITDA!D9</f>
        <v>NA</v>
      </c>
      <c r="U17" s="4" t="str">
        <f>EVEBITDA!E9</f>
        <v>NA</v>
      </c>
      <c r="V17" s="4">
        <f>PBV!C8</f>
        <v>0.84916559276818682</v>
      </c>
      <c r="W17" s="4">
        <f>PE!G8</f>
        <v>8.5913467764441158</v>
      </c>
    </row>
    <row r="18" spans="1:23">
      <c r="A18" s="2" t="str">
        <f>'Master data'!A9</f>
        <v>Banks (Regional)</v>
      </c>
      <c r="B18" s="2">
        <f>'Master data'!B9</f>
        <v>816</v>
      </c>
      <c r="C18" s="7">
        <f>'Hist Growth'!D9</f>
        <v>9.0462953846153923E-2</v>
      </c>
      <c r="D18" s="7">
        <f t="shared" si="0"/>
        <v>0.53580112934934498</v>
      </c>
      <c r="E18" s="7">
        <f>'Master data'!BT9/'Master data'!AP9</f>
        <v>0.46409558106930882</v>
      </c>
      <c r="F18" s="7">
        <f>Margins!F10</f>
        <v>1.0328958134624571E-4</v>
      </c>
      <c r="G18" s="7">
        <f>'Cap Ex'!C9/'Master data'!AP9</f>
        <v>4.7393923824739642E-2</v>
      </c>
      <c r="H18" s="7" t="str">
        <f>'Working capital'!F9</f>
        <v>NA</v>
      </c>
      <c r="I18" s="7">
        <f>'Tax rates'!G10</f>
        <v>0.19886473545982666</v>
      </c>
      <c r="J18" s="4">
        <f>Beta!H12</f>
        <v>0.66138870502462699</v>
      </c>
      <c r="K18" s="23">
        <f t="shared" si="1"/>
        <v>0.3593219462789749</v>
      </c>
      <c r="L18" s="4">
        <f>Beta!C12</f>
        <v>0.7372332048488982</v>
      </c>
      <c r="M18" s="10">
        <f t="shared" si="2"/>
        <v>0.37002360520417954</v>
      </c>
      <c r="N18" s="10">
        <f>optvar!C14</f>
        <v>0.19215480409539265</v>
      </c>
      <c r="O18" s="10">
        <f t="shared" si="3"/>
        <v>0.34670000000000001</v>
      </c>
      <c r="P18" s="10">
        <f>'Debt fundamentals'!D9</f>
        <v>0.63842633574363072</v>
      </c>
      <c r="Q18" s="10">
        <f t="shared" si="4"/>
        <v>0.29979759874676493</v>
      </c>
      <c r="R18" s="10">
        <f>optvar!D14</f>
        <v>0.10304057737486995</v>
      </c>
      <c r="S18" s="4">
        <f>PS!E9</f>
        <v>4.4604026563522723</v>
      </c>
      <c r="T18" s="4" t="str">
        <f>EVEBITDA!D10</f>
        <v>NA</v>
      </c>
      <c r="U18" s="4" t="str">
        <f>EVEBITDA!E10</f>
        <v>NA</v>
      </c>
      <c r="V18" s="4">
        <f>PBV!C9</f>
        <v>0.93914809919445397</v>
      </c>
      <c r="W18" s="4">
        <f>PE!G9</f>
        <v>10.786726977893293</v>
      </c>
    </row>
    <row r="19" spans="1:23">
      <c r="A19" s="2" t="str">
        <f>'Master data'!A10</f>
        <v>Beverage (Alcoholic)</v>
      </c>
      <c r="B19" s="2">
        <f>'Master data'!B10</f>
        <v>219</v>
      </c>
      <c r="C19" s="7">
        <f>'Hist Growth'!D10</f>
        <v>5.5807803468208066E-2</v>
      </c>
      <c r="D19" s="7">
        <f t="shared" si="0"/>
        <v>0.53666659504779024</v>
      </c>
      <c r="E19" s="7">
        <f>'Master data'!BT10/'Master data'!AP10</f>
        <v>0.24538425305587031</v>
      </c>
      <c r="F19" s="7">
        <f>Margins!F11</f>
        <v>0.21794915189633945</v>
      </c>
      <c r="G19" s="7">
        <f>'Cap Ex'!C10/'Master data'!AP10</f>
        <v>4.1966264950670663E-2</v>
      </c>
      <c r="H19" s="7">
        <f>'Working capital'!F10</f>
        <v>8.8092151339660321E-2</v>
      </c>
      <c r="I19" s="7">
        <f>'Tax rates'!G11</f>
        <v>0.1751283463529538</v>
      </c>
      <c r="J19" s="4">
        <f>Beta!H13</f>
        <v>0.85896545362063104</v>
      </c>
      <c r="K19" s="23">
        <f t="shared" si="1"/>
        <v>0.38720002550587107</v>
      </c>
      <c r="L19" s="4">
        <f>Beta!C13</f>
        <v>0.92090243003027572</v>
      </c>
      <c r="M19" s="10">
        <f t="shared" si="2"/>
        <v>0.3959393328772719</v>
      </c>
      <c r="N19" s="10">
        <f>optvar!C15</f>
        <v>0.25204820366049158</v>
      </c>
      <c r="O19" s="10">
        <f t="shared" si="3"/>
        <v>0.35330000000000006</v>
      </c>
      <c r="P19" s="10">
        <f>'Debt fundamentals'!D10</f>
        <v>0.12872911654219593</v>
      </c>
      <c r="Q19" s="10">
        <f t="shared" si="4"/>
        <v>0.37908041000744264</v>
      </c>
      <c r="R19" s="10">
        <f>optvar!D15</f>
        <v>0.22626992399066373</v>
      </c>
      <c r="S19" s="4">
        <f>PS!E10</f>
        <v>5.3009781589270615</v>
      </c>
      <c r="T19" s="4">
        <f>EVEBITDA!D11</f>
        <v>19.765968125565983</v>
      </c>
      <c r="U19" s="4">
        <f>EVEBITDA!E11</f>
        <v>24.195400759974508</v>
      </c>
      <c r="V19" s="4">
        <f>PBV!C10</f>
        <v>4.4481171369433268</v>
      </c>
      <c r="W19" s="4">
        <f>PE!G10</f>
        <v>37.293108858011173</v>
      </c>
    </row>
    <row r="20" spans="1:23">
      <c r="A20" s="2" t="str">
        <f>'Master data'!A11</f>
        <v>Beverage (Soft)</v>
      </c>
      <c r="B20" s="2">
        <f>'Master data'!B11</f>
        <v>100</v>
      </c>
      <c r="C20" s="7">
        <f>'Hist Growth'!D11</f>
        <v>7.5315166666666669E-2</v>
      </c>
      <c r="D20" s="7">
        <f t="shared" si="0"/>
        <v>0.50458026505934561</v>
      </c>
      <c r="E20" s="7">
        <f>'Master data'!BT11/'Master data'!AP11</f>
        <v>0.32350988196814007</v>
      </c>
      <c r="F20" s="7">
        <f>Margins!F12</f>
        <v>0.17190985297251421</v>
      </c>
      <c r="G20" s="7">
        <f>'Cap Ex'!C11/'Master data'!AP11</f>
        <v>4.4794497319526255E-2</v>
      </c>
      <c r="H20" s="7">
        <f>'Working capital'!F11</f>
        <v>-5.1763655911389386E-2</v>
      </c>
      <c r="I20" s="7">
        <f>'Tax rates'!G12</f>
        <v>0.11472802306721322</v>
      </c>
      <c r="J20" s="4">
        <f>Beta!H14</f>
        <v>0.81462342739717719</v>
      </c>
      <c r="K20" s="23">
        <f t="shared" si="1"/>
        <v>0.38094336560574171</v>
      </c>
      <c r="L20" s="4">
        <f>Beta!C14</f>
        <v>0.8838214934890084</v>
      </c>
      <c r="M20" s="10">
        <f t="shared" si="2"/>
        <v>0.3907072127312991</v>
      </c>
      <c r="N20" s="10">
        <f>optvar!C16</f>
        <v>0.30683803257362013</v>
      </c>
      <c r="O20" s="10">
        <f t="shared" si="3"/>
        <v>0.35330000000000006</v>
      </c>
      <c r="P20" s="10">
        <f>'Debt fundamentals'!D11</f>
        <v>0.13957830042201</v>
      </c>
      <c r="Q20" s="10">
        <f t="shared" si="4"/>
        <v>0.37315772416996579</v>
      </c>
      <c r="R20" s="10">
        <f>optvar!D16</f>
        <v>0.27220396480748366</v>
      </c>
      <c r="S20" s="4">
        <f>PS!E11</f>
        <v>4.1909320175085218</v>
      </c>
      <c r="T20" s="4">
        <f>EVEBITDA!D12</f>
        <v>19.401824087295569</v>
      </c>
      <c r="U20" s="4">
        <f>EVEBITDA!E12</f>
        <v>24.26434610924019</v>
      </c>
      <c r="V20" s="4">
        <f>PBV!C11</f>
        <v>6.6554108982808966</v>
      </c>
      <c r="W20" s="4">
        <f>PE!G11</f>
        <v>31.222605887027914</v>
      </c>
    </row>
    <row r="21" spans="1:23">
      <c r="A21" s="2" t="str">
        <f>'Master data'!A12</f>
        <v>Broadcasting</v>
      </c>
      <c r="B21" s="2">
        <f>'Master data'!B12</f>
        <v>139</v>
      </c>
      <c r="C21" s="7">
        <f>'Hist Growth'!D12</f>
        <v>1.8059655172413792E-2</v>
      </c>
      <c r="D21" s="7">
        <f t="shared" si="0"/>
        <v>0.63930207218819235</v>
      </c>
      <c r="E21" s="7">
        <f>'Master data'!BT12/'Master data'!AP12</f>
        <v>0.20329959965257444</v>
      </c>
      <c r="F21" s="7">
        <f>Margins!F13</f>
        <v>0.15739832815923319</v>
      </c>
      <c r="G21" s="7">
        <f>'Cap Ex'!C12/'Master data'!AP12</f>
        <v>3.3465454747841419E-2</v>
      </c>
      <c r="H21" s="7">
        <f>'Working capital'!F12</f>
        <v>9.6895490447640426E-2</v>
      </c>
      <c r="I21" s="7">
        <f>'Tax rates'!G13</f>
        <v>0.16814117760693964</v>
      </c>
      <c r="J21" s="4">
        <f>Beta!H15</f>
        <v>0.80833879153702759</v>
      </c>
      <c r="K21" s="23">
        <f t="shared" si="1"/>
        <v>0.38005660348587461</v>
      </c>
      <c r="L21" s="4">
        <f>Beta!C15</f>
        <v>1.0940244505371257</v>
      </c>
      <c r="M21" s="10">
        <f t="shared" si="2"/>
        <v>0.42036684997078844</v>
      </c>
      <c r="N21" s="10">
        <f>optvar!C17</f>
        <v>0.32837290457933188</v>
      </c>
      <c r="O21" s="10">
        <f t="shared" si="3"/>
        <v>0.35330000000000006</v>
      </c>
      <c r="P21" s="10">
        <f>'Debt fundamentals'!D12</f>
        <v>0.39847801854885984</v>
      </c>
      <c r="Q21" s="10">
        <f t="shared" si="4"/>
        <v>0.35844661349578699</v>
      </c>
      <c r="R21" s="10">
        <f>optvar!D17</f>
        <v>0.22704830810413554</v>
      </c>
      <c r="S21" s="4">
        <f>PS!E12</f>
        <v>1.5854016127255348</v>
      </c>
      <c r="T21" s="4">
        <f>EVEBITDA!D13</f>
        <v>7.3394652714791127</v>
      </c>
      <c r="U21" s="4">
        <f>EVEBITDA!E13</f>
        <v>9.9726906511674223</v>
      </c>
      <c r="V21" s="4">
        <f>PBV!C12</f>
        <v>1.1364201887933771</v>
      </c>
      <c r="W21" s="4">
        <f>PE!G12</f>
        <v>9.3532774466480575</v>
      </c>
    </row>
    <row r="22" spans="1:23">
      <c r="A22" s="2" t="str">
        <f>'Master data'!A13</f>
        <v>Brokerage &amp; Investment Banking</v>
      </c>
      <c r="B22" s="2">
        <f>'Master data'!B13</f>
        <v>599</v>
      </c>
      <c r="C22" s="7">
        <f>'Hist Growth'!D13</f>
        <v>0.15494220183486232</v>
      </c>
      <c r="D22" s="7">
        <f t="shared" si="0"/>
        <v>0.73638185371591591</v>
      </c>
      <c r="E22" s="7">
        <f>'Master data'!BT13/'Master data'!AP13</f>
        <v>0.2451659486285897</v>
      </c>
      <c r="F22" s="7">
        <f>Margins!F14</f>
        <v>1.8452197655494426E-2</v>
      </c>
      <c r="G22" s="7">
        <f>'Cap Ex'!C13/'Master data'!AP13</f>
        <v>3.0199249157337339E-2</v>
      </c>
      <c r="H22" s="7" t="str">
        <f>'Working capital'!F13</f>
        <v>NA</v>
      </c>
      <c r="I22" s="7">
        <f>'Tax rates'!G14</f>
        <v>0.15257143921027227</v>
      </c>
      <c r="J22" s="4">
        <f>Beta!H16</f>
        <v>0.45000745557375477</v>
      </c>
      <c r="K22" s="23">
        <f t="shared" si="1"/>
        <v>0.32949605198145682</v>
      </c>
      <c r="L22" s="4">
        <f>Beta!C16</f>
        <v>0.91644923419476632</v>
      </c>
      <c r="M22" s="10">
        <f t="shared" si="2"/>
        <v>0.39531098694488154</v>
      </c>
      <c r="N22" s="10">
        <f>optvar!C18</f>
        <v>0.30270055107808447</v>
      </c>
      <c r="O22" s="10">
        <f t="shared" si="3"/>
        <v>0.35330000000000006</v>
      </c>
      <c r="P22" s="10">
        <f>'Debt fundamentals'!D13</f>
        <v>0.66255379875969678</v>
      </c>
      <c r="Q22" s="10">
        <f t="shared" si="4"/>
        <v>0.3089563836794561</v>
      </c>
      <c r="R22" s="10">
        <f>optvar!D18</f>
        <v>0.15814424891506884</v>
      </c>
      <c r="S22" s="4">
        <f>PS!E13</f>
        <v>6.1118486679454067</v>
      </c>
      <c r="T22" s="4">
        <f>EVEBITDA!D14</f>
        <v>145.39801135677905</v>
      </c>
      <c r="U22" s="4" t="str">
        <f>EVEBITDA!E14</f>
        <v>NA</v>
      </c>
      <c r="V22" s="4">
        <f>PBV!C13</f>
        <v>1.4822015010926872</v>
      </c>
      <c r="W22" s="4">
        <f>PE!G13</f>
        <v>12.319388822481088</v>
      </c>
    </row>
    <row r="23" spans="1:23">
      <c r="A23" s="2" t="str">
        <f>'Master data'!A14</f>
        <v>Building Materials</v>
      </c>
      <c r="B23" s="2">
        <f>'Master data'!B14</f>
        <v>449</v>
      </c>
      <c r="C23" s="7">
        <f>'Hist Growth'!D14</f>
        <v>6.3021604584527269E-2</v>
      </c>
      <c r="D23" s="7">
        <f t="shared" si="0"/>
        <v>0.71040366910496511</v>
      </c>
      <c r="E23" s="7">
        <f>'Master data'!BT14/'Master data'!AP14</f>
        <v>0.17636718155621933</v>
      </c>
      <c r="F23" s="7">
        <f>Margins!F15</f>
        <v>0.11322914933881555</v>
      </c>
      <c r="G23" s="7">
        <f>'Cap Ex'!C14/'Master data'!AP14</f>
        <v>3.7975504885286428E-2</v>
      </c>
      <c r="H23" s="7">
        <f>'Working capital'!F14</f>
        <v>0.16314694678034158</v>
      </c>
      <c r="I23" s="7">
        <f>'Tax rates'!G15</f>
        <v>0.17450774526242838</v>
      </c>
      <c r="J23" s="4">
        <f>Beta!H17</f>
        <v>1.0516109209589848</v>
      </c>
      <c r="K23" s="23">
        <f t="shared" si="1"/>
        <v>0.41438230094731276</v>
      </c>
      <c r="L23" s="4">
        <f>Beta!C17</f>
        <v>1.118843607970198</v>
      </c>
      <c r="M23" s="10">
        <f t="shared" si="2"/>
        <v>0.42386883308459494</v>
      </c>
      <c r="N23" s="10">
        <f>optvar!C19</f>
        <v>0.28033869784105359</v>
      </c>
      <c r="O23" s="10">
        <f t="shared" si="3"/>
        <v>0.35330000000000006</v>
      </c>
      <c r="P23" s="10">
        <f>'Debt fundamentals'!D14</f>
        <v>0.15036365627296833</v>
      </c>
      <c r="Q23" s="10">
        <f t="shared" si="4"/>
        <v>0.3999769753827685</v>
      </c>
      <c r="R23" s="10">
        <f>optvar!D19</f>
        <v>0.24680805680464668</v>
      </c>
      <c r="S23" s="4">
        <f>PS!E14</f>
        <v>2.0016532316693967</v>
      </c>
      <c r="T23" s="4">
        <f>EVEBITDA!D15</f>
        <v>12.88305355321155</v>
      </c>
      <c r="U23" s="4">
        <f>EVEBITDA!E15</f>
        <v>17.428755729361715</v>
      </c>
      <c r="V23" s="4">
        <f>PBV!C14</f>
        <v>3.3421957960917124</v>
      </c>
      <c r="W23" s="4">
        <f>PE!G14</f>
        <v>22.228520299085062</v>
      </c>
    </row>
    <row r="24" spans="1:23">
      <c r="A24" s="2" t="str">
        <f>'Master data'!A15</f>
        <v>Business &amp; Consumer Services</v>
      </c>
      <c r="B24" s="2">
        <f>'Master data'!B15</f>
        <v>948</v>
      </c>
      <c r="C24" s="7">
        <f>'Hist Growth'!D15</f>
        <v>5.9959058219178102E-2</v>
      </c>
      <c r="D24" s="7">
        <f t="shared" si="0"/>
        <v>0.73944522843231875</v>
      </c>
      <c r="E24" s="7">
        <f>'Master data'!BT15/'Master data'!AP15</f>
        <v>0.17639351247491966</v>
      </c>
      <c r="F24" s="7">
        <f>Margins!F16</f>
        <v>8.4161259092761648E-2</v>
      </c>
      <c r="G24" s="7">
        <f>'Cap Ex'!C15/'Master data'!AP15</f>
        <v>2.2459011396246009E-2</v>
      </c>
      <c r="H24" s="7">
        <f>'Working capital'!F15</f>
        <v>9.9017269076309228E-2</v>
      </c>
      <c r="I24" s="7">
        <f>'Tax rates'!G16</f>
        <v>0.1670166681945929</v>
      </c>
      <c r="J24" s="4">
        <f>Beta!H18</f>
        <v>1.034888420252259</v>
      </c>
      <c r="K24" s="23">
        <f t="shared" si="1"/>
        <v>0.41202275609759376</v>
      </c>
      <c r="L24" s="4">
        <f>Beta!C18</f>
        <v>1.1058963659887098</v>
      </c>
      <c r="M24" s="10">
        <f t="shared" si="2"/>
        <v>0.422041977241007</v>
      </c>
      <c r="N24" s="10">
        <f>optvar!C20</f>
        <v>0.32342540173106121</v>
      </c>
      <c r="O24" s="10">
        <f t="shared" si="3"/>
        <v>0.35330000000000006</v>
      </c>
      <c r="P24" s="10">
        <f>'Debt fundamentals'!D15</f>
        <v>0.15248396255462052</v>
      </c>
      <c r="Q24" s="10">
        <f t="shared" si="4"/>
        <v>0.39809178216482188</v>
      </c>
      <c r="R24" s="10">
        <f>optvar!D20</f>
        <v>0.28384782542365078</v>
      </c>
      <c r="S24" s="4">
        <f>PS!E15</f>
        <v>2.3481930203402368</v>
      </c>
      <c r="T24" s="4">
        <f>EVEBITDA!D16</f>
        <v>17.077872619073723</v>
      </c>
      <c r="U24" s="4">
        <f>EVEBITDA!E16</f>
        <v>26.198126833108557</v>
      </c>
      <c r="V24" s="4">
        <f>PBV!C15</f>
        <v>4.4706149638763684</v>
      </c>
      <c r="W24" s="4">
        <f>PE!G15</f>
        <v>28.143041080275889</v>
      </c>
    </row>
    <row r="25" spans="1:23">
      <c r="A25" s="2" t="str">
        <f>'Master data'!A16</f>
        <v>Cable TV</v>
      </c>
      <c r="B25" s="2">
        <f>'Master data'!B16</f>
        <v>54</v>
      </c>
      <c r="C25" s="7">
        <f>'Hist Growth'!D16</f>
        <v>3.6265853658536587E-2</v>
      </c>
      <c r="D25" s="7">
        <f t="shared" si="0"/>
        <v>0.58207214510280669</v>
      </c>
      <c r="E25" s="7">
        <f>'Master data'!BT16/'Master data'!AP16</f>
        <v>0.22770466642616716</v>
      </c>
      <c r="F25" s="7">
        <f>Margins!F17</f>
        <v>0.19022318847102621</v>
      </c>
      <c r="G25" s="7">
        <f>'Cap Ex'!C16/'Master data'!AP16</f>
        <v>0.10785785727282911</v>
      </c>
      <c r="H25" s="7">
        <f>'Working capital'!F16</f>
        <v>7.2116223021930015E-3</v>
      </c>
      <c r="I25" s="7">
        <f>'Tax rates'!G17</f>
        <v>0.15049797824865793</v>
      </c>
      <c r="J25" s="4">
        <f>Beta!H19</f>
        <v>0.71212981670502995</v>
      </c>
      <c r="K25" s="23">
        <f t="shared" si="1"/>
        <v>0.36648151713707977</v>
      </c>
      <c r="L25" s="4">
        <f>Beta!C19</f>
        <v>0.99186346090864785</v>
      </c>
      <c r="M25" s="10">
        <f t="shared" si="2"/>
        <v>0.40595193433421023</v>
      </c>
      <c r="N25" s="10">
        <f>optvar!C21</f>
        <v>0.25394099714328017</v>
      </c>
      <c r="O25" s="10">
        <f t="shared" si="3"/>
        <v>0.35330000000000006</v>
      </c>
      <c r="P25" s="10">
        <f>'Debt fundamentals'!D16</f>
        <v>0.36551865632123781</v>
      </c>
      <c r="Q25" s="10">
        <f t="shared" si="4"/>
        <v>0.35442223472408241</v>
      </c>
      <c r="R25" s="10">
        <f>optvar!D21</f>
        <v>0.18194995927199945</v>
      </c>
      <c r="S25" s="4">
        <f>PS!E16</f>
        <v>3.2469485986887721</v>
      </c>
      <c r="T25" s="4">
        <f>EVEBITDA!D17</f>
        <v>9.7944340692338177</v>
      </c>
      <c r="U25" s="4">
        <f>EVEBITDA!E17</f>
        <v>17.076096431323403</v>
      </c>
      <c r="V25" s="4">
        <f>PBV!C16</f>
        <v>2.671368922797507</v>
      </c>
      <c r="W25" s="4">
        <f>PE!G16</f>
        <v>17.61357631723763</v>
      </c>
    </row>
    <row r="26" spans="1:23">
      <c r="A26" s="2" t="str">
        <f>'Master data'!A17</f>
        <v>Chemical (Basic)</v>
      </c>
      <c r="B26" s="2">
        <f>'Master data'!B17</f>
        <v>854</v>
      </c>
      <c r="C26" s="7">
        <f>'Hist Growth'!D17</f>
        <v>0.10183789137380189</v>
      </c>
      <c r="D26" s="7">
        <f t="shared" si="0"/>
        <v>0.79743297005722436</v>
      </c>
      <c r="E26" s="7">
        <f>'Master data'!BT17/'Master data'!AP17</f>
        <v>7.7081714869399548E-2</v>
      </c>
      <c r="F26" s="7">
        <f>Margins!F18</f>
        <v>0.1254853150733761</v>
      </c>
      <c r="G26" s="7">
        <f>'Cap Ex'!C17/'Master data'!AP17</f>
        <v>8.3992720908773272E-2</v>
      </c>
      <c r="H26" s="7">
        <f>'Working capital'!F17</f>
        <v>0.12701261692842419</v>
      </c>
      <c r="I26" s="7">
        <f>'Tax rates'!G18</f>
        <v>0.16002239162976686</v>
      </c>
      <c r="J26" s="4">
        <f>Beta!H20</f>
        <v>1.019423503140594</v>
      </c>
      <c r="K26" s="23">
        <f t="shared" si="1"/>
        <v>0.40984065629313782</v>
      </c>
      <c r="L26" s="4">
        <f>Beta!C20</f>
        <v>1.1361222166300649</v>
      </c>
      <c r="M26" s="10">
        <f t="shared" si="2"/>
        <v>0.42630684476650216</v>
      </c>
      <c r="N26" s="10">
        <f>optvar!C22</f>
        <v>0.29518907722389626</v>
      </c>
      <c r="O26" s="10">
        <f t="shared" si="3"/>
        <v>0.35330000000000006</v>
      </c>
      <c r="P26" s="10">
        <f>'Debt fundamentals'!D17</f>
        <v>0.22254165725109448</v>
      </c>
      <c r="Q26" s="10">
        <f t="shared" si="4"/>
        <v>0.39040378866478842</v>
      </c>
      <c r="R26" s="10">
        <f>optvar!D22</f>
        <v>0.24348922697417347</v>
      </c>
      <c r="S26" s="4">
        <f>PS!E17</f>
        <v>1.597656952437307</v>
      </c>
      <c r="T26" s="4">
        <f>EVEBITDA!D18</f>
        <v>8.8002307184756372</v>
      </c>
      <c r="U26" s="4">
        <f>EVEBITDA!E18</f>
        <v>12.333044234546465</v>
      </c>
      <c r="V26" s="4">
        <f>PBV!C17</f>
        <v>1.9222744211919043</v>
      </c>
      <c r="W26" s="4">
        <f>PE!G17</f>
        <v>13.287881364247106</v>
      </c>
    </row>
    <row r="27" spans="1:23">
      <c r="A27" s="2" t="str">
        <f>'Master data'!A18</f>
        <v>Chemical (Diversified)</v>
      </c>
      <c r="B27" s="2">
        <f>'Master data'!B18</f>
        <v>71</v>
      </c>
      <c r="C27" s="7">
        <f>'Hist Growth'!D18</f>
        <v>6.0420952380952374E-2</v>
      </c>
      <c r="D27" s="7">
        <f t="shared" si="0"/>
        <v>0.7415580621472766</v>
      </c>
      <c r="E27" s="7">
        <f>'Master data'!BT18/'Master data'!AP18</f>
        <v>0.14335148335838216</v>
      </c>
      <c r="F27" s="7">
        <f>Margins!F19</f>
        <v>0.1150904544943412</v>
      </c>
      <c r="G27" s="7">
        <f>'Cap Ex'!C18/'Master data'!AP18</f>
        <v>5.3503326097392334E-2</v>
      </c>
      <c r="H27" s="7">
        <f>'Working capital'!F18</f>
        <v>0.1669565823564432</v>
      </c>
      <c r="I27" s="7">
        <f>'Tax rates'!G19</f>
        <v>0.19766771322170917</v>
      </c>
      <c r="J27" s="4">
        <f>Beta!H21</f>
        <v>1.1435954227980205</v>
      </c>
      <c r="K27" s="23">
        <f t="shared" si="1"/>
        <v>0.42736131415680068</v>
      </c>
      <c r="L27" s="4">
        <f>Beta!C21</f>
        <v>1.4031540999878529</v>
      </c>
      <c r="M27" s="10">
        <f t="shared" si="2"/>
        <v>0.46398504350828607</v>
      </c>
      <c r="N27" s="10">
        <f>optvar!C23</f>
        <v>0.24802826424181612</v>
      </c>
      <c r="O27" s="10">
        <f t="shared" si="3"/>
        <v>0.34670000000000001</v>
      </c>
      <c r="P27" s="10">
        <f>'Debt fundamentals'!D18</f>
        <v>0.3058106243844928</v>
      </c>
      <c r="Q27" s="10">
        <f t="shared" si="4"/>
        <v>0.40161189525352881</v>
      </c>
      <c r="R27" s="10">
        <f>optvar!D23</f>
        <v>0.18911116898819072</v>
      </c>
      <c r="S27" s="4">
        <f>PS!E18</f>
        <v>1.2026694544700858</v>
      </c>
      <c r="T27" s="4">
        <f>EVEBITDA!D19</f>
        <v>6.9324763781470118</v>
      </c>
      <c r="U27" s="4">
        <f>EVEBITDA!E19</f>
        <v>10.365940777240223</v>
      </c>
      <c r="V27" s="4">
        <f>PBV!C18</f>
        <v>1.4440542319516374</v>
      </c>
      <c r="W27" s="4">
        <f>PE!G18</f>
        <v>12.34854048331685</v>
      </c>
    </row>
    <row r="28" spans="1:23">
      <c r="A28" s="2" t="str">
        <f>'Master data'!A19</f>
        <v>Chemical (Specialty)</v>
      </c>
      <c r="B28" s="2">
        <f>'Master data'!B19</f>
        <v>898</v>
      </c>
      <c r="C28" s="7">
        <f>'Hist Growth'!D19</f>
        <v>9.5149849498327707E-2</v>
      </c>
      <c r="D28" s="7">
        <f t="shared" si="0"/>
        <v>0.73694224225358185</v>
      </c>
      <c r="E28" s="7">
        <f>'Master data'!BT19/'Master data'!AP19</f>
        <v>0.12706241717030967</v>
      </c>
      <c r="F28" s="7">
        <f>Margins!F20</f>
        <v>0.13599534057610846</v>
      </c>
      <c r="G28" s="7">
        <f>'Cap Ex'!C19/'Master data'!AP19</f>
        <v>7.2185351096449954E-2</v>
      </c>
      <c r="H28" s="7">
        <f>'Working capital'!F19</f>
        <v>0.17730838243972824</v>
      </c>
      <c r="I28" s="7">
        <f>'Tax rates'!G20</f>
        <v>0.15441083298003958</v>
      </c>
      <c r="J28" s="4">
        <f>Beta!H22</f>
        <v>1.0379171432897292</v>
      </c>
      <c r="K28" s="23">
        <f t="shared" si="1"/>
        <v>0.41245010891818079</v>
      </c>
      <c r="L28" s="4">
        <f>Beta!C22</f>
        <v>1.106939031227731</v>
      </c>
      <c r="M28" s="10">
        <f t="shared" si="2"/>
        <v>0.42218909730623289</v>
      </c>
      <c r="N28" s="10">
        <f>optvar!C24</f>
        <v>0.3076472863588649</v>
      </c>
      <c r="O28" s="10">
        <f t="shared" si="3"/>
        <v>0.35330000000000006</v>
      </c>
      <c r="P28" s="10">
        <f>'Debt fundamentals'!D19</f>
        <v>0.13639784654441675</v>
      </c>
      <c r="Q28" s="10">
        <f t="shared" si="4"/>
        <v>0.40074543298723836</v>
      </c>
      <c r="R28" s="10">
        <f>optvar!D24</f>
        <v>0.27427495889143522</v>
      </c>
      <c r="S28" s="4">
        <f>PS!E19</f>
        <v>2.9043272980490888</v>
      </c>
      <c r="T28" s="4">
        <f>EVEBITDA!D20</f>
        <v>14.557587354835901</v>
      </c>
      <c r="U28" s="4">
        <f>EVEBITDA!E20</f>
        <v>20.979208710878872</v>
      </c>
      <c r="V28" s="4">
        <f>PBV!C19</f>
        <v>3.3605366252371152</v>
      </c>
      <c r="W28" s="4">
        <f>PE!G19</f>
        <v>23.649457226797292</v>
      </c>
    </row>
    <row r="29" spans="1:23">
      <c r="A29" s="2" t="str">
        <f>'Master data'!A20</f>
        <v>Coal &amp; Related Energy</v>
      </c>
      <c r="B29" s="2">
        <f>'Master data'!B20</f>
        <v>206</v>
      </c>
      <c r="C29" s="7">
        <f>'Hist Growth'!D20</f>
        <v>0.10247798165137617</v>
      </c>
      <c r="D29" s="7">
        <f t="shared" si="0"/>
        <v>0.73768427543010628</v>
      </c>
      <c r="E29" s="7">
        <f>'Master data'!BT20/'Master data'!AP20</f>
        <v>9.0635442092307214E-2</v>
      </c>
      <c r="F29" s="7">
        <f>Margins!F21</f>
        <v>0.17168028247758654</v>
      </c>
      <c r="G29" s="7">
        <f>'Cap Ex'!C20/'Master data'!AP20</f>
        <v>7.1084374464417358E-2</v>
      </c>
      <c r="H29" s="7">
        <f>'Working capital'!F20</f>
        <v>-1.8569185591852402E-2</v>
      </c>
      <c r="I29" s="7">
        <f>'Tax rates'!G21</f>
        <v>7.3592019055505969E-2</v>
      </c>
      <c r="J29" s="4">
        <f>Beta!H23</f>
        <v>1.087404452862955</v>
      </c>
      <c r="K29" s="23">
        <f t="shared" si="1"/>
        <v>0.41943276829896292</v>
      </c>
      <c r="L29" s="4">
        <f>Beta!C23</f>
        <v>1.1269458657734746</v>
      </c>
      <c r="M29" s="10">
        <f t="shared" si="2"/>
        <v>0.42501206166063726</v>
      </c>
      <c r="N29" s="10">
        <f>optvar!C25</f>
        <v>0.44900567823215992</v>
      </c>
      <c r="O29" s="10">
        <f t="shared" si="3"/>
        <v>0.35748000000000002</v>
      </c>
      <c r="P29" s="10">
        <f>'Debt fundamentals'!D20</f>
        <v>0.29126034860685585</v>
      </c>
      <c r="Q29" s="10">
        <f t="shared" si="4"/>
        <v>0.37931271248422566</v>
      </c>
      <c r="R29" s="10">
        <f>optvar!D25</f>
        <v>0.34722470143610012</v>
      </c>
      <c r="S29" s="4">
        <f>PS!E20</f>
        <v>1.2371727116757574</v>
      </c>
      <c r="T29" s="4">
        <f>EVEBITDA!D21</f>
        <v>4.7088611102541647</v>
      </c>
      <c r="U29" s="4">
        <f>EVEBITDA!E21</f>
        <v>6.7913183886254656</v>
      </c>
      <c r="V29" s="4">
        <f>PBV!C20</f>
        <v>1.1762027586426183</v>
      </c>
      <c r="W29" s="4">
        <f>PE!G20</f>
        <v>8.648757920870942</v>
      </c>
    </row>
    <row r="30" spans="1:23">
      <c r="A30" s="2" t="str">
        <f>'Master data'!A21</f>
        <v>Computer Services</v>
      </c>
      <c r="B30" s="2">
        <f>'Master data'!B21</f>
        <v>1040</v>
      </c>
      <c r="C30" s="7">
        <f>'Hist Growth'!D21</f>
        <v>8.8413371266002849E-2</v>
      </c>
      <c r="D30" s="7">
        <f t="shared" si="0"/>
        <v>0.81350517421075264</v>
      </c>
      <c r="E30" s="7">
        <f>'Master data'!BT21/'Master data'!AP21</f>
        <v>0.11548882722794107</v>
      </c>
      <c r="F30" s="7">
        <f>Margins!F22</f>
        <v>7.1005998561306238E-2</v>
      </c>
      <c r="G30" s="7">
        <f>'Cap Ex'!C21/'Master data'!AP21</f>
        <v>1.4734770045120372E-2</v>
      </c>
      <c r="H30" s="7">
        <f>'Working capital'!F21</f>
        <v>0.14396138673690137</v>
      </c>
      <c r="I30" s="7">
        <f>'Tax rates'!G22</f>
        <v>0.16775447079529349</v>
      </c>
      <c r="J30" s="4">
        <f>Beta!H24</f>
        <v>1.0859424888659319</v>
      </c>
      <c r="K30" s="23">
        <f t="shared" si="1"/>
        <v>0.41922648517898298</v>
      </c>
      <c r="L30" s="4">
        <f>Beta!C24</f>
        <v>1.1194804007685029</v>
      </c>
      <c r="M30" s="10">
        <f t="shared" si="2"/>
        <v>0.42395868454843577</v>
      </c>
      <c r="N30" s="10">
        <f>optvar!C26</f>
        <v>0.3178022147834853</v>
      </c>
      <c r="O30" s="10">
        <f t="shared" si="3"/>
        <v>0.35330000000000006</v>
      </c>
      <c r="P30" s="10">
        <f>'Debt fundamentals'!D21</f>
        <v>0.10717221730754921</v>
      </c>
      <c r="Q30" s="10">
        <f t="shared" si="4"/>
        <v>0.40692005055965597</v>
      </c>
      <c r="R30" s="10">
        <f>optvar!D26</f>
        <v>0.28991000307357445</v>
      </c>
      <c r="S30" s="4">
        <f>PS!E21</f>
        <v>1.6693508154641841</v>
      </c>
      <c r="T30" s="4">
        <f>EVEBITDA!D22</f>
        <v>15.876580918265343</v>
      </c>
      <c r="U30" s="4">
        <f>EVEBITDA!E22</f>
        <v>22.370829098468235</v>
      </c>
      <c r="V30" s="4">
        <f>PBV!C21</f>
        <v>4.7232498594280399</v>
      </c>
      <c r="W30" s="4">
        <f>PE!G21</f>
        <v>28.537526125378168</v>
      </c>
    </row>
    <row r="31" spans="1:23">
      <c r="A31" s="2" t="str">
        <f>'Master data'!A22</f>
        <v>Computers/Peripherals</v>
      </c>
      <c r="B31" s="2">
        <f>'Master data'!B22</f>
        <v>336</v>
      </c>
      <c r="C31" s="7">
        <f>'Hist Growth'!D22</f>
        <v>4.2003705179282882E-2</v>
      </c>
      <c r="D31" s="7">
        <f t="shared" si="0"/>
        <v>0.75670919459627239</v>
      </c>
      <c r="E31" s="7">
        <f>'Master data'!BT22/'Master data'!AP22</f>
        <v>0.10908279281524777</v>
      </c>
      <c r="F31" s="7">
        <f>Margins!F23</f>
        <v>0.13420801258847981</v>
      </c>
      <c r="G31" s="7">
        <f>'Cap Ex'!C22/'Master data'!AP22</f>
        <v>4.6925212227599641E-2</v>
      </c>
      <c r="H31" s="7">
        <f>'Working capital'!F22</f>
        <v>2.2248699917148208E-2</v>
      </c>
      <c r="I31" s="7">
        <f>'Tax rates'!G23</f>
        <v>0.12092663522958863</v>
      </c>
      <c r="J31" s="4">
        <f>Beta!H25</f>
        <v>1.3261720479709764</v>
      </c>
      <c r="K31" s="23">
        <f t="shared" si="1"/>
        <v>0.45312287596870482</v>
      </c>
      <c r="L31" s="4">
        <f>Beta!C25</f>
        <v>1.3545573197237926</v>
      </c>
      <c r="M31" s="10">
        <f t="shared" si="2"/>
        <v>0.45712803781302713</v>
      </c>
      <c r="N31" s="10">
        <f>optvar!C27</f>
        <v>0.33865869728221859</v>
      </c>
      <c r="O31" s="10">
        <f t="shared" si="3"/>
        <v>0.35330000000000006</v>
      </c>
      <c r="P31" s="10">
        <f>'Debt fundamentals'!D22</f>
        <v>8.4518352832480839E-2</v>
      </c>
      <c r="Q31" s="10">
        <f t="shared" si="4"/>
        <v>0.44088757956531266</v>
      </c>
      <c r="R31" s="10">
        <f>optvar!D27</f>
        <v>0.31583571934132165</v>
      </c>
      <c r="S31" s="4">
        <f>PS!E22</f>
        <v>2.7942470732119915</v>
      </c>
      <c r="T31" s="4">
        <f>EVEBITDA!D23</f>
        <v>15.557308034826878</v>
      </c>
      <c r="U31" s="4">
        <f>EVEBITDA!E23</f>
        <v>20.602691486321962</v>
      </c>
      <c r="V31" s="4">
        <f>PBV!C22</f>
        <v>6.7665197195831697</v>
      </c>
      <c r="W31" s="4">
        <f>PE!G22</f>
        <v>22.478510434604409</v>
      </c>
    </row>
    <row r="32" spans="1:23">
      <c r="A32" s="2" t="str">
        <f>'Master data'!A23</f>
        <v>Construction Supplies</v>
      </c>
      <c r="B32" s="2">
        <f>'Master data'!B23</f>
        <v>784</v>
      </c>
      <c r="C32" s="7">
        <f>'Hist Growth'!D23</f>
        <v>7.4234515050167052E-2</v>
      </c>
      <c r="D32" s="7">
        <f t="shared" si="0"/>
        <v>0.7802865622820333</v>
      </c>
      <c r="E32" s="7">
        <f>'Master data'!BT23/'Master data'!AP23</f>
        <v>0.12001342256244037</v>
      </c>
      <c r="F32" s="7">
        <f>Margins!F24</f>
        <v>9.9700015155526275E-2</v>
      </c>
      <c r="G32" s="7">
        <f>'Cap Ex'!C23/'Master data'!AP23</f>
        <v>5.3591838303769686E-2</v>
      </c>
      <c r="H32" s="7">
        <f>'Working capital'!F23</f>
        <v>0.11058472194030441</v>
      </c>
      <c r="I32" s="7">
        <f>'Tax rates'!G24</f>
        <v>0.15197680200358615</v>
      </c>
      <c r="J32" s="4">
        <f>Beta!H26</f>
        <v>1.0188538661037581</v>
      </c>
      <c r="K32" s="23">
        <f t="shared" si="1"/>
        <v>0.40976028050724028</v>
      </c>
      <c r="L32" s="4">
        <f>Beta!C26</f>
        <v>1.1571894446027715</v>
      </c>
      <c r="M32" s="10">
        <f t="shared" si="2"/>
        <v>0.42927943063345109</v>
      </c>
      <c r="N32" s="10">
        <f>optvar!C28</f>
        <v>0.28428217213446577</v>
      </c>
      <c r="O32" s="10">
        <f t="shared" si="3"/>
        <v>0.35330000000000006</v>
      </c>
      <c r="P32" s="10">
        <f>'Debt fundamentals'!D23</f>
        <v>0.2646594703134551</v>
      </c>
      <c r="Q32" s="10">
        <f t="shared" si="4"/>
        <v>0.38579470705184815</v>
      </c>
      <c r="R32" s="10">
        <f>optvar!D28</f>
        <v>0.22541282271270882</v>
      </c>
      <c r="S32" s="4">
        <f>PS!E23</f>
        <v>1.5359911710330114</v>
      </c>
      <c r="T32" s="4">
        <f>EVEBITDA!D24</f>
        <v>9.6996372586891582</v>
      </c>
      <c r="U32" s="4">
        <f>EVEBITDA!E24</f>
        <v>14.413173404233582</v>
      </c>
      <c r="V32" s="4">
        <f>PBV!C23</f>
        <v>1.6545950096783477</v>
      </c>
      <c r="W32" s="4">
        <f>PE!G23</f>
        <v>15.349539617308601</v>
      </c>
    </row>
    <row r="33" spans="1:23">
      <c r="A33" s="2" t="str">
        <f>'Master data'!A24</f>
        <v>Diversified</v>
      </c>
      <c r="B33" s="2">
        <f>'Master data'!B24</f>
        <v>318</v>
      </c>
      <c r="C33" s="7">
        <f>'Hist Growth'!D24</f>
        <v>7.9333945312500001E-2</v>
      </c>
      <c r="D33" s="7">
        <f t="shared" si="0"/>
        <v>0.7245878454214626</v>
      </c>
      <c r="E33" s="7">
        <f>'Master data'!BT24/'Master data'!AP24</f>
        <v>0.10446421824139016</v>
      </c>
      <c r="F33" s="7">
        <f>Margins!F25</f>
        <v>0.17094793633714722</v>
      </c>
      <c r="G33" s="7">
        <f>'Cap Ex'!C24/'Master data'!AP24</f>
        <v>4.5552353048106523E-2</v>
      </c>
      <c r="H33" s="7">
        <f>'Working capital'!F24</f>
        <v>-0.20072186982204104</v>
      </c>
      <c r="I33" s="7">
        <f>'Tax rates'!G25</f>
        <v>0.14502731066610131</v>
      </c>
      <c r="J33" s="4">
        <f>Beta!H27</f>
        <v>0.81599173352817267</v>
      </c>
      <c r="K33" s="23">
        <f t="shared" si="1"/>
        <v>0.38113643360082516</v>
      </c>
      <c r="L33" s="4">
        <f>Beta!C27</f>
        <v>1.0538717452295296</v>
      </c>
      <c r="M33" s="10">
        <f t="shared" si="2"/>
        <v>0.41470130325188664</v>
      </c>
      <c r="N33" s="10">
        <f>optvar!C29</f>
        <v>0.23874797952027321</v>
      </c>
      <c r="O33" s="10">
        <f t="shared" si="3"/>
        <v>0.34670000000000001</v>
      </c>
      <c r="P33" s="10">
        <f>'Debt fundamentals'!D24</f>
        <v>0.36083651105319092</v>
      </c>
      <c r="Q33" s="10">
        <f t="shared" si="4"/>
        <v>0.35888844564387057</v>
      </c>
      <c r="R33" s="10">
        <f>optvar!D29</f>
        <v>0.17217161359755268</v>
      </c>
      <c r="S33" s="4">
        <f>PS!E24</f>
        <v>1.8318941608933268</v>
      </c>
      <c r="T33" s="4">
        <f>EVEBITDA!D25</f>
        <v>8.3831365749235829</v>
      </c>
      <c r="U33" s="4">
        <f>EVEBITDA!E25</f>
        <v>10.344015782300399</v>
      </c>
      <c r="V33" s="4">
        <f>PBV!C24</f>
        <v>1.200473639942399</v>
      </c>
      <c r="W33" s="4">
        <f>PE!G24</f>
        <v>10.12585620144038</v>
      </c>
    </row>
    <row r="34" spans="1:23">
      <c r="A34" s="2" t="str">
        <f>'Master data'!A25</f>
        <v>Drugs (Biotechnology)</v>
      </c>
      <c r="B34" s="2">
        <f>'Master data'!B25</f>
        <v>1223</v>
      </c>
      <c r="C34" s="7">
        <f>'Hist Growth'!D25</f>
        <v>0.2725598423423426</v>
      </c>
      <c r="D34" s="7">
        <f t="shared" si="0"/>
        <v>0.60012776516346833</v>
      </c>
      <c r="E34" s="7">
        <f>'Master data'!BT25/'Master data'!AP25</f>
        <v>0.29121016679188572</v>
      </c>
      <c r="F34" s="7">
        <f>Margins!F26</f>
        <v>0.10866206804464593</v>
      </c>
      <c r="G34" s="7">
        <f>'Cap Ex'!C25/'Master data'!AP25</f>
        <v>5.6319451162497959E-2</v>
      </c>
      <c r="H34" s="7">
        <f>'Working capital'!F25</f>
        <v>0.17868203186658602</v>
      </c>
      <c r="I34" s="7">
        <f>'Tax rates'!G26</f>
        <v>2.0794847204290645E-2</v>
      </c>
      <c r="J34" s="4">
        <f>Beta!H28</f>
        <v>1.0995477751708742</v>
      </c>
      <c r="K34" s="23">
        <f t="shared" si="1"/>
        <v>0.42114619107661033</v>
      </c>
      <c r="L34" s="4">
        <f>Beta!C28</f>
        <v>1.1044876675583117</v>
      </c>
      <c r="M34" s="10">
        <f t="shared" si="2"/>
        <v>0.42184320989247781</v>
      </c>
      <c r="N34" s="10">
        <f>optvar!C30</f>
        <v>0.45420702418042541</v>
      </c>
      <c r="O34" s="10">
        <f t="shared" si="3"/>
        <v>0.35748000000000002</v>
      </c>
      <c r="P34" s="10">
        <f>'Debt fundamentals'!D25</f>
        <v>0.10323815592434855</v>
      </c>
      <c r="Q34" s="10">
        <f t="shared" si="4"/>
        <v>0.40597207679884761</v>
      </c>
      <c r="R34" s="10">
        <f>optvar!D30</f>
        <v>0.41644283709067736</v>
      </c>
      <c r="S34" s="4">
        <f>PS!E25</f>
        <v>7.8705698445343453</v>
      </c>
      <c r="T34" s="4">
        <f>EVEBITDA!D26</f>
        <v>14.132888174042824</v>
      </c>
      <c r="U34" s="4">
        <f>EVEBITDA!E26</f>
        <v>52.142945760445869</v>
      </c>
      <c r="V34" s="4">
        <f>PBV!C25</f>
        <v>5.8773916677363491</v>
      </c>
      <c r="W34" s="4">
        <f>PE!G25</f>
        <v>22.381829091117357</v>
      </c>
    </row>
    <row r="35" spans="1:23">
      <c r="A35" s="2" t="str">
        <f>'Master data'!A26</f>
        <v>Drugs (Pharmaceutical)</v>
      </c>
      <c r="B35" s="2">
        <f>'Master data'!B26</f>
        <v>1371</v>
      </c>
      <c r="C35" s="7">
        <f>'Hist Growth'!D26</f>
        <v>0.17784532959326782</v>
      </c>
      <c r="D35" s="7">
        <f t="shared" si="0"/>
        <v>0.52021348047107496</v>
      </c>
      <c r="E35" s="7">
        <f>'Master data'!BT26/'Master data'!AP26</f>
        <v>0.26535000256579977</v>
      </c>
      <c r="F35" s="7">
        <f>Margins!F27</f>
        <v>0.21443651696312521</v>
      </c>
      <c r="G35" s="7">
        <f>'Cap Ex'!C26/'Master data'!AP26</f>
        <v>4.8696108167801858E-2</v>
      </c>
      <c r="H35" s="7">
        <f>'Working capital'!F26</f>
        <v>0.15045192833609722</v>
      </c>
      <c r="I35" s="7">
        <f>'Tax rates'!G27</f>
        <v>9.2569721452710335E-2</v>
      </c>
      <c r="J35" s="4">
        <f>Beta!H29</f>
        <v>1.018070964021627</v>
      </c>
      <c r="K35" s="23">
        <f t="shared" si="1"/>
        <v>0.4096498130234516</v>
      </c>
      <c r="L35" s="4">
        <f>Beta!C29</f>
        <v>1.0775601817466782</v>
      </c>
      <c r="M35" s="10">
        <f t="shared" si="2"/>
        <v>0.41804374164445635</v>
      </c>
      <c r="N35" s="10">
        <f>optvar!C31</f>
        <v>0.39786296480578942</v>
      </c>
      <c r="O35" s="10">
        <f t="shared" si="3"/>
        <v>0.35330000000000006</v>
      </c>
      <c r="P35" s="10">
        <f>'Debt fundamentals'!D26</f>
        <v>0.12797266675100108</v>
      </c>
      <c r="Q35" s="10">
        <f t="shared" si="4"/>
        <v>0.39845512657999527</v>
      </c>
      <c r="R35" s="10">
        <f>optvar!D31</f>
        <v>0.35729909637961088</v>
      </c>
      <c r="S35" s="4">
        <f>PS!E26</f>
        <v>4.3072203653376766</v>
      </c>
      <c r="T35" s="4">
        <f>EVEBITDA!D27</f>
        <v>14.01756506083159</v>
      </c>
      <c r="U35" s="4">
        <f>EVEBITDA!E27</f>
        <v>19.395587124409477</v>
      </c>
      <c r="V35" s="4">
        <f>PBV!C26</f>
        <v>3.9070693428554377</v>
      </c>
      <c r="W35" s="4">
        <f>PE!G26</f>
        <v>25.47801015268838</v>
      </c>
    </row>
    <row r="36" spans="1:23">
      <c r="A36" s="2" t="str">
        <f>'Master data'!A27</f>
        <v>Education</v>
      </c>
      <c r="B36" s="2">
        <f>'Master data'!B27</f>
        <v>244</v>
      </c>
      <c r="C36" s="7">
        <f>'Hist Growth'!D27</f>
        <v>7.7773846153846152E-2</v>
      </c>
      <c r="D36" s="7">
        <f t="shared" si="0"/>
        <v>0.58870292230439303</v>
      </c>
      <c r="E36" s="7">
        <f>'Master data'!BT27/'Master data'!AP27</f>
        <v>0.31515693928243926</v>
      </c>
      <c r="F36" s="7">
        <f>Margins!F28</f>
        <v>9.6140138413167694E-2</v>
      </c>
      <c r="G36" s="7">
        <f>'Cap Ex'!C27/'Master data'!AP27</f>
        <v>8.2834159461968163E-2</v>
      </c>
      <c r="H36" s="7">
        <f>'Working capital'!F27</f>
        <v>-9.7118872374530353E-3</v>
      </c>
      <c r="I36" s="7">
        <f>'Tax rates'!G28</f>
        <v>0.13330324144476585</v>
      </c>
      <c r="J36" s="4">
        <f>Beta!H30</f>
        <v>0.99466487286497829</v>
      </c>
      <c r="K36" s="23">
        <f t="shared" si="1"/>
        <v>0.40634721356124848</v>
      </c>
      <c r="L36" s="4">
        <f>Beta!C30</f>
        <v>1.0631824876684701</v>
      </c>
      <c r="M36" s="10">
        <f t="shared" si="2"/>
        <v>0.41601504901002118</v>
      </c>
      <c r="N36" s="10">
        <f>optvar!C32</f>
        <v>0.3237640159084067</v>
      </c>
      <c r="O36" s="10">
        <f t="shared" si="3"/>
        <v>0.35330000000000006</v>
      </c>
      <c r="P36" s="10">
        <f>'Debt fundamentals'!D27</f>
        <v>0.22596888509585772</v>
      </c>
      <c r="Q36" s="10">
        <f t="shared" si="4"/>
        <v>0.38188469753040305</v>
      </c>
      <c r="R36" s="10">
        <f>optvar!D32</f>
        <v>0.26412893283836669</v>
      </c>
      <c r="S36" s="4">
        <f>PS!E27</f>
        <v>2.7382057203019605</v>
      </c>
      <c r="T36" s="4">
        <f>EVEBITDA!D28</f>
        <v>12.414360129907049</v>
      </c>
      <c r="U36" s="4">
        <f>EVEBITDA!E28</f>
        <v>24.566129524393371</v>
      </c>
      <c r="V36" s="4">
        <f>PBV!C27</f>
        <v>2.1419795377540467</v>
      </c>
      <c r="W36" s="4">
        <f>PE!G27</f>
        <v>18.312151480221651</v>
      </c>
    </row>
    <row r="37" spans="1:23">
      <c r="A37" s="2" t="str">
        <f>'Master data'!A28</f>
        <v>Electrical Equipment</v>
      </c>
      <c r="B37" s="2">
        <f>'Master data'!B28</f>
        <v>999</v>
      </c>
      <c r="C37" s="7">
        <f>'Hist Growth'!D28</f>
        <v>8.5675447530864327E-2</v>
      </c>
      <c r="D37" s="7">
        <f t="shared" si="0"/>
        <v>0.80087940573964445</v>
      </c>
      <c r="E37" s="7">
        <f>'Master data'!BT28/'Master data'!AP28</f>
        <v>0.12813795702015102</v>
      </c>
      <c r="F37" s="7">
        <f>Margins!F29</f>
        <v>7.098263724020451E-2</v>
      </c>
      <c r="G37" s="7">
        <f>'Cap Ex'!C28/'Master data'!AP28</f>
        <v>5.5195854997738276E-2</v>
      </c>
      <c r="H37" s="7">
        <f>'Working capital'!F28</f>
        <v>0.21636832700795189</v>
      </c>
      <c r="I37" s="7">
        <f>'Tax rates'!G29</f>
        <v>0.12438203727267909</v>
      </c>
      <c r="J37" s="4">
        <f>Beta!H31</f>
        <v>1.0794141264744062</v>
      </c>
      <c r="K37" s="23">
        <f t="shared" si="1"/>
        <v>0.41830533324553876</v>
      </c>
      <c r="L37" s="4">
        <f>Beta!C31</f>
        <v>1.0963399350526222</v>
      </c>
      <c r="M37" s="10">
        <f t="shared" si="2"/>
        <v>0.42069356483592502</v>
      </c>
      <c r="N37" s="10">
        <f>optvar!C33</f>
        <v>0.33717558911957879</v>
      </c>
      <c r="O37" s="10">
        <f t="shared" si="3"/>
        <v>0.35330000000000006</v>
      </c>
      <c r="P37" s="10">
        <f>'Debt fundamentals'!D28</f>
        <v>0.10901099558233361</v>
      </c>
      <c r="Q37" s="10">
        <f t="shared" si="4"/>
        <v>0.40371852905250866</v>
      </c>
      <c r="R37" s="10">
        <f>optvar!D33</f>
        <v>0.30797691440612673</v>
      </c>
      <c r="S37" s="4">
        <f>PS!E28</f>
        <v>2.6197080757069147</v>
      </c>
      <c r="T37" s="4">
        <f>EVEBITDA!D29</f>
        <v>21.818266491429235</v>
      </c>
      <c r="U37" s="4">
        <f>EVEBITDA!E29</f>
        <v>34.207425273300665</v>
      </c>
      <c r="V37" s="4">
        <f>PBV!C28</f>
        <v>3.7699986928347937</v>
      </c>
      <c r="W37" s="4">
        <f>PE!G28</f>
        <v>35.651851198169851</v>
      </c>
    </row>
    <row r="38" spans="1:23">
      <c r="A38" s="2" t="str">
        <f>'Master data'!A29</f>
        <v>Electronics (Consumer &amp; Office)</v>
      </c>
      <c r="B38" s="2">
        <f>'Master data'!B29</f>
        <v>138</v>
      </c>
      <c r="C38" s="7">
        <f>'Hist Growth'!D29</f>
        <v>2.5422352941176497E-2</v>
      </c>
      <c r="D38" s="7">
        <f t="shared" si="0"/>
        <v>0.78067894816487571</v>
      </c>
      <c r="E38" s="7">
        <f>'Master data'!BT29/'Master data'!AP29</f>
        <v>0.15563705330527774</v>
      </c>
      <c r="F38" s="7">
        <f>Margins!F30</f>
        <v>6.3683998529846575E-2</v>
      </c>
      <c r="G38" s="7">
        <f>'Cap Ex'!C29/'Master data'!AP29</f>
        <v>4.7338746910571695E-2</v>
      </c>
      <c r="H38" s="7">
        <f>'Working capital'!F29</f>
        <v>3.9618789126829777E-2</v>
      </c>
      <c r="I38" s="7">
        <f>'Tax rates'!G30</f>
        <v>0.11795089968411829</v>
      </c>
      <c r="J38" s="4">
        <f>Beta!H32</f>
        <v>1.1837226783232111</v>
      </c>
      <c r="K38" s="23">
        <f t="shared" si="1"/>
        <v>0.43302326991140511</v>
      </c>
      <c r="L38" s="4">
        <f>Beta!C32</f>
        <v>1.2907351864587455</v>
      </c>
      <c r="M38" s="10">
        <f t="shared" si="2"/>
        <v>0.44812273480932902</v>
      </c>
      <c r="N38" s="10">
        <f>optvar!C34</f>
        <v>0.31536571621443654</v>
      </c>
      <c r="O38" s="10">
        <f t="shared" si="3"/>
        <v>0.35330000000000006</v>
      </c>
      <c r="P38" s="10">
        <f>'Debt fundamentals'!D29</f>
        <v>0.22642600480560263</v>
      </c>
      <c r="Q38" s="10">
        <f t="shared" si="4"/>
        <v>0.4066533249272567</v>
      </c>
      <c r="R38" s="10">
        <f>optvar!D34</f>
        <v>0.25798959233938273</v>
      </c>
      <c r="S38" s="4">
        <f>PS!E29</f>
        <v>1.0565976114825613</v>
      </c>
      <c r="T38" s="4">
        <f>EVEBITDA!D30</f>
        <v>9.8988441468484591</v>
      </c>
      <c r="U38" s="4">
        <f>EVEBITDA!E30</f>
        <v>16.025929264396034</v>
      </c>
      <c r="V38" s="4">
        <f>PBV!C29</f>
        <v>1.890039500119129</v>
      </c>
      <c r="W38" s="4">
        <f>PE!G29</f>
        <v>16.12832874873396</v>
      </c>
    </row>
    <row r="39" spans="1:23">
      <c r="A39" s="2" t="str">
        <f>'Master data'!A30</f>
        <v>Electronics (General)</v>
      </c>
      <c r="B39" s="2">
        <f>'Master data'!B30</f>
        <v>1425</v>
      </c>
      <c r="C39" s="7">
        <f>'Hist Growth'!D30</f>
        <v>7.3061757925072038E-2</v>
      </c>
      <c r="D39" s="7">
        <f t="shared" si="0"/>
        <v>0.83485169621498589</v>
      </c>
      <c r="E39" s="7">
        <f>'Master data'!BT30/'Master data'!AP30</f>
        <v>8.1725492377842532E-2</v>
      </c>
      <c r="F39" s="7">
        <f>Margins!F31</f>
        <v>8.342281140717156E-2</v>
      </c>
      <c r="G39" s="7">
        <f>'Cap Ex'!C30/'Master data'!AP30</f>
        <v>5.9545738343157954E-2</v>
      </c>
      <c r="H39" s="7">
        <f>'Working capital'!F30</f>
        <v>0.1854858097499861</v>
      </c>
      <c r="I39" s="7">
        <f>'Tax rates'!G31</f>
        <v>0.12291803618616465</v>
      </c>
      <c r="J39" s="4">
        <f>Beta!H33</f>
        <v>1.3099307680300021</v>
      </c>
      <c r="K39" s="23">
        <f t="shared" si="1"/>
        <v>0.4508312313690333</v>
      </c>
      <c r="L39" s="4">
        <f>Beta!C33</f>
        <v>1.3003336732122071</v>
      </c>
      <c r="M39" s="10">
        <f t="shared" si="2"/>
        <v>0.44947708129024244</v>
      </c>
      <c r="N39" s="10">
        <f>optvar!C35</f>
        <v>0.31028467082163019</v>
      </c>
      <c r="O39" s="10">
        <f t="shared" si="3"/>
        <v>0.35330000000000006</v>
      </c>
      <c r="P39" s="10">
        <f>'Debt fundamentals'!D30</f>
        <v>0.11449310420662509</v>
      </c>
      <c r="Q39" s="10">
        <f t="shared" si="4"/>
        <v>0.42835286527073951</v>
      </c>
      <c r="R39" s="10">
        <f>optvar!D35</f>
        <v>0.28188544503200558</v>
      </c>
      <c r="S39" s="4">
        <f>PS!E30</f>
        <v>1.9430908691410391</v>
      </c>
      <c r="T39" s="4">
        <f>EVEBITDA!D31</f>
        <v>14.615143782541514</v>
      </c>
      <c r="U39" s="4">
        <f>EVEBITDA!E31</f>
        <v>22.497559829671356</v>
      </c>
      <c r="V39" s="4">
        <f>PBV!C30</f>
        <v>3.0301711494177308</v>
      </c>
      <c r="W39" s="4">
        <f>PE!G30</f>
        <v>24.620401146434485</v>
      </c>
    </row>
    <row r="40" spans="1:23">
      <c r="A40" s="2" t="str">
        <f>'Master data'!A31</f>
        <v>Engineering/Construction</v>
      </c>
      <c r="B40" s="2">
        <f>'Master data'!B31</f>
        <v>1267</v>
      </c>
      <c r="C40" s="7">
        <f>'Hist Growth'!D31</f>
        <v>3.4862134831460639E-2</v>
      </c>
      <c r="D40" s="7">
        <f t="shared" si="0"/>
        <v>0.87132697839029938</v>
      </c>
      <c r="E40" s="7">
        <f>'Master data'!BT31/'Master data'!AP31</f>
        <v>8.0600396343611005E-2</v>
      </c>
      <c r="F40" s="7">
        <f>Margins!F32</f>
        <v>4.8072625266089533E-2</v>
      </c>
      <c r="G40" s="7">
        <f>'Cap Ex'!C31/'Master data'!AP31</f>
        <v>3.6186370330474595E-2</v>
      </c>
      <c r="H40" s="7">
        <f>'Working capital'!F31</f>
        <v>0.15509123906441288</v>
      </c>
      <c r="I40" s="7">
        <f>'Tax rates'!G32</f>
        <v>0.15798804868395813</v>
      </c>
      <c r="J40" s="4">
        <f>Beta!H34</f>
        <v>0.84003461855413619</v>
      </c>
      <c r="K40" s="23">
        <f t="shared" si="1"/>
        <v>0.38452888467798862</v>
      </c>
      <c r="L40" s="4">
        <f>Beta!C34</f>
        <v>1.1234164907248396</v>
      </c>
      <c r="M40" s="10">
        <f t="shared" si="2"/>
        <v>0.42451406684127491</v>
      </c>
      <c r="N40" s="10">
        <f>optvar!C36</f>
        <v>0.2943241351825901</v>
      </c>
      <c r="O40" s="10">
        <f t="shared" si="3"/>
        <v>0.35330000000000006</v>
      </c>
      <c r="P40" s="10">
        <f>'Debt fundamentals'!D31</f>
        <v>0.46547835227106976</v>
      </c>
      <c r="Q40" s="10">
        <f t="shared" si="4"/>
        <v>0.35025208488513426</v>
      </c>
      <c r="R40" s="10">
        <f>optvar!D36</f>
        <v>0.19057753229696239</v>
      </c>
      <c r="S40" s="4">
        <f>PS!E31</f>
        <v>0.62523633001203738</v>
      </c>
      <c r="T40" s="4">
        <f>EVEBITDA!D32</f>
        <v>8.9609497625191672</v>
      </c>
      <c r="U40" s="4">
        <f>EVEBITDA!E32</f>
        <v>12.252415612540876</v>
      </c>
      <c r="V40" s="4">
        <f>PBV!C31</f>
        <v>1.0459265608781843</v>
      </c>
      <c r="W40" s="4">
        <f>PE!G31</f>
        <v>11.802756979183217</v>
      </c>
    </row>
    <row r="41" spans="1:23">
      <c r="A41" s="2" t="str">
        <f>'Master data'!A32</f>
        <v>Entertainment</v>
      </c>
      <c r="B41" s="2">
        <f>'Master data'!B32</f>
        <v>734</v>
      </c>
      <c r="C41" s="7">
        <f>'Hist Growth'!D32</f>
        <v>7.0556876513317157E-2</v>
      </c>
      <c r="D41" s="7">
        <f t="shared" si="0"/>
        <v>0.64664363861944307</v>
      </c>
      <c r="E41" s="7">
        <f>'Master data'!BT32/'Master data'!AP32</f>
        <v>0.26011245829174112</v>
      </c>
      <c r="F41" s="7">
        <f>Margins!F33</f>
        <v>9.3243903088815805E-2</v>
      </c>
      <c r="G41" s="7">
        <f>'Cap Ex'!C32/'Master data'!AP32</f>
        <v>3.6654668666318453E-2</v>
      </c>
      <c r="H41" s="7">
        <f>'Working capital'!F32</f>
        <v>1.2589916254097097E-2</v>
      </c>
      <c r="I41" s="7">
        <f>'Tax rates'!G33</f>
        <v>7.8027342383283085E-2</v>
      </c>
      <c r="J41" s="4">
        <f>Beta!H35</f>
        <v>1.1053867105060646</v>
      </c>
      <c r="K41" s="23">
        <f t="shared" si="1"/>
        <v>0.42197006485240574</v>
      </c>
      <c r="L41" s="4">
        <f>Beta!C35</f>
        <v>1.1419146387042676</v>
      </c>
      <c r="M41" s="10">
        <f t="shared" si="2"/>
        <v>0.42712415552117217</v>
      </c>
      <c r="N41" s="10">
        <f>optvar!C37</f>
        <v>0.38638430057677353</v>
      </c>
      <c r="O41" s="10">
        <f t="shared" si="3"/>
        <v>0.35330000000000006</v>
      </c>
      <c r="P41" s="10">
        <f>'Debt fundamentals'!D32</f>
        <v>0.12785616995149293</v>
      </c>
      <c r="Q41" s="10">
        <f t="shared" si="4"/>
        <v>0.40639238553536611</v>
      </c>
      <c r="R41" s="10">
        <f>optvar!D37</f>
        <v>0.34573213830226907</v>
      </c>
      <c r="S41" s="4">
        <f>PS!E32</f>
        <v>4.9196069892368941</v>
      </c>
      <c r="T41" s="4">
        <f>EVEBITDA!D33</f>
        <v>24.127976713181816</v>
      </c>
      <c r="U41" s="4">
        <f>EVEBITDA!E33</f>
        <v>45.378107854020627</v>
      </c>
      <c r="V41" s="4">
        <f>PBV!C32</f>
        <v>4.0281106802479592</v>
      </c>
      <c r="W41" s="4">
        <f>PE!G32</f>
        <v>40.213327736648978</v>
      </c>
    </row>
    <row r="42" spans="1:23">
      <c r="A42" s="2" t="str">
        <f>'Master data'!A33</f>
        <v>Environmental &amp; Waste Services</v>
      </c>
      <c r="B42" s="2">
        <f>'Master data'!B33</f>
        <v>353</v>
      </c>
      <c r="C42" s="7">
        <f>'Hist Growth'!D33</f>
        <v>8.4489025641025658E-2</v>
      </c>
      <c r="D42" s="7">
        <f t="shared" si="0"/>
        <v>0.76704072160927272</v>
      </c>
      <c r="E42" s="7">
        <f>'Master data'!BT33/'Master data'!AP33</f>
        <v>0.12230747270715261</v>
      </c>
      <c r="F42" s="7">
        <f>Margins!F34</f>
        <v>0.11065180568357465</v>
      </c>
      <c r="G42" s="7">
        <f>'Cap Ex'!C33/'Master data'!AP33</f>
        <v>8.2578427228023873E-2</v>
      </c>
      <c r="H42" s="7">
        <f>'Working capital'!F33</f>
        <v>0.11988952282516137</v>
      </c>
      <c r="I42" s="7">
        <f>'Tax rates'!G34</f>
        <v>0.12998483608179812</v>
      </c>
      <c r="J42" s="4">
        <f>Beta!H36</f>
        <v>0.89361407779736812</v>
      </c>
      <c r="K42" s="23">
        <f t="shared" si="1"/>
        <v>0.39208894637720865</v>
      </c>
      <c r="L42" s="4">
        <f>Beta!C36</f>
        <v>1.0444451868918649</v>
      </c>
      <c r="M42" s="10">
        <f t="shared" si="2"/>
        <v>0.41337121587044212</v>
      </c>
      <c r="N42" s="10">
        <f>optvar!C38</f>
        <v>0.33744630683110027</v>
      </c>
      <c r="O42" s="10">
        <f t="shared" si="3"/>
        <v>0.35330000000000006</v>
      </c>
      <c r="P42" s="10">
        <f>'Debt fundamentals'!D33</f>
        <v>0.23225327327848322</v>
      </c>
      <c r="Q42" s="10">
        <f t="shared" si="4"/>
        <v>0.37890570899239151</v>
      </c>
      <c r="R42" s="10">
        <f>optvar!D38</f>
        <v>0.27570135343444097</v>
      </c>
      <c r="S42" s="4">
        <f>PS!E33</f>
        <v>3.0210908579209463</v>
      </c>
      <c r="T42" s="4">
        <f>EVEBITDA!D34</f>
        <v>15.380143335737438</v>
      </c>
      <c r="U42" s="4">
        <f>EVEBITDA!E34</f>
        <v>25.764328920387026</v>
      </c>
      <c r="V42" s="4">
        <f>PBV!C33</f>
        <v>3.4069284406164875</v>
      </c>
      <c r="W42" s="4">
        <f>PE!G33</f>
        <v>29.203871731911686</v>
      </c>
    </row>
    <row r="43" spans="1:23">
      <c r="A43" s="2" t="str">
        <f>'Master data'!A34</f>
        <v>Farming/Agriculture</v>
      </c>
      <c r="B43" s="2">
        <f>'Master data'!B34</f>
        <v>417</v>
      </c>
      <c r="C43" s="7">
        <f>'Hist Growth'!D34</f>
        <v>0.10532477663230227</v>
      </c>
      <c r="D43" s="7">
        <f t="shared" si="0"/>
        <v>0.85452056421635503</v>
      </c>
      <c r="E43" s="7">
        <f>'Master data'!BT34/'Master data'!AP34</f>
        <v>7.2875079572960466E-2</v>
      </c>
      <c r="F43" s="7">
        <f>Margins!F35</f>
        <v>7.2604356210684465E-2</v>
      </c>
      <c r="G43" s="7">
        <f>'Cap Ex'!C34/'Master data'!AP34</f>
        <v>4.9096230468838674E-2</v>
      </c>
      <c r="H43" s="7">
        <f>'Working capital'!F34</f>
        <v>0.14517355249824865</v>
      </c>
      <c r="I43" s="7">
        <f>'Tax rates'!G35</f>
        <v>0.12702778250462579</v>
      </c>
      <c r="J43" s="4">
        <f>Beta!H37</f>
        <v>0.76498147874758105</v>
      </c>
      <c r="K43" s="23">
        <f t="shared" si="1"/>
        <v>0.37393888665128372</v>
      </c>
      <c r="L43" s="4">
        <f>Beta!C37</f>
        <v>0.94901152521243715</v>
      </c>
      <c r="M43" s="10">
        <f t="shared" si="2"/>
        <v>0.39990552620747488</v>
      </c>
      <c r="N43" s="10">
        <f>optvar!C39</f>
        <v>0.30326937638340984</v>
      </c>
      <c r="O43" s="10">
        <f t="shared" si="3"/>
        <v>0.35330000000000006</v>
      </c>
      <c r="P43" s="10">
        <f>'Debt fundamentals'!D34</f>
        <v>0.30093100609383028</v>
      </c>
      <c r="Q43" s="10">
        <f t="shared" si="4"/>
        <v>0.35930074720308952</v>
      </c>
      <c r="R43" s="10">
        <f>optvar!D39</f>
        <v>0.23250086150351967</v>
      </c>
      <c r="S43" s="4">
        <f>PS!E34</f>
        <v>1.2817895482831951</v>
      </c>
      <c r="T43" s="4">
        <f>EVEBITDA!D35</f>
        <v>12.195023515818429</v>
      </c>
      <c r="U43" s="4">
        <f>EVEBITDA!E35</f>
        <v>16.870712628322</v>
      </c>
      <c r="V43" s="4">
        <f>PBV!C34</f>
        <v>2.2595277045280651</v>
      </c>
      <c r="W43" s="4">
        <f>PE!G34</f>
        <v>15.822561836791591</v>
      </c>
    </row>
    <row r="44" spans="1:23">
      <c r="A44" s="2" t="str">
        <f>'Master data'!A35</f>
        <v>Financial Svcs. (Non-bank &amp; Insurance)</v>
      </c>
      <c r="B44" s="2">
        <f>'Master data'!B35</f>
        <v>1102</v>
      </c>
      <c r="C44" s="7">
        <f>'Hist Growth'!D35</f>
        <v>9.0521556802244107E-2</v>
      </c>
      <c r="D44" s="7">
        <f t="shared" si="0"/>
        <v>0.6059857438854872</v>
      </c>
      <c r="E44" s="7">
        <f>'Master data'!BT35/'Master data'!AP35</f>
        <v>0.29279283433942477</v>
      </c>
      <c r="F44" s="7">
        <f>Margins!F36</f>
        <v>0.10122142177508793</v>
      </c>
      <c r="G44" s="7">
        <f>'Cap Ex'!C35/'Master data'!AP35</f>
        <v>5.2228139761278478E-2</v>
      </c>
      <c r="H44" s="7" t="str">
        <f>'Working capital'!F35</f>
        <v>NA</v>
      </c>
      <c r="I44" s="7">
        <f>'Tax rates'!G36</f>
        <v>0.15289723972565497</v>
      </c>
      <c r="J44" s="4">
        <f>Beta!H38</f>
        <v>0.19360892940908647</v>
      </c>
      <c r="K44" s="23">
        <f t="shared" si="1"/>
        <v>0.29331821993962209</v>
      </c>
      <c r="L44" s="4">
        <f>Beta!C38</f>
        <v>0.88726391660950987</v>
      </c>
      <c r="M44" s="10">
        <f t="shared" si="2"/>
        <v>0.39119293863360183</v>
      </c>
      <c r="N44" s="10">
        <f>optvar!C40</f>
        <v>0.30019307693247255</v>
      </c>
      <c r="O44" s="10">
        <f t="shared" si="3"/>
        <v>0.35330000000000006</v>
      </c>
      <c r="P44" s="10">
        <f>'Debt fundamentals'!D35</f>
        <v>0.84173938713244778</v>
      </c>
      <c r="Q44" s="10">
        <f t="shared" si="4"/>
        <v>0.28495032832303296</v>
      </c>
      <c r="R44" s="10">
        <f>optvar!D40</f>
        <v>0.13142117062060824</v>
      </c>
      <c r="S44" s="4">
        <f>PS!E35</f>
        <v>15.525622863846257</v>
      </c>
      <c r="T44" s="4">
        <f>EVEBITDA!D36</f>
        <v>74.438384377339901</v>
      </c>
      <c r="U44" s="4">
        <f>EVEBITDA!E36</f>
        <v>90.515602341506963</v>
      </c>
      <c r="V44" s="4">
        <f>PBV!C35</f>
        <v>1.5075609142929993</v>
      </c>
      <c r="W44" s="4">
        <f>PE!G35</f>
        <v>8.5660548928890439</v>
      </c>
    </row>
    <row r="45" spans="1:23">
      <c r="A45" s="2" t="str">
        <f>'Master data'!A36</f>
        <v>Food Processing</v>
      </c>
      <c r="B45" s="2">
        <f>'Master data'!B36</f>
        <v>1377</v>
      </c>
      <c r="C45" s="7">
        <f>'Hist Growth'!D36</f>
        <v>9.1944176954732448E-2</v>
      </c>
      <c r="D45" s="7">
        <f t="shared" si="0"/>
        <v>0.74508782865359646</v>
      </c>
      <c r="E45" s="7">
        <f>'Master data'!BT36/'Master data'!AP36</f>
        <v>0.16240434186311911</v>
      </c>
      <c r="F45" s="7">
        <f>Margins!F37</f>
        <v>9.2507829483284384E-2</v>
      </c>
      <c r="G45" s="7">
        <f>'Cap Ex'!C36/'Master data'!AP36</f>
        <v>4.9946401579219091E-2</v>
      </c>
      <c r="H45" s="7">
        <f>'Working capital'!F36</f>
        <v>0.10013888359708101</v>
      </c>
      <c r="I45" s="7">
        <f>'Tax rates'!G37</f>
        <v>0.15202930549457441</v>
      </c>
      <c r="J45" s="4">
        <f>Beta!H39</f>
        <v>0.76685225708114102</v>
      </c>
      <c r="K45" s="23">
        <f t="shared" si="1"/>
        <v>0.374202853474149</v>
      </c>
      <c r="L45" s="4">
        <f>Beta!C39</f>
        <v>0.85901175886229297</v>
      </c>
      <c r="M45" s="10">
        <f t="shared" si="2"/>
        <v>0.38720655917546953</v>
      </c>
      <c r="N45" s="10">
        <f>optvar!C41</f>
        <v>0.26793390288893121</v>
      </c>
      <c r="O45" s="10">
        <f t="shared" si="3"/>
        <v>0.35330000000000006</v>
      </c>
      <c r="P45" s="10">
        <f>'Debt fundamentals'!D36</f>
        <v>0.19579792345395233</v>
      </c>
      <c r="Q45" s="10">
        <f t="shared" si="4"/>
        <v>0.36327387370837372</v>
      </c>
      <c r="R45" s="10">
        <f>optvar!D41</f>
        <v>0.22633217480055096</v>
      </c>
      <c r="S45" s="4">
        <f>PS!E36</f>
        <v>1.7922021620293849</v>
      </c>
      <c r="T45" s="4">
        <f>EVEBITDA!D37</f>
        <v>13.683796806859831</v>
      </c>
      <c r="U45" s="4">
        <f>EVEBITDA!E37</f>
        <v>18.945274369533148</v>
      </c>
      <c r="V45" s="4">
        <f>PBV!C36</f>
        <v>2.777528702378818</v>
      </c>
      <c r="W45" s="4">
        <f>PE!G36</f>
        <v>22.314986996855531</v>
      </c>
    </row>
    <row r="46" spans="1:23">
      <c r="A46" s="2" t="str">
        <f>'Master data'!A37</f>
        <v>Food Wholesalers</v>
      </c>
      <c r="B46" s="2">
        <f>'Master data'!B37</f>
        <v>160</v>
      </c>
      <c r="C46" s="7">
        <f>'Hist Growth'!D37</f>
        <v>5.1334159292035393E-2</v>
      </c>
      <c r="D46" s="7">
        <f t="shared" si="0"/>
        <v>0.85884713660328305</v>
      </c>
      <c r="E46" s="7">
        <f>'Master data'!BT37/'Master data'!AP37</f>
        <v>0.11872940823040058</v>
      </c>
      <c r="F46" s="7">
        <f>Margins!F38</f>
        <v>2.2423455166316369E-2</v>
      </c>
      <c r="G46" s="7">
        <f>'Cap Ex'!C37/'Master data'!AP37</f>
        <v>1.1201271599336642E-2</v>
      </c>
      <c r="H46" s="7">
        <f>'Working capital'!F37</f>
        <v>4.7295575323680165E-2</v>
      </c>
      <c r="I46" s="7">
        <f>'Tax rates'!G38</f>
        <v>0.14567333847476918</v>
      </c>
      <c r="J46" s="4">
        <f>Beta!H40</f>
        <v>0.60021654258980073</v>
      </c>
      <c r="K46" s="23">
        <f t="shared" si="1"/>
        <v>0.35069055415942091</v>
      </c>
      <c r="L46" s="4">
        <f>Beta!C40</f>
        <v>0.86239015780395523</v>
      </c>
      <c r="M46" s="10">
        <f t="shared" si="2"/>
        <v>0.38768325126613812</v>
      </c>
      <c r="N46" s="10">
        <f>optvar!C42</f>
        <v>0.30063373348634653</v>
      </c>
      <c r="O46" s="10">
        <f t="shared" si="3"/>
        <v>0.35330000000000006</v>
      </c>
      <c r="P46" s="10">
        <f>'Debt fundamentals'!D37</f>
        <v>0.42482627289885311</v>
      </c>
      <c r="Q46" s="10">
        <f t="shared" si="4"/>
        <v>0.33555356222680877</v>
      </c>
      <c r="R46" s="10">
        <f>optvar!D42</f>
        <v>0.20226028382221542</v>
      </c>
      <c r="S46" s="4">
        <f>PS!E37</f>
        <v>0.45134129090693709</v>
      </c>
      <c r="T46" s="4">
        <f>EVEBITDA!D38</f>
        <v>11.987032886936621</v>
      </c>
      <c r="U46" s="4">
        <f>EVEBITDA!E38</f>
        <v>20.291083450973815</v>
      </c>
      <c r="V46" s="4">
        <f>PBV!C37</f>
        <v>2.1487747943860986</v>
      </c>
      <c r="W46" s="4">
        <f>PE!G37</f>
        <v>29.879441462926216</v>
      </c>
    </row>
    <row r="47" spans="1:23">
      <c r="A47" s="2" t="str">
        <f>'Master data'!A38</f>
        <v>Furn/Home Furnishings</v>
      </c>
      <c r="B47" s="2">
        <f>'Master data'!B38</f>
        <v>359</v>
      </c>
      <c r="C47" s="7">
        <f>'Hist Growth'!D38</f>
        <v>9.0682851239669432E-2</v>
      </c>
      <c r="D47" s="7">
        <f t="shared" si="0"/>
        <v>0.73855125028662472</v>
      </c>
      <c r="E47" s="7">
        <f>'Master data'!BT38/'Master data'!AP38</f>
        <v>0.17154308100487167</v>
      </c>
      <c r="F47" s="7">
        <f>Margins!F39</f>
        <v>8.9905668708503556E-2</v>
      </c>
      <c r="G47" s="7">
        <f>'Cap Ex'!C38/'Master data'!AP38</f>
        <v>3.3146871685441733E-2</v>
      </c>
      <c r="H47" s="7">
        <f>'Working capital'!F38</f>
        <v>4.1233079861456516E-2</v>
      </c>
      <c r="I47" s="7">
        <f>'Tax rates'!G39</f>
        <v>0.15994467350585362</v>
      </c>
      <c r="J47" s="4">
        <f>Beta!H41</f>
        <v>1.1437511600266084</v>
      </c>
      <c r="K47" s="23">
        <f t="shared" si="1"/>
        <v>0.42738328867975445</v>
      </c>
      <c r="L47" s="4">
        <f>Beta!C41</f>
        <v>1.1395130724062112</v>
      </c>
      <c r="M47" s="10">
        <f t="shared" si="2"/>
        <v>0.42678529451651642</v>
      </c>
      <c r="N47" s="10">
        <f>optvar!C43</f>
        <v>0.29080939116828763</v>
      </c>
      <c r="O47" s="10">
        <f t="shared" si="3"/>
        <v>0.35330000000000006</v>
      </c>
      <c r="P47" s="10">
        <f>'Debt fundamentals'!D38</f>
        <v>0.15158978360182904</v>
      </c>
      <c r="Q47" s="10">
        <f t="shared" si="4"/>
        <v>0.40225650698620952</v>
      </c>
      <c r="R47" s="10">
        <f>optvar!D43</f>
        <v>0.25490533986360864</v>
      </c>
      <c r="S47" s="4">
        <f>PS!E38</f>
        <v>1.3898008184340895</v>
      </c>
      <c r="T47" s="4">
        <f>EVEBITDA!D39</f>
        <v>11.630750352376241</v>
      </c>
      <c r="U47" s="4">
        <f>EVEBITDA!E39</f>
        <v>15.129473944656953</v>
      </c>
      <c r="V47" s="4">
        <f>PBV!C38</f>
        <v>3.2802755757506965</v>
      </c>
      <c r="W47" s="4">
        <f>PE!G38</f>
        <v>16.686268092760919</v>
      </c>
    </row>
    <row r="48" spans="1:23">
      <c r="A48" s="2" t="str">
        <f>'Master data'!A39</f>
        <v>Green &amp; Renewable Energy</v>
      </c>
      <c r="B48" s="2">
        <f>'Master data'!B39</f>
        <v>239</v>
      </c>
      <c r="C48" s="7">
        <f>'Hist Growth'!D39</f>
        <v>0.16406504273504274</v>
      </c>
      <c r="D48" s="7">
        <f t="shared" si="0"/>
        <v>0.59444585597413291</v>
      </c>
      <c r="E48" s="7">
        <f>'Master data'!BT39/'Master data'!AP39</f>
        <v>7.0695540214330416E-2</v>
      </c>
      <c r="F48" s="7">
        <f>Margins!F40</f>
        <v>0.33485860381153659</v>
      </c>
      <c r="G48" s="7">
        <f>'Cap Ex'!C39/'Master data'!AP39</f>
        <v>0.36688342795756146</v>
      </c>
      <c r="H48" s="7">
        <f>'Working capital'!F39</f>
        <v>6.9564124617874604E-2</v>
      </c>
      <c r="I48" s="7">
        <f>'Tax rates'!G40</f>
        <v>9.7680032851166956E-2</v>
      </c>
      <c r="J48" s="4">
        <f>Beta!H42</f>
        <v>0.75635061306699269</v>
      </c>
      <c r="K48" s="23">
        <f t="shared" si="1"/>
        <v>0.37272107150375267</v>
      </c>
      <c r="L48" s="4">
        <f>Beta!C42</f>
        <v>1.0068129993888768</v>
      </c>
      <c r="M48" s="10">
        <f t="shared" si="2"/>
        <v>0.40806131421377057</v>
      </c>
      <c r="N48" s="10">
        <f>optvar!C44</f>
        <v>0.32660373761800232</v>
      </c>
      <c r="O48" s="10">
        <f t="shared" si="3"/>
        <v>0.35330000000000006</v>
      </c>
      <c r="P48" s="10">
        <f>'Debt fundamentals'!D39</f>
        <v>0.3406971850084089</v>
      </c>
      <c r="Q48" s="10">
        <f t="shared" si="4"/>
        <v>0.35931220974791034</v>
      </c>
      <c r="R48" s="10">
        <f>optvar!D44</f>
        <v>0.24057060498440436</v>
      </c>
      <c r="S48" s="4">
        <f>PS!E39</f>
        <v>8.809196180659864</v>
      </c>
      <c r="T48" s="4">
        <f>EVEBITDA!D40</f>
        <v>15.851426849329581</v>
      </c>
      <c r="U48" s="4">
        <f>EVEBITDA!E40</f>
        <v>25.654561215721618</v>
      </c>
      <c r="V48" s="4">
        <f>PBV!C39</f>
        <v>2.3456024459244982</v>
      </c>
      <c r="W48" s="4">
        <f>PE!G39</f>
        <v>26.727991419312279</v>
      </c>
    </row>
    <row r="49" spans="1:23">
      <c r="A49" s="2" t="str">
        <f>'Master data'!A40</f>
        <v>Healthcare Products</v>
      </c>
      <c r="B49" s="2">
        <f>'Master data'!B40</f>
        <v>852</v>
      </c>
      <c r="C49" s="7">
        <f>'Hist Growth'!D40</f>
        <v>0.16028147505422979</v>
      </c>
      <c r="D49" s="7">
        <f t="shared" si="0"/>
        <v>0.52388975150793371</v>
      </c>
      <c r="E49" s="7">
        <f>'Master data'!BT40/'Master data'!AP40</f>
        <v>0.28586015874643267</v>
      </c>
      <c r="F49" s="7">
        <f>Margins!F41</f>
        <v>0.19025008974563362</v>
      </c>
      <c r="G49" s="7">
        <f>'Cap Ex'!C40/'Master data'!AP40</f>
        <v>5.6650907968019706E-2</v>
      </c>
      <c r="H49" s="7">
        <f>'Working capital'!F40</f>
        <v>0.22638896276122888</v>
      </c>
      <c r="I49" s="7">
        <f>'Tax rates'!G41</f>
        <v>7.5996621239877257E-2</v>
      </c>
      <c r="J49" s="4">
        <f>Beta!H43</f>
        <v>1.004266702633293</v>
      </c>
      <c r="K49" s="23">
        <f t="shared" si="1"/>
        <v>0.40770203174155767</v>
      </c>
      <c r="L49" s="4">
        <f>Beta!C43</f>
        <v>1.0301404336488462</v>
      </c>
      <c r="M49" s="10">
        <f t="shared" si="2"/>
        <v>0.41135281518785222</v>
      </c>
      <c r="N49" s="10">
        <f>optvar!C45</f>
        <v>0.38064552223813131</v>
      </c>
      <c r="O49" s="10">
        <f t="shared" si="3"/>
        <v>0.35330000000000006</v>
      </c>
      <c r="P49" s="10">
        <f>'Debt fundamentals'!D40</f>
        <v>8.0720643896379771E-2</v>
      </c>
      <c r="Q49" s="10">
        <f t="shared" si="4"/>
        <v>0.39953710369374351</v>
      </c>
      <c r="R49" s="10">
        <f>optvar!D45</f>
        <v>0.35586888750215717</v>
      </c>
      <c r="S49" s="4">
        <f>PS!E40</f>
        <v>5.8873251336520092</v>
      </c>
      <c r="T49" s="4">
        <f>EVEBITDA!D41</f>
        <v>20.974162855630631</v>
      </c>
      <c r="U49" s="4">
        <f>EVEBITDA!E41</f>
        <v>29.462330760705751</v>
      </c>
      <c r="V49" s="4">
        <f>PBV!C40</f>
        <v>5.3094279630193961</v>
      </c>
      <c r="W49" s="4">
        <f>PE!G40</f>
        <v>32.075898564029387</v>
      </c>
    </row>
    <row r="50" spans="1:23">
      <c r="A50" s="2" t="str">
        <f>'Master data'!A41</f>
        <v>Healthcare Support Services</v>
      </c>
      <c r="B50" s="2">
        <f>'Master data'!B41</f>
        <v>445</v>
      </c>
      <c r="C50" s="7">
        <f>'Hist Growth'!D41</f>
        <v>0.16206891666666667</v>
      </c>
      <c r="D50" s="7">
        <f t="shared" si="0"/>
        <v>0.85931932692352453</v>
      </c>
      <c r="E50" s="7">
        <f>'Master data'!BT41/'Master data'!AP41</f>
        <v>9.6285591638517798E-2</v>
      </c>
      <c r="F50" s="7">
        <f>Margins!F42</f>
        <v>4.4395081437957666E-2</v>
      </c>
      <c r="G50" s="7">
        <f>'Cap Ex'!C41/'Master data'!AP41</f>
        <v>9.6066960026611713E-3</v>
      </c>
      <c r="H50" s="7">
        <f>'Working capital'!F41</f>
        <v>-2.2411236119977019E-2</v>
      </c>
      <c r="I50" s="7">
        <f>'Tax rates'!G42</f>
        <v>0.14227983754560394</v>
      </c>
      <c r="J50" s="4">
        <f>Beta!H44</f>
        <v>0.85123445071852089</v>
      </c>
      <c r="K50" s="23">
        <f t="shared" si="1"/>
        <v>0.38610918099638331</v>
      </c>
      <c r="L50" s="4">
        <f>Beta!C44</f>
        <v>0.95979934346112317</v>
      </c>
      <c r="M50" s="10">
        <f t="shared" si="2"/>
        <v>0.4014276873623645</v>
      </c>
      <c r="N50" s="10">
        <f>optvar!C46</f>
        <v>0.34694683304355656</v>
      </c>
      <c r="O50" s="10">
        <f t="shared" si="3"/>
        <v>0.35330000000000006</v>
      </c>
      <c r="P50" s="10">
        <f>'Debt fundamentals'!D41</f>
        <v>0.21246124470571523</v>
      </c>
      <c r="Q50" s="10">
        <f t="shared" si="4"/>
        <v>0.37243677956191673</v>
      </c>
      <c r="R50" s="10">
        <f>optvar!D46</f>
        <v>0.28825420608441804</v>
      </c>
      <c r="S50" s="4">
        <f>PS!E41</f>
        <v>0.78438687245522654</v>
      </c>
      <c r="T50" s="4">
        <f>EVEBITDA!D42</f>
        <v>12.683038881189368</v>
      </c>
      <c r="U50" s="4">
        <f>EVEBITDA!E42</f>
        <v>17.286713411675677</v>
      </c>
      <c r="V50" s="4">
        <f>PBV!C41</f>
        <v>2.9963846665714424</v>
      </c>
      <c r="W50" s="4">
        <f>PE!G41</f>
        <v>20.190914325103947</v>
      </c>
    </row>
    <row r="51" spans="1:23">
      <c r="A51" s="2" t="str">
        <f>'Master data'!A42</f>
        <v>Heathcare Information and Technology</v>
      </c>
      <c r="B51" s="2">
        <f>'Master data'!B42</f>
        <v>455</v>
      </c>
      <c r="C51" s="7">
        <f>'Hist Growth'!D42</f>
        <v>0.1606727027027027</v>
      </c>
      <c r="D51" s="7">
        <f t="shared" si="0"/>
        <v>0.59305318349185066</v>
      </c>
      <c r="E51" s="7">
        <f>'Master data'!BT42/'Master data'!AP42</f>
        <v>0.23313374559494959</v>
      </c>
      <c r="F51" s="7">
        <f>Margins!F43</f>
        <v>0.17381307091319981</v>
      </c>
      <c r="G51" s="7">
        <f>'Cap Ex'!C42/'Master data'!AP42</f>
        <v>6.6078825855740167E-2</v>
      </c>
      <c r="H51" s="7">
        <f>'Working capital'!F42</f>
        <v>0.20638723073041182</v>
      </c>
      <c r="I51" s="7">
        <f>'Tax rates'!G43</f>
        <v>6.8531772382227199E-2</v>
      </c>
      <c r="J51" s="4">
        <f>Beta!H45</f>
        <v>1.029860916019532</v>
      </c>
      <c r="K51" s="23">
        <f t="shared" si="1"/>
        <v>0.41131337525035599</v>
      </c>
      <c r="L51" s="4">
        <f>Beta!C45</f>
        <v>1.0555863294466588</v>
      </c>
      <c r="M51" s="10">
        <f t="shared" si="2"/>
        <v>0.41494323108492359</v>
      </c>
      <c r="N51" s="10">
        <f>optvar!C47</f>
        <v>0.39543370018699597</v>
      </c>
      <c r="O51" s="10">
        <f t="shared" si="3"/>
        <v>0.35330000000000006</v>
      </c>
      <c r="P51" s="10">
        <f>'Debt fundamentals'!D42</f>
        <v>7.3294500260738332E-2</v>
      </c>
      <c r="Q51" s="10">
        <f t="shared" si="4"/>
        <v>0.40395138453256718</v>
      </c>
      <c r="R51" s="10">
        <f>optvar!D47</f>
        <v>0.37211553827447663</v>
      </c>
      <c r="S51" s="4">
        <f>PS!E42</f>
        <v>8.3996160075102217</v>
      </c>
      <c r="T51" s="4">
        <f>EVEBITDA!D43</f>
        <v>29.037617408711874</v>
      </c>
      <c r="U51" s="4">
        <f>EVEBITDA!E43</f>
        <v>44.273563654407788</v>
      </c>
      <c r="V51" s="4">
        <f>PBV!C42</f>
        <v>6.312636611473077</v>
      </c>
      <c r="W51" s="4">
        <f>PE!G42</f>
        <v>39.054331427659555</v>
      </c>
    </row>
    <row r="52" spans="1:23">
      <c r="A52" s="2" t="str">
        <f>'Master data'!A43</f>
        <v>Homebuilding</v>
      </c>
      <c r="B52" s="2">
        <f>'Master data'!B43</f>
        <v>168</v>
      </c>
      <c r="C52" s="7">
        <f>'Hist Growth'!D43</f>
        <v>0.11534844444444445</v>
      </c>
      <c r="D52" s="7">
        <f t="shared" si="0"/>
        <v>0.76715992647837616</v>
      </c>
      <c r="E52" s="7">
        <f>'Master data'!BT43/'Master data'!AP43</f>
        <v>9.5884773368344459E-2</v>
      </c>
      <c r="F52" s="7">
        <f>Margins!F44</f>
        <v>0.13695530015327942</v>
      </c>
      <c r="G52" s="7">
        <f>'Cap Ex'!C43/'Master data'!AP43</f>
        <v>8.8386329782231265E-3</v>
      </c>
      <c r="H52" s="7">
        <f>'Working capital'!F43</f>
        <v>0.57091637826142583</v>
      </c>
      <c r="I52" s="7">
        <f>'Tax rates'!G44</f>
        <v>0.2056651335052623</v>
      </c>
      <c r="J52" s="4">
        <f>Beta!H46</f>
        <v>1.3642077831260386</v>
      </c>
      <c r="K52" s="23">
        <f t="shared" si="1"/>
        <v>0.45848971819908407</v>
      </c>
      <c r="L52" s="4">
        <f>Beta!C46</f>
        <v>1.476145403262775</v>
      </c>
      <c r="M52" s="10">
        <f t="shared" si="2"/>
        <v>0.4742841164003776</v>
      </c>
      <c r="N52" s="10">
        <f>optvar!C48</f>
        <v>0.29332300045496484</v>
      </c>
      <c r="O52" s="10">
        <f t="shared" si="3"/>
        <v>0.35330000000000006</v>
      </c>
      <c r="P52" s="10">
        <f>'Debt fundamentals'!D43</f>
        <v>0.20792998598943843</v>
      </c>
      <c r="Q52" s="10">
        <f t="shared" si="4"/>
        <v>0.43076247475978535</v>
      </c>
      <c r="R52" s="10">
        <f>optvar!D48</f>
        <v>0.23667008659989178</v>
      </c>
      <c r="S52" s="4">
        <f>PS!E43</f>
        <v>1.2258580817257214</v>
      </c>
      <c r="T52" s="4">
        <f>EVEBITDA!D44</f>
        <v>8.0277362039837303</v>
      </c>
      <c r="U52" s="4">
        <f>EVEBITDA!E44</f>
        <v>9.4614721595697659</v>
      </c>
      <c r="V52" s="4">
        <f>PBV!C43</f>
        <v>1.7493101173379435</v>
      </c>
      <c r="W52" s="4">
        <f>PE!G43</f>
        <v>10.1150856952592</v>
      </c>
    </row>
    <row r="53" spans="1:23">
      <c r="A53" s="2" t="str">
        <f>'Master data'!A44</f>
        <v>Hospitals/Healthcare Facilities</v>
      </c>
      <c r="B53" s="2">
        <f>'Master data'!B44</f>
        <v>223</v>
      </c>
      <c r="C53" s="7">
        <f>'Hist Growth'!D44</f>
        <v>8.7154090909090889E-2</v>
      </c>
      <c r="D53" s="7">
        <f t="shared" si="0"/>
        <v>0.82472579903045917</v>
      </c>
      <c r="E53" s="7">
        <f>'Master data'!BT44/'Master data'!AP44</f>
        <v>6.184285715527589E-2</v>
      </c>
      <c r="F53" s="7">
        <f>Margins!F45</f>
        <v>0.11343134381426492</v>
      </c>
      <c r="G53" s="7">
        <f>'Cap Ex'!C44/'Master data'!AP44</f>
        <v>6.4788471197078881E-2</v>
      </c>
      <c r="H53" s="7">
        <f>'Working capital'!F44</f>
        <v>9.3346130447391776E-2</v>
      </c>
      <c r="I53" s="7">
        <f>'Tax rates'!G45</f>
        <v>0.15976905706743341</v>
      </c>
      <c r="J53" s="4">
        <f>Beta!H47</f>
        <v>0.73386631620913956</v>
      </c>
      <c r="K53" s="23">
        <f t="shared" si="1"/>
        <v>0.36954853721710962</v>
      </c>
      <c r="L53" s="4">
        <f>Beta!C47</f>
        <v>0.96212156591146858</v>
      </c>
      <c r="M53" s="10">
        <f t="shared" si="2"/>
        <v>0.40175535295010822</v>
      </c>
      <c r="N53" s="10">
        <f>optvar!C49</f>
        <v>0.29027230215713185</v>
      </c>
      <c r="O53" s="10">
        <f t="shared" si="3"/>
        <v>0.35330000000000006</v>
      </c>
      <c r="P53" s="10">
        <f>'Debt fundamentals'!D44</f>
        <v>0.32017771801850869</v>
      </c>
      <c r="Q53" s="10">
        <f t="shared" si="4"/>
        <v>0.35796133167277638</v>
      </c>
      <c r="R53" s="10">
        <f>optvar!D49</f>
        <v>0.21670477544428193</v>
      </c>
      <c r="S53" s="4">
        <f>PS!E44</f>
        <v>2.43650061047884</v>
      </c>
      <c r="T53" s="4">
        <f>EVEBITDA!D45</f>
        <v>13.521539434541531</v>
      </c>
      <c r="U53" s="4">
        <f>EVEBITDA!E45</f>
        <v>21.500034073890415</v>
      </c>
      <c r="V53" s="4">
        <f>PBV!C44</f>
        <v>3.8930699045382111</v>
      </c>
      <c r="W53" s="4">
        <f>PE!G44</f>
        <v>20.556048652300969</v>
      </c>
    </row>
    <row r="54" spans="1:23">
      <c r="A54" s="2" t="str">
        <f>'Master data'!A45</f>
        <v>Hotel/Gaming</v>
      </c>
      <c r="B54" s="2">
        <f>'Master data'!B45</f>
        <v>654</v>
      </c>
      <c r="C54" s="7">
        <f>'Hist Growth'!D45</f>
        <v>-9.0182071129707067E-2</v>
      </c>
      <c r="D54" s="7">
        <f t="shared" si="0"/>
        <v>0.75370274419727479</v>
      </c>
      <c r="E54" s="7">
        <f>'Master data'!BT45/'Master data'!AP45</f>
        <v>0.32611931976303232</v>
      </c>
      <c r="F54" s="7">
        <f>Margins!F46</f>
        <v>-7.9822063960307013E-2</v>
      </c>
      <c r="G54" s="7">
        <f>'Cap Ex'!C45/'Master data'!AP45</f>
        <v>0.1045201553250201</v>
      </c>
      <c r="H54" s="7">
        <f>'Working capital'!F45</f>
        <v>5.0054465886560286E-3</v>
      </c>
      <c r="I54" s="7">
        <f>'Tax rates'!G46</f>
        <v>5.7061387842559444E-2</v>
      </c>
      <c r="J54" s="4">
        <f>Beta!H48</f>
        <v>0.94591136990682279</v>
      </c>
      <c r="K54" s="23">
        <f t="shared" si="1"/>
        <v>0.39946809429385272</v>
      </c>
      <c r="L54" s="4">
        <f>Beta!C48</f>
        <v>1.1943470018727957</v>
      </c>
      <c r="M54" s="10">
        <f t="shared" si="2"/>
        <v>0.43452236196425154</v>
      </c>
      <c r="N54" s="10">
        <f>optvar!C50</f>
        <v>0.32251873567478789</v>
      </c>
      <c r="O54" s="10">
        <f t="shared" si="3"/>
        <v>0.35330000000000006</v>
      </c>
      <c r="P54" s="10">
        <f>'Debt fundamentals'!D45</f>
        <v>0.32216316938098616</v>
      </c>
      <c r="Q54" s="10">
        <f t="shared" si="4"/>
        <v>0.37990044647366306</v>
      </c>
      <c r="R54" s="10">
        <f>optvar!D50</f>
        <v>0.24047179196627105</v>
      </c>
      <c r="S54" s="4">
        <f>PS!E45</f>
        <v>6.5791040682098654</v>
      </c>
      <c r="T54" s="4">
        <f>EVEBITDA!D46</f>
        <v>24.713120821199254</v>
      </c>
      <c r="U54" s="4" t="str">
        <f>EVEBITDA!E46</f>
        <v>NA</v>
      </c>
      <c r="V54" s="4">
        <f>PBV!C45</f>
        <v>3.36267049568557</v>
      </c>
      <c r="W54" s="4">
        <f>PE!G45</f>
        <v>47.791935549358158</v>
      </c>
    </row>
    <row r="55" spans="1:23">
      <c r="A55" s="2" t="str">
        <f>'Master data'!A46</f>
        <v>Household Products</v>
      </c>
      <c r="B55" s="2">
        <f>'Master data'!B46</f>
        <v>575</v>
      </c>
      <c r="C55" s="7">
        <f>'Hist Growth'!D46</f>
        <v>4.7499704142011802E-2</v>
      </c>
      <c r="D55" s="7">
        <f t="shared" si="0"/>
        <v>0.51208012151715754</v>
      </c>
      <c r="E55" s="7">
        <f>'Master data'!BT46/'Master data'!AP46</f>
        <v>0.33067325357673533</v>
      </c>
      <c r="F55" s="7">
        <f>Margins!F47</f>
        <v>0.15724662490610716</v>
      </c>
      <c r="G55" s="7">
        <f>'Cap Ex'!C46/'Master data'!AP46</f>
        <v>3.5736811720194404E-2</v>
      </c>
      <c r="H55" s="7">
        <f>'Working capital'!F46</f>
        <v>5.7872513269314425E-2</v>
      </c>
      <c r="I55" s="7">
        <f>'Tax rates'!G47</f>
        <v>0.12035865084485994</v>
      </c>
      <c r="J55" s="4">
        <f>Beta!H49</f>
        <v>0.99643706116531017</v>
      </c>
      <c r="K55" s="23">
        <f t="shared" si="1"/>
        <v>0.40659726933042528</v>
      </c>
      <c r="L55" s="4">
        <f>Beta!C49</f>
        <v>1.0408450273415879</v>
      </c>
      <c r="M55" s="10">
        <f t="shared" si="2"/>
        <v>0.4128632333578981</v>
      </c>
      <c r="N55" s="10">
        <f>optvar!C51</f>
        <v>0.35715395652297538</v>
      </c>
      <c r="O55" s="10">
        <f t="shared" si="3"/>
        <v>0.35330000000000006</v>
      </c>
      <c r="P55" s="10">
        <f>'Debt fundamentals'!D46</f>
        <v>9.7827396655074811E-2</v>
      </c>
      <c r="Q55" s="10">
        <f t="shared" si="4"/>
        <v>0.39839571249257677</v>
      </c>
      <c r="R55" s="10">
        <f>optvar!D51</f>
        <v>0.3289522470187497</v>
      </c>
      <c r="S55" s="4">
        <f>PS!E46</f>
        <v>3.8212465840541205</v>
      </c>
      <c r="T55" s="4">
        <f>EVEBITDA!D47</f>
        <v>18.809151449521931</v>
      </c>
      <c r="U55" s="4">
        <f>EVEBITDA!E47</f>
        <v>23.975516469319455</v>
      </c>
      <c r="V55" s="4">
        <f>PBV!C46</f>
        <v>6.379171582754295</v>
      </c>
      <c r="W55" s="4">
        <f>PE!G46</f>
        <v>31.366971562705032</v>
      </c>
    </row>
    <row r="56" spans="1:23">
      <c r="A56" s="2" t="str">
        <f>'Master data'!A47</f>
        <v>Information Services</v>
      </c>
      <c r="B56" s="2">
        <f>'Master data'!B47</f>
        <v>266</v>
      </c>
      <c r="C56" s="7">
        <f>'Hist Growth'!D47</f>
        <v>0.11343000000000003</v>
      </c>
      <c r="D56" s="7">
        <f t="shared" si="0"/>
        <v>0.57207900464626182</v>
      </c>
      <c r="E56" s="7">
        <f>'Master data'!BT47/'Master data'!AP47</f>
        <v>0.22564981795765998</v>
      </c>
      <c r="F56" s="7">
        <f>Margins!F48</f>
        <v>0.20227117739607817</v>
      </c>
      <c r="G56" s="7">
        <f>'Cap Ex'!C47/'Master data'!AP47</f>
        <v>2.8072800633464363E-2</v>
      </c>
      <c r="H56" s="7">
        <f>'Working capital'!F47</f>
        <v>2.9300214371262769E-2</v>
      </c>
      <c r="I56" s="7">
        <f>'Tax rates'!G48</f>
        <v>0.14318180298464608</v>
      </c>
      <c r="J56" s="4">
        <f>Beta!H50</f>
        <v>1.2255707889077481</v>
      </c>
      <c r="K56" s="23">
        <f t="shared" si="1"/>
        <v>0.43892803831488325</v>
      </c>
      <c r="L56" s="4">
        <f>Beta!C50</f>
        <v>1.2675474876977695</v>
      </c>
      <c r="M56" s="10">
        <f t="shared" si="2"/>
        <v>0.4448509505141553</v>
      </c>
      <c r="N56" s="10">
        <f>optvar!C52</f>
        <v>0.39747089362656346</v>
      </c>
      <c r="O56" s="10">
        <f t="shared" si="3"/>
        <v>0.35330000000000006</v>
      </c>
      <c r="P56" s="10">
        <f>'Debt fundamentals'!D47</f>
        <v>9.5511709851921353E-2</v>
      </c>
      <c r="Q56" s="10">
        <f t="shared" si="4"/>
        <v>0.4276706909193087</v>
      </c>
      <c r="R56" s="10">
        <f>optvar!D52</f>
        <v>0.36684708344319883</v>
      </c>
      <c r="S56" s="4">
        <f>PS!E47</f>
        <v>7.9224235893376189</v>
      </c>
      <c r="T56" s="4">
        <f>EVEBITDA!D48</f>
        <v>26.303378473648436</v>
      </c>
      <c r="U56" s="4">
        <f>EVEBITDA!E48</f>
        <v>36.67215216232848</v>
      </c>
      <c r="V56" s="4">
        <f>PBV!C47</f>
        <v>7.2424253866102637</v>
      </c>
      <c r="W56" s="4">
        <f>PE!G47</f>
        <v>42.24756899316975</v>
      </c>
    </row>
    <row r="57" spans="1:23">
      <c r="A57" s="2" t="str">
        <f>'Master data'!A48</f>
        <v>Insurance (General)</v>
      </c>
      <c r="B57" s="2">
        <f>'Master data'!B48</f>
        <v>215</v>
      </c>
      <c r="C57" s="7">
        <f>'Hist Growth'!D48</f>
        <v>6.4144114285714315E-2</v>
      </c>
      <c r="D57" s="7">
        <f t="shared" si="0"/>
        <v>0.81285394587125326</v>
      </c>
      <c r="E57" s="7">
        <f>'Master data'!BT48/'Master data'!AP48</f>
        <v>8.390695670764621E-2</v>
      </c>
      <c r="F57" s="7">
        <f>Margins!F49</f>
        <v>0.10323909742110052</v>
      </c>
      <c r="G57" s="7">
        <f>'Cap Ex'!C48/'Master data'!AP48</f>
        <v>5.9412775338714453E-3</v>
      </c>
      <c r="H57" s="7">
        <f>'Working capital'!F48</f>
        <v>-5.498622431270411E-4</v>
      </c>
      <c r="I57" s="7">
        <f>'Tax rates'!G49</f>
        <v>0.14535346913165509</v>
      </c>
      <c r="J57" s="4">
        <f>Beta!H51</f>
        <v>0.71545779620009198</v>
      </c>
      <c r="K57" s="23">
        <f t="shared" si="1"/>
        <v>0.366951095043833</v>
      </c>
      <c r="L57" s="4">
        <f>Beta!C51</f>
        <v>0.78420994564249957</v>
      </c>
      <c r="M57" s="10">
        <f t="shared" si="2"/>
        <v>0.37665202333015668</v>
      </c>
      <c r="N57" s="10">
        <f>optvar!C53</f>
        <v>0.23025625937363273</v>
      </c>
      <c r="O57" s="10">
        <f t="shared" si="3"/>
        <v>0.34670000000000001</v>
      </c>
      <c r="P57" s="10">
        <f>'Debt fundamentals'!D48</f>
        <v>0.27986872586604378</v>
      </c>
      <c r="Q57" s="10">
        <f t="shared" si="4"/>
        <v>0.34401176690919644</v>
      </c>
      <c r="R57" s="10">
        <f>optvar!D53</f>
        <v>0.17986359998350293</v>
      </c>
      <c r="S57" s="4">
        <f>PS!E48</f>
        <v>0.97644302795601812</v>
      </c>
      <c r="T57" s="4">
        <f>EVEBITDA!D49</f>
        <v>7.9863271228102919</v>
      </c>
      <c r="U57" s="4">
        <f>EVEBITDA!E49</f>
        <v>9.3401193709072938</v>
      </c>
      <c r="V57" s="4">
        <f>PBV!C48</f>
        <v>1.2979612813074068</v>
      </c>
      <c r="W57" s="4">
        <f>PE!G48</f>
        <v>12.155621760339365</v>
      </c>
    </row>
    <row r="58" spans="1:23">
      <c r="A58" s="2" t="str">
        <f>'Master data'!A49</f>
        <v>Insurance (Life)</v>
      </c>
      <c r="B58" s="2">
        <f>'Master data'!B49</f>
        <v>142</v>
      </c>
      <c r="C58" s="7">
        <f>'Hist Growth'!D49</f>
        <v>0.10039365217391301</v>
      </c>
      <c r="D58" s="7">
        <f t="shared" si="0"/>
        <v>0.81324117840929144</v>
      </c>
      <c r="E58" s="7">
        <f>'Master data'!BT49/'Master data'!AP49</f>
        <v>8.2570600288566498E-2</v>
      </c>
      <c r="F58" s="7">
        <f>Margins!F50</f>
        <v>0.10418822130214209</v>
      </c>
      <c r="G58" s="7">
        <f>'Cap Ex'!C49/'Master data'!AP49</f>
        <v>5.0811731053854378E-3</v>
      </c>
      <c r="H58" s="7">
        <f>'Working capital'!F49</f>
        <v>-0.97199846819700952</v>
      </c>
      <c r="I58" s="7">
        <f>'Tax rates'!G50</f>
        <v>0.16746415798925821</v>
      </c>
      <c r="J58" s="4">
        <f>Beta!H52</f>
        <v>0.99042615557145619</v>
      </c>
      <c r="K58" s="23">
        <f t="shared" si="1"/>
        <v>0.40574913055113249</v>
      </c>
      <c r="L58" s="4">
        <f>Beta!C52</f>
        <v>1.0769915100844529</v>
      </c>
      <c r="M58" s="10">
        <f t="shared" si="2"/>
        <v>0.41796350207291633</v>
      </c>
      <c r="N58" s="10">
        <f>optvar!C54</f>
        <v>0.22915969631505403</v>
      </c>
      <c r="O58" s="10">
        <f t="shared" si="3"/>
        <v>0.34670000000000001</v>
      </c>
      <c r="P58" s="10">
        <f>'Debt fundamentals'!D49</f>
        <v>0.5183095295624478</v>
      </c>
      <c r="Q58" s="10">
        <f t="shared" si="4"/>
        <v>0.33610247136370536</v>
      </c>
      <c r="R58" s="10">
        <f>optvar!D54</f>
        <v>0.14019832065850341</v>
      </c>
      <c r="S58" s="4">
        <f>PS!E49</f>
        <v>0.82603571695879852</v>
      </c>
      <c r="T58" s="4">
        <f>EVEBITDA!D50</f>
        <v>7.2541251390193846</v>
      </c>
      <c r="U58" s="4">
        <f>EVEBITDA!E50</f>
        <v>7.6380156163523889</v>
      </c>
      <c r="V58" s="4">
        <f>PBV!C49</f>
        <v>0.87329342919857555</v>
      </c>
      <c r="W58" s="4">
        <f>PE!G49</f>
        <v>9.0311618130017752</v>
      </c>
    </row>
    <row r="59" spans="1:23">
      <c r="A59" s="2" t="str">
        <f>'Master data'!A50</f>
        <v>Insurance (Prop/Cas.)</v>
      </c>
      <c r="B59" s="2">
        <f>'Master data'!B50</f>
        <v>231</v>
      </c>
      <c r="C59" s="7">
        <f>'Hist Growth'!D50</f>
        <v>5.419900523560213E-2</v>
      </c>
      <c r="D59" s="7">
        <f t="shared" si="0"/>
        <v>0.78802763103113793</v>
      </c>
      <c r="E59" s="7">
        <f>'Master data'!BT50/'Master data'!AP50</f>
        <v>9.6578072517772881E-2</v>
      </c>
      <c r="F59" s="7">
        <f>Margins!F51</f>
        <v>0.11539429645108923</v>
      </c>
      <c r="G59" s="7">
        <f>'Cap Ex'!C50/'Master data'!AP50</f>
        <v>7.2335127135179471E-3</v>
      </c>
      <c r="H59" s="7">
        <f>'Working capital'!F50</f>
        <v>-0.45338302589606833</v>
      </c>
      <c r="I59" s="7">
        <f>'Tax rates'!G51</f>
        <v>0.15522217858995871</v>
      </c>
      <c r="J59" s="4">
        <f>Beta!H53</f>
        <v>0.8162995325713488</v>
      </c>
      <c r="K59" s="23">
        <f t="shared" si="1"/>
        <v>0.38117986404581733</v>
      </c>
      <c r="L59" s="4">
        <f>Beta!C53</f>
        <v>0.88373759372019134</v>
      </c>
      <c r="M59" s="10">
        <f t="shared" si="2"/>
        <v>0.390695374473919</v>
      </c>
      <c r="N59" s="10">
        <f>optvar!C55</f>
        <v>0.25946795248532478</v>
      </c>
      <c r="O59" s="10">
        <f t="shared" si="3"/>
        <v>0.35330000000000006</v>
      </c>
      <c r="P59" s="10">
        <f>'Debt fundamentals'!D50</f>
        <v>0.21404166023337381</v>
      </c>
      <c r="Q59" s="10">
        <f t="shared" si="4"/>
        <v>0.36378597679635993</v>
      </c>
      <c r="R59" s="10">
        <f>optvar!D55</f>
        <v>0.2149079457138052</v>
      </c>
      <c r="S59" s="4">
        <f>PS!E50</f>
        <v>1.0445804919988253</v>
      </c>
      <c r="T59" s="4">
        <f>EVEBITDA!D51</f>
        <v>7.6542766585944779</v>
      </c>
      <c r="U59" s="4">
        <f>EVEBITDA!E51</f>
        <v>8.8721007114664996</v>
      </c>
      <c r="V59" s="4">
        <f>PBV!C50</f>
        <v>1.2322996853708403</v>
      </c>
      <c r="W59" s="4">
        <f>PE!G50</f>
        <v>10.129953637942014</v>
      </c>
    </row>
    <row r="60" spans="1:23">
      <c r="A60" s="2" t="str">
        <f>'Master data'!A51</f>
        <v>Investments &amp; Asset Management</v>
      </c>
      <c r="B60" s="2">
        <f>'Master data'!B51</f>
        <v>1706</v>
      </c>
      <c r="C60" s="7">
        <f>'Hist Growth'!D51</f>
        <v>0.28122437007873996</v>
      </c>
      <c r="D60" s="7">
        <f t="shared" si="0"/>
        <v>0.619974484221127</v>
      </c>
      <c r="E60" s="7">
        <f>'Master data'!BT51/'Master data'!AP51</f>
        <v>0.17778339338955476</v>
      </c>
      <c r="F60" s="7">
        <f>Margins!F52</f>
        <v>0.20224212238931832</v>
      </c>
      <c r="G60" s="7">
        <f>'Cap Ex'!C51/'Master data'!AP51</f>
        <v>1.2831237553147518E-2</v>
      </c>
      <c r="H60" s="7" t="str">
        <f>'Working capital'!F51</f>
        <v>NA</v>
      </c>
      <c r="I60" s="7">
        <f>'Tax rates'!G52</f>
        <v>4.7028453315935075E-2</v>
      </c>
      <c r="J60" s="4">
        <f>Beta!H54</f>
        <v>0.71656364395880146</v>
      </c>
      <c r="K60" s="23">
        <f t="shared" si="1"/>
        <v>0.36710713016258689</v>
      </c>
      <c r="L60" s="4">
        <f>Beta!C54</f>
        <v>0.86162621585031596</v>
      </c>
      <c r="M60" s="10">
        <f t="shared" si="2"/>
        <v>0.38757545905647961</v>
      </c>
      <c r="N60" s="10">
        <f>optvar!C56</f>
        <v>0.31471564398253271</v>
      </c>
      <c r="O60" s="10">
        <f t="shared" si="3"/>
        <v>0.35330000000000006</v>
      </c>
      <c r="P60" s="10">
        <f>'Debt fundamentals'!D51</f>
        <v>0.31083922170698203</v>
      </c>
      <c r="Q60" s="10">
        <f t="shared" si="4"/>
        <v>0.34946642778244486</v>
      </c>
      <c r="R60" s="10">
        <f>optvar!D56</f>
        <v>0.2386848234006527</v>
      </c>
      <c r="S60" s="4">
        <f>PS!E51</f>
        <v>4.5694483887701951</v>
      </c>
      <c r="T60" s="4">
        <f>EVEBITDA!D52</f>
        <v>14.78255129352878</v>
      </c>
      <c r="U60" s="4">
        <f>EVEBITDA!E52</f>
        <v>16.407675290618144</v>
      </c>
      <c r="V60" s="4">
        <f>PBV!C51</f>
        <v>2.0251907806553584</v>
      </c>
      <c r="W60" s="4">
        <f>PE!G51</f>
        <v>12.428618960704405</v>
      </c>
    </row>
    <row r="61" spans="1:23">
      <c r="A61" s="2" t="str">
        <f>'Master data'!A52</f>
        <v>Machinery</v>
      </c>
      <c r="B61" s="2">
        <f>'Master data'!B52</f>
        <v>1421</v>
      </c>
      <c r="C61" s="7">
        <f>'Hist Growth'!D52</f>
        <v>6.8930230326295569E-2</v>
      </c>
      <c r="D61" s="7">
        <f t="shared" si="0"/>
        <v>0.7318272278196799</v>
      </c>
      <c r="E61" s="7">
        <f>'Master data'!BT52/'Master data'!AP52</f>
        <v>0.16867713529416739</v>
      </c>
      <c r="F61" s="7">
        <f>Margins!F53</f>
        <v>9.9495636886152691E-2</v>
      </c>
      <c r="G61" s="7">
        <f>'Cap Ex'!C52/'Master data'!AP52</f>
        <v>3.8563837623402396E-2</v>
      </c>
      <c r="H61" s="7">
        <f>'Working capital'!F52</f>
        <v>0.25121665584680342</v>
      </c>
      <c r="I61" s="7">
        <f>'Tax rates'!G53</f>
        <v>0.15760278040714831</v>
      </c>
      <c r="J61" s="4">
        <f>Beta!H55</f>
        <v>1.1236025684258544</v>
      </c>
      <c r="K61" s="23">
        <f t="shared" si="1"/>
        <v>0.42454032240488804</v>
      </c>
      <c r="L61" s="4">
        <f>Beta!C55</f>
        <v>1.1436622839472304</v>
      </c>
      <c r="M61" s="10">
        <f t="shared" si="2"/>
        <v>0.42737074826495425</v>
      </c>
      <c r="N61" s="10">
        <f>optvar!C57</f>
        <v>0.27713763873825858</v>
      </c>
      <c r="O61" s="10">
        <f t="shared" si="3"/>
        <v>0.35330000000000006</v>
      </c>
      <c r="P61" s="10">
        <f>'Debt fundamentals'!D52</f>
        <v>0.1162103210555937</v>
      </c>
      <c r="Q61" s="10">
        <f t="shared" si="4"/>
        <v>0.40849868622102053</v>
      </c>
      <c r="R61" s="10">
        <f>optvar!D57</f>
        <v>0.25131092991456755</v>
      </c>
      <c r="S61" s="4">
        <f>PS!E52</f>
        <v>2.3837692919637092</v>
      </c>
      <c r="T61" s="4">
        <f>EVEBITDA!D53</f>
        <v>16.303434856006685</v>
      </c>
      <c r="U61" s="4">
        <f>EVEBITDA!E53</f>
        <v>22.952233598735038</v>
      </c>
      <c r="V61" s="4">
        <f>PBV!C52</f>
        <v>3.3394628858781648</v>
      </c>
      <c r="W61" s="4">
        <f>PE!G52</f>
        <v>27.303256927199953</v>
      </c>
    </row>
    <row r="62" spans="1:23">
      <c r="A62" s="2" t="str">
        <f>'Master data'!A53</f>
        <v>Metals &amp; Mining</v>
      </c>
      <c r="B62" s="2">
        <f>'Master data'!B53</f>
        <v>1706</v>
      </c>
      <c r="C62" s="7">
        <f>'Hist Growth'!D53</f>
        <v>0.18623434237995837</v>
      </c>
      <c r="D62" s="7">
        <f t="shared" si="0"/>
        <v>0.78302922148994569</v>
      </c>
      <c r="E62" s="7">
        <f>'Master data'!BT53/'Master data'!AP53</f>
        <v>5.7188656640533853E-2</v>
      </c>
      <c r="F62" s="7">
        <f>Margins!F54</f>
        <v>0.15978212186952045</v>
      </c>
      <c r="G62" s="7">
        <f>'Cap Ex'!C53/'Master data'!AP53</f>
        <v>6.4228834131719953E-2</v>
      </c>
      <c r="H62" s="7">
        <f>'Working capital'!F53</f>
        <v>0.10743653015718156</v>
      </c>
      <c r="I62" s="7">
        <f>'Tax rates'!G54</f>
        <v>4.4047782417602779E-2</v>
      </c>
      <c r="J62" s="4">
        <f>Beta!H56</f>
        <v>1.0097078059741513</v>
      </c>
      <c r="K62" s="23">
        <f t="shared" si="1"/>
        <v>0.40846977142295277</v>
      </c>
      <c r="L62" s="4">
        <f>Beta!C56</f>
        <v>1.0975394120110467</v>
      </c>
      <c r="M62" s="10">
        <f t="shared" si="2"/>
        <v>0.4208628110347587</v>
      </c>
      <c r="N62" s="10">
        <f>optvar!C58</f>
        <v>0.53066528746054042</v>
      </c>
      <c r="O62" s="10">
        <f t="shared" si="3"/>
        <v>0.35748000000000002</v>
      </c>
      <c r="P62" s="10">
        <f>'Debt fundamentals'!D53</f>
        <v>0.2057240289248686</v>
      </c>
      <c r="Q62" s="10">
        <f t="shared" si="4"/>
        <v>0.38943788731908902</v>
      </c>
      <c r="R62" s="10">
        <f>optvar!D58</f>
        <v>0.44473251466529662</v>
      </c>
      <c r="S62" s="4">
        <f>PS!E53</f>
        <v>1.4901057696549609</v>
      </c>
      <c r="T62" s="4">
        <f>EVEBITDA!D54</f>
        <v>6.3750068490793925</v>
      </c>
      <c r="U62" s="4">
        <f>EVEBITDA!E54</f>
        <v>8.7583771983557774</v>
      </c>
      <c r="V62" s="4">
        <f>PBV!C53</f>
        <v>2.0665519199084623</v>
      </c>
      <c r="W62" s="4">
        <f>PE!G53</f>
        <v>12.274200163041249</v>
      </c>
    </row>
    <row r="63" spans="1:23">
      <c r="A63" s="2" t="str">
        <f>'Master data'!A54</f>
        <v>Office Equipment &amp; Services</v>
      </c>
      <c r="B63" s="2">
        <f>'Master data'!B54</f>
        <v>145</v>
      </c>
      <c r="C63" s="7">
        <f>'Hist Growth'!D54</f>
        <v>2.1415636363636352E-2</v>
      </c>
      <c r="D63" s="7">
        <f t="shared" si="0"/>
        <v>0.68718741384887772</v>
      </c>
      <c r="E63" s="7">
        <f>'Master data'!BT54/'Master data'!AP54</f>
        <v>0.24100597182973571</v>
      </c>
      <c r="F63" s="7">
        <f>Margins!F55</f>
        <v>7.1806614321386575E-2</v>
      </c>
      <c r="G63" s="7">
        <f>'Cap Ex'!C54/'Master data'!AP54</f>
        <v>2.7746152386992771E-2</v>
      </c>
      <c r="H63" s="7">
        <f>'Working capital'!F54</f>
        <v>0.12135606420140103</v>
      </c>
      <c r="I63" s="7">
        <f>'Tax rates'!G55</f>
        <v>0.13296911127852126</v>
      </c>
      <c r="J63" s="4">
        <f>Beta!H57</f>
        <v>1.049136832857168</v>
      </c>
      <c r="K63" s="23">
        <f t="shared" si="1"/>
        <v>0.41403320711614644</v>
      </c>
      <c r="L63" s="4">
        <f>Beta!C57</f>
        <v>1.1005990216004515</v>
      </c>
      <c r="M63" s="10">
        <f t="shared" si="2"/>
        <v>0.42129452194782374</v>
      </c>
      <c r="N63" s="10">
        <f>optvar!C59</f>
        <v>0.29772457067346564</v>
      </c>
      <c r="O63" s="10">
        <f t="shared" si="3"/>
        <v>0.35330000000000006</v>
      </c>
      <c r="P63" s="10">
        <f>'Debt fundamentals'!D54</f>
        <v>0.21291044142882395</v>
      </c>
      <c r="Q63" s="10">
        <f t="shared" si="4"/>
        <v>0.38801246352596985</v>
      </c>
      <c r="R63" s="10">
        <f>optvar!D59</f>
        <v>0.24845939304405129</v>
      </c>
      <c r="S63" s="4">
        <f>PS!E54</f>
        <v>1.1736336348868559</v>
      </c>
      <c r="T63" s="4">
        <f>EVEBITDA!D55</f>
        <v>10.065599251074675</v>
      </c>
      <c r="U63" s="4">
        <f>EVEBITDA!E55</f>
        <v>15.357158981839506</v>
      </c>
      <c r="V63" s="4">
        <f>PBV!C54</f>
        <v>2.0276109162969518</v>
      </c>
      <c r="W63" s="4">
        <f>PE!G54</f>
        <v>20.4195896028119</v>
      </c>
    </row>
    <row r="64" spans="1:23">
      <c r="A64" s="2" t="str">
        <f>'Master data'!A55</f>
        <v>Oil/Gas (Integrated)</v>
      </c>
      <c r="B64" s="2">
        <f>'Master data'!B55</f>
        <v>46</v>
      </c>
      <c r="C64" s="7">
        <f>'Hist Growth'!D55</f>
        <v>7.3212051282051285E-2</v>
      </c>
      <c r="D64" s="7">
        <f t="shared" si="0"/>
        <v>0.81532070962119019</v>
      </c>
      <c r="E64" s="7">
        <f>'Master data'!BT55/'Master data'!AP55</f>
        <v>6.5634322374527446E-2</v>
      </c>
      <c r="F64" s="7">
        <f>Margins!F56</f>
        <v>0.11904496800428231</v>
      </c>
      <c r="G64" s="7">
        <f>'Cap Ex'!C55/'Master data'!AP55</f>
        <v>8.2383581625027874E-2</v>
      </c>
      <c r="H64" s="7">
        <f>'Working capital'!F55</f>
        <v>2.3342164039785833E-2</v>
      </c>
      <c r="I64" s="7">
        <f>'Tax rates'!G56</f>
        <v>0.22966977055414242</v>
      </c>
      <c r="J64" s="4">
        <f>Beta!H58</f>
        <v>1.1462318866600425</v>
      </c>
      <c r="K64" s="23">
        <f t="shared" si="1"/>
        <v>0.42773331920773205</v>
      </c>
      <c r="L64" s="4">
        <f>Beta!C58</f>
        <v>1.2788238428533345</v>
      </c>
      <c r="M64" s="10">
        <f t="shared" si="2"/>
        <v>0.44644204422660549</v>
      </c>
      <c r="N64" s="10">
        <f>optvar!C60</f>
        <v>0.24693832503207186</v>
      </c>
      <c r="O64" s="10">
        <f t="shared" si="3"/>
        <v>0.34670000000000001</v>
      </c>
      <c r="P64" s="10">
        <f>'Debt fundamentals'!D55</f>
        <v>0.20936061470810041</v>
      </c>
      <c r="Q64" s="10">
        <f t="shared" si="4"/>
        <v>0.40741365725525625</v>
      </c>
      <c r="R64" s="10">
        <f>optvar!D60</f>
        <v>0.20596861029865576</v>
      </c>
      <c r="S64" s="4">
        <f>PS!E55</f>
        <v>1.471555491506628</v>
      </c>
      <c r="T64" s="4">
        <f>EVEBITDA!D56</f>
        <v>7.02903510956682</v>
      </c>
      <c r="U64" s="4">
        <f>EVEBITDA!E56</f>
        <v>12.306310249847808</v>
      </c>
      <c r="V64" s="4">
        <f>PBV!C55</f>
        <v>1.7008813794024082</v>
      </c>
      <c r="W64" s="4">
        <f>PE!G55</f>
        <v>15.201173484538931</v>
      </c>
    </row>
    <row r="65" spans="1:23">
      <c r="A65" s="2" t="str">
        <f>'Master data'!A56</f>
        <v>Oil/Gas (Production and Exploration)</v>
      </c>
      <c r="B65" s="2">
        <f>'Master data'!B56</f>
        <v>642</v>
      </c>
      <c r="C65" s="7">
        <f>'Hist Growth'!D56</f>
        <v>0.21185864306784669</v>
      </c>
      <c r="D65" s="7">
        <f t="shared" si="0"/>
        <v>0.80809600798769476</v>
      </c>
      <c r="E65" s="7">
        <f>'Master data'!BT56/'Master data'!AP56</f>
        <v>6.6948797085478767E-2</v>
      </c>
      <c r="F65" s="7">
        <f>Margins!F57</f>
        <v>0.12495519492682648</v>
      </c>
      <c r="G65" s="7">
        <f>'Cap Ex'!C56/'Master data'!AP56</f>
        <v>0.22404785093157395</v>
      </c>
      <c r="H65" s="7">
        <f>'Working capital'!F56</f>
        <v>-3.567097690567865E-2</v>
      </c>
      <c r="I65" s="7">
        <f>'Tax rates'!G57</f>
        <v>5.2689368228282352E-2</v>
      </c>
      <c r="J65" s="4">
        <f>Beta!H59</f>
        <v>1.2049177928289057</v>
      </c>
      <c r="K65" s="23">
        <f t="shared" si="1"/>
        <v>0.43601390056815859</v>
      </c>
      <c r="L65" s="4">
        <f>Beta!C59</f>
        <v>1.4593032274293294</v>
      </c>
      <c r="M65" s="10">
        <f t="shared" si="2"/>
        <v>0.47190768539027839</v>
      </c>
      <c r="N65" s="10">
        <f>optvar!C61</f>
        <v>0.50734420557172799</v>
      </c>
      <c r="O65" s="10">
        <f t="shared" si="3"/>
        <v>0.35748000000000002</v>
      </c>
      <c r="P65" s="10">
        <f>'Debt fundamentals'!D56</f>
        <v>0.27690232313086782</v>
      </c>
      <c r="Q65" s="10">
        <f t="shared" si="4"/>
        <v>0.41547563285701661</v>
      </c>
      <c r="R65" s="10">
        <f>optvar!D61</f>
        <v>0.39701266776066291</v>
      </c>
      <c r="S65" s="4">
        <f>PS!E56</f>
        <v>2.8452382192852683</v>
      </c>
      <c r="T65" s="4">
        <f>EVEBITDA!D57</f>
        <v>6.2335744359078378</v>
      </c>
      <c r="U65" s="4">
        <f>EVEBITDA!E57</f>
        <v>21.411936518608702</v>
      </c>
      <c r="V65" s="4">
        <f>PBV!C56</f>
        <v>1.5644507925461886</v>
      </c>
      <c r="W65" s="4">
        <f>PE!G56</f>
        <v>11.305189504410027</v>
      </c>
    </row>
    <row r="66" spans="1:23">
      <c r="A66" s="2" t="str">
        <f>'Master data'!A57</f>
        <v>Oil/Gas Distribution</v>
      </c>
      <c r="B66" s="2">
        <f>'Master data'!B57</f>
        <v>165</v>
      </c>
      <c r="C66" s="7">
        <f>'Hist Growth'!D57</f>
        <v>0.15152177966101696</v>
      </c>
      <c r="D66" s="7">
        <f t="shared" si="0"/>
        <v>0.81204013898610772</v>
      </c>
      <c r="E66" s="7">
        <f>'Master data'!BT57/'Master data'!AP57</f>
        <v>6.4000193473316244E-2</v>
      </c>
      <c r="F66" s="7">
        <f>Margins!F58</f>
        <v>0.12395966754057607</v>
      </c>
      <c r="G66" s="7">
        <f>'Cap Ex'!C57/'Master data'!AP57</f>
        <v>0.10696577717612994</v>
      </c>
      <c r="H66" s="7">
        <f>'Working capital'!F57</f>
        <v>4.3020299058263309E-2</v>
      </c>
      <c r="I66" s="7">
        <f>'Tax rates'!G58</f>
        <v>0.12535746901227049</v>
      </c>
      <c r="J66" s="4">
        <f>Beta!H60</f>
        <v>0.74124447946084149</v>
      </c>
      <c r="K66" s="23">
        <f t="shared" si="1"/>
        <v>0.37058959605192476</v>
      </c>
      <c r="L66" s="4">
        <f>Beta!C60</f>
        <v>1.164684008834235</v>
      </c>
      <c r="M66" s="10">
        <f t="shared" si="2"/>
        <v>0.43033691364651061</v>
      </c>
      <c r="N66" s="10">
        <f>optvar!C62</f>
        <v>0.28328935985226933</v>
      </c>
      <c r="O66" s="10">
        <f t="shared" si="3"/>
        <v>0.35330000000000006</v>
      </c>
      <c r="P66" s="10">
        <f>'Debt fundamentals'!D57</f>
        <v>0.45116803934084532</v>
      </c>
      <c r="Q66" s="10">
        <f t="shared" si="4"/>
        <v>0.35573090328496432</v>
      </c>
      <c r="R66" s="10">
        <f>optvar!D62</f>
        <v>0.18623344777250667</v>
      </c>
      <c r="S66" s="4">
        <f>PS!E57</f>
        <v>2.678957923600735</v>
      </c>
      <c r="T66" s="4">
        <f>EVEBITDA!D58</f>
        <v>12.948055874490091</v>
      </c>
      <c r="U66" s="4">
        <f>EVEBITDA!E58</f>
        <v>21.415945721688107</v>
      </c>
      <c r="V66" s="4">
        <f>PBV!C57</f>
        <v>1.5720473094863099</v>
      </c>
      <c r="W66" s="4">
        <f>PE!G57</f>
        <v>18.499190547551791</v>
      </c>
    </row>
    <row r="67" spans="1:23">
      <c r="A67" s="2" t="str">
        <f>'Master data'!A58</f>
        <v>Oilfield Svcs/Equip.</v>
      </c>
      <c r="B67" s="2">
        <f>'Master data'!B58</f>
        <v>457</v>
      </c>
      <c r="C67" s="7">
        <f>'Hist Growth'!D58</f>
        <v>5.6600436046511715E-2</v>
      </c>
      <c r="D67" s="7">
        <f t="shared" si="0"/>
        <v>0.90429262771831653</v>
      </c>
      <c r="E67" s="7">
        <f>'Master data'!BT58/'Master data'!AP58</f>
        <v>5.1935176171852504E-2</v>
      </c>
      <c r="F67" s="7">
        <f>Margins!F59</f>
        <v>4.3772196109830977E-2</v>
      </c>
      <c r="G67" s="7">
        <f>'Cap Ex'!C58/'Master data'!AP58</f>
        <v>3.8281770162028113E-2</v>
      </c>
      <c r="H67" s="7">
        <f>'Working capital'!F58</f>
        <v>6.5363144339096985E-2</v>
      </c>
      <c r="I67" s="7">
        <f>'Tax rates'!G59</f>
        <v>0.10558530274836321</v>
      </c>
      <c r="J67" s="4">
        <f>Beta!H61</f>
        <v>1.0554040980792589</v>
      </c>
      <c r="K67" s="23">
        <f t="shared" si="1"/>
        <v>0.41491751823898348</v>
      </c>
      <c r="L67" s="4">
        <f>Beta!C61</f>
        <v>1.3590834026487482</v>
      </c>
      <c r="M67" s="10">
        <f t="shared" si="2"/>
        <v>0.4577666681137384</v>
      </c>
      <c r="N67" s="10">
        <f>optvar!C63</f>
        <v>0.36575331163448283</v>
      </c>
      <c r="O67" s="10">
        <f t="shared" si="3"/>
        <v>0.35330000000000006</v>
      </c>
      <c r="P67" s="10">
        <f>'Debt fundamentals'!D58</f>
        <v>0.34540440285842416</v>
      </c>
      <c r="Q67" s="10">
        <f t="shared" si="4"/>
        <v>0.39117557711283307</v>
      </c>
      <c r="R67" s="10">
        <f>optvar!D63</f>
        <v>0.26741634432799405</v>
      </c>
      <c r="S67" s="4">
        <f>PS!E58</f>
        <v>0.80947905669358267</v>
      </c>
      <c r="T67" s="4">
        <f>EVEBITDA!D59</f>
        <v>9.6399721374245519</v>
      </c>
      <c r="U67" s="4">
        <f>EVEBITDA!E59</f>
        <v>17.57949170298475</v>
      </c>
      <c r="V67" s="4">
        <f>PBV!C58</f>
        <v>1.4093537723056757</v>
      </c>
      <c r="W67" s="4">
        <f>PE!G58</f>
        <v>12.184540410206846</v>
      </c>
    </row>
    <row r="68" spans="1:23">
      <c r="A68" s="2" t="str">
        <f>'Master data'!A59</f>
        <v>Packaging &amp; Container</v>
      </c>
      <c r="B68" s="2">
        <f>'Master data'!B59</f>
        <v>414</v>
      </c>
      <c r="C68" s="7">
        <f>'Hist Growth'!D59</f>
        <v>5.4368757763975165E-2</v>
      </c>
      <c r="D68" s="7">
        <f t="shared" si="0"/>
        <v>0.79977511145437741</v>
      </c>
      <c r="E68" s="7">
        <f>'Master data'!BT59/'Master data'!AP59</f>
        <v>0.10870183080941359</v>
      </c>
      <c r="F68" s="7">
        <f>Margins!F60</f>
        <v>9.1523057736209085E-2</v>
      </c>
      <c r="G68" s="7">
        <f>'Cap Ex'!C59/'Master data'!AP59</f>
        <v>6.4246096782973675E-2</v>
      </c>
      <c r="H68" s="7">
        <f>'Working capital'!F59</f>
        <v>0.13931550194289194</v>
      </c>
      <c r="I68" s="7">
        <f>'Tax rates'!G60</f>
        <v>0.1767353569715161</v>
      </c>
      <c r="J68" s="4">
        <f>Beta!H62</f>
        <v>0.80076820448773467</v>
      </c>
      <c r="K68" s="23">
        <f t="shared" si="1"/>
        <v>0.37898839365321935</v>
      </c>
      <c r="L68" s="4">
        <f>Beta!C62</f>
        <v>0.96137733867948505</v>
      </c>
      <c r="M68" s="10">
        <f t="shared" si="2"/>
        <v>0.40165034248767539</v>
      </c>
      <c r="N68" s="10">
        <f>optvar!C64</f>
        <v>0.28107576688049773</v>
      </c>
      <c r="O68" s="10">
        <f t="shared" si="3"/>
        <v>0.35330000000000006</v>
      </c>
      <c r="P68" s="10">
        <f>'Debt fundamentals'!D59</f>
        <v>0.26461005212715255</v>
      </c>
      <c r="Q68" s="10">
        <f t="shared" si="4"/>
        <v>0.36548467298751519</v>
      </c>
      <c r="R68" s="10">
        <f>optvar!D64</f>
        <v>0.22275185646004012</v>
      </c>
      <c r="S68" s="4">
        <f>PS!E59</f>
        <v>1.6483105289966804</v>
      </c>
      <c r="T68" s="4">
        <f>EVEBITDA!D60</f>
        <v>11.005143848289672</v>
      </c>
      <c r="U68" s="4">
        <f>EVEBITDA!E60</f>
        <v>17.745497930040521</v>
      </c>
      <c r="V68" s="4">
        <f>PBV!C59</f>
        <v>2.6171872019253235</v>
      </c>
      <c r="W68" s="4">
        <f>PE!G59</f>
        <v>20.015990693988527</v>
      </c>
    </row>
    <row r="69" spans="1:23">
      <c r="A69" s="2" t="str">
        <f>'Master data'!A60</f>
        <v>Paper/Forest Products</v>
      </c>
      <c r="B69" s="2">
        <f>'Master data'!B60</f>
        <v>272</v>
      </c>
      <c r="C69" s="7">
        <f>'Hist Growth'!D60</f>
        <v>5.4721549295774691E-2</v>
      </c>
      <c r="D69" s="7">
        <f t="shared" si="0"/>
        <v>0.73880326002234109</v>
      </c>
      <c r="E69" s="7">
        <f>'Master data'!BT60/'Master data'!AP60</f>
        <v>0.11959869266715299</v>
      </c>
      <c r="F69" s="7">
        <f>Margins!F61</f>
        <v>0.14159804731050596</v>
      </c>
      <c r="G69" s="7">
        <f>'Cap Ex'!C60/'Master data'!AP60</f>
        <v>7.4804003045838716E-2</v>
      </c>
      <c r="H69" s="7">
        <f>'Working capital'!F60</f>
        <v>0.18543258905377633</v>
      </c>
      <c r="I69" s="7">
        <f>'Tax rates'!G61</f>
        <v>0.14104913766133662</v>
      </c>
      <c r="J69" s="4">
        <f>Beta!H63</f>
        <v>0.89116023825836765</v>
      </c>
      <c r="K69" s="23">
        <f t="shared" si="1"/>
        <v>0.39174270961825569</v>
      </c>
      <c r="L69" s="4">
        <f>Beta!C63</f>
        <v>1.1206472813656296</v>
      </c>
      <c r="M69" s="10">
        <f t="shared" si="2"/>
        <v>0.42412333140069036</v>
      </c>
      <c r="N69" s="10">
        <f>optvar!C65</f>
        <v>0.28535354069030661</v>
      </c>
      <c r="O69" s="10">
        <f t="shared" si="3"/>
        <v>0.35330000000000006</v>
      </c>
      <c r="P69" s="10">
        <f>'Debt fundamentals'!D60</f>
        <v>0.33595548907473777</v>
      </c>
      <c r="Q69" s="10">
        <f t="shared" si="4"/>
        <v>0.37065657588954298</v>
      </c>
      <c r="R69" s="10">
        <f>optvar!D65</f>
        <v>0.21113588714072887</v>
      </c>
      <c r="S69" s="4">
        <f>PS!E60</f>
        <v>1.4104890383162025</v>
      </c>
      <c r="T69" s="4">
        <f>EVEBITDA!D61</f>
        <v>6.9865804986322253</v>
      </c>
      <c r="U69" s="4">
        <f>EVEBITDA!E61</f>
        <v>9.8090538702473147</v>
      </c>
      <c r="V69" s="4">
        <f>PBV!C60</f>
        <v>1.3577081807721498</v>
      </c>
      <c r="W69" s="4">
        <f>PE!G60</f>
        <v>9.1963010743261542</v>
      </c>
    </row>
    <row r="70" spans="1:23">
      <c r="A70" s="2" t="str">
        <f>'Master data'!A61</f>
        <v>Power</v>
      </c>
      <c r="B70" s="2">
        <f>'Master data'!B61</f>
        <v>541</v>
      </c>
      <c r="C70" s="7">
        <f>'Hist Growth'!D61</f>
        <v>7.4076877828054402E-2</v>
      </c>
      <c r="D70" s="7">
        <f t="shared" si="0"/>
        <v>0.82581624032230294</v>
      </c>
      <c r="E70" s="7">
        <f>'Master data'!BT61/'Master data'!AP61</f>
        <v>6.1452853055414799E-2</v>
      </c>
      <c r="F70" s="7">
        <f>Margins!F62</f>
        <v>0.11273090662228229</v>
      </c>
      <c r="G70" s="7">
        <f>'Cap Ex'!C61/'Master data'!AP61</f>
        <v>0.16473923320166431</v>
      </c>
      <c r="H70" s="7">
        <f>'Working capital'!F61</f>
        <v>4.2268944512268425E-3</v>
      </c>
      <c r="I70" s="7">
        <f>'Tax rates'!G62</f>
        <v>0.16292302235535111</v>
      </c>
      <c r="J70" s="4">
        <f>Beta!H64</f>
        <v>0.53618826927061325</v>
      </c>
      <c r="K70" s="23">
        <f t="shared" si="1"/>
        <v>0.34165616479408356</v>
      </c>
      <c r="L70" s="4">
        <f>Beta!C64</f>
        <v>0.85057057788650969</v>
      </c>
      <c r="M70" s="10">
        <f t="shared" si="2"/>
        <v>0.3860155085397865</v>
      </c>
      <c r="N70" s="10">
        <f>optvar!C66</f>
        <v>0.21939735279878639</v>
      </c>
      <c r="O70" s="10">
        <f t="shared" si="3"/>
        <v>0.34670000000000001</v>
      </c>
      <c r="P70" s="10">
        <f>'Debt fundamentals'!D61</f>
        <v>0.47051405401166374</v>
      </c>
      <c r="Q70" s="10">
        <f t="shared" si="4"/>
        <v>0.32673520359974045</v>
      </c>
      <c r="R70" s="10">
        <f>optvar!D66</f>
        <v>0.14129797100556293</v>
      </c>
      <c r="S70" s="4">
        <f>PS!E61</f>
        <v>2.2634376631937623</v>
      </c>
      <c r="T70" s="4">
        <f>EVEBITDA!D62</f>
        <v>10.386520327076765</v>
      </c>
      <c r="U70" s="4">
        <f>EVEBITDA!E62</f>
        <v>19.750508483198377</v>
      </c>
      <c r="V70" s="4">
        <f>PBV!C61</f>
        <v>1.3591870438240774</v>
      </c>
      <c r="W70" s="4">
        <f>PE!G61</f>
        <v>16.6854403823471</v>
      </c>
    </row>
    <row r="71" spans="1:23">
      <c r="A71" s="2" t="str">
        <f>'Master data'!A62</f>
        <v>Precious Metals</v>
      </c>
      <c r="B71" s="2">
        <f>'Master data'!B62</f>
        <v>947</v>
      </c>
      <c r="C71" s="7">
        <f>'Hist Growth'!D62</f>
        <v>0.2520170334928229</v>
      </c>
      <c r="D71" s="7">
        <f t="shared" si="0"/>
        <v>0.69716924515437517</v>
      </c>
      <c r="E71" s="7">
        <f>'Master data'!BT62/'Master data'!AP62</f>
        <v>5.3048919919123277E-2</v>
      </c>
      <c r="F71" s="7">
        <f>Margins!F63</f>
        <v>0.24978183492650152</v>
      </c>
      <c r="G71" s="7">
        <f>'Cap Ex'!C62/'Master data'!AP62</f>
        <v>0.15522177245302937</v>
      </c>
      <c r="H71" s="7">
        <f>'Working capital'!F62</f>
        <v>0.11643691868281297</v>
      </c>
      <c r="I71" s="7">
        <f>'Tax rates'!G63</f>
        <v>4.209805890790777E-2</v>
      </c>
      <c r="J71" s="4">
        <f>Beta!H65</f>
        <v>0.98678777106910021</v>
      </c>
      <c r="K71" s="23">
        <f t="shared" si="1"/>
        <v>0.40523575449785004</v>
      </c>
      <c r="L71" s="4">
        <f>Beta!C65</f>
        <v>0.9980982211172692</v>
      </c>
      <c r="M71" s="10">
        <f t="shared" si="2"/>
        <v>0.40683165899964668</v>
      </c>
      <c r="N71" s="10">
        <f>optvar!C67</f>
        <v>0.51152642318556052</v>
      </c>
      <c r="O71" s="10">
        <f t="shared" si="3"/>
        <v>0.35748000000000002</v>
      </c>
      <c r="P71" s="10">
        <f>'Debt fundamentals'!D62</f>
        <v>0.12751277394262167</v>
      </c>
      <c r="Q71" s="10">
        <f t="shared" si="4"/>
        <v>0.38914287545467935</v>
      </c>
      <c r="R71" s="10">
        <f>optvar!D67</f>
        <v>0.45970270473861014</v>
      </c>
      <c r="S71" s="4">
        <f>PS!E62</f>
        <v>2.5021023080853402</v>
      </c>
      <c r="T71" s="4">
        <f>EVEBITDA!D63</f>
        <v>6.2521293526131698</v>
      </c>
      <c r="U71" s="4">
        <f>EVEBITDA!E63</f>
        <v>9.1312773733666219</v>
      </c>
      <c r="V71" s="4">
        <f>PBV!C62</f>
        <v>1.9752486826228053</v>
      </c>
      <c r="W71" s="4">
        <f>PE!G62</f>
        <v>11.254628220802291</v>
      </c>
    </row>
    <row r="72" spans="1:23">
      <c r="A72" s="2" t="str">
        <f>'Master data'!A63</f>
        <v>Publishing &amp; Newspapers</v>
      </c>
      <c r="B72" s="2">
        <f>'Master data'!B63</f>
        <v>337</v>
      </c>
      <c r="C72" s="7">
        <f>'Hist Growth'!D63</f>
        <v>-1.9352941176470611E-4</v>
      </c>
      <c r="D72" s="7">
        <f t="shared" si="0"/>
        <v>0.70263683685206435</v>
      </c>
      <c r="E72" s="7">
        <f>'Master data'!BT63/'Master data'!AP63</f>
        <v>0.2316086702215579</v>
      </c>
      <c r="F72" s="7">
        <f>Margins!F64</f>
        <v>6.5754492926377819E-2</v>
      </c>
      <c r="G72" s="7">
        <f>'Cap Ex'!C63/'Master data'!AP63</f>
        <v>3.0724811606501541E-2</v>
      </c>
      <c r="H72" s="7">
        <f>'Working capital'!F63</f>
        <v>0.10698360809996231</v>
      </c>
      <c r="I72" s="7">
        <f>'Tax rates'!G64</f>
        <v>0.13447521146816901</v>
      </c>
      <c r="J72" s="4">
        <f>Beta!H66</f>
        <v>0.93812610515137029</v>
      </c>
      <c r="K72" s="23">
        <f t="shared" si="1"/>
        <v>0.3983695934368584</v>
      </c>
      <c r="L72" s="4">
        <f>Beta!C66</f>
        <v>0.93265741787579681</v>
      </c>
      <c r="M72" s="10">
        <f t="shared" si="2"/>
        <v>0.39759796166227496</v>
      </c>
      <c r="N72" s="10">
        <f>optvar!C68</f>
        <v>0.27407123703856845</v>
      </c>
      <c r="O72" s="10">
        <f t="shared" si="3"/>
        <v>0.35330000000000006</v>
      </c>
      <c r="P72" s="10">
        <f>'Debt fundamentals'!D63</f>
        <v>0.20316035451903788</v>
      </c>
      <c r="Q72" s="10">
        <f t="shared" si="4"/>
        <v>0.3706542337536024</v>
      </c>
      <c r="R72" s="10">
        <f>optvar!D68</f>
        <v>0.22965169515213629</v>
      </c>
      <c r="S72" s="4">
        <f>PS!E63</f>
        <v>1.343212641785148</v>
      </c>
      <c r="T72" s="4">
        <f>EVEBITDA!D64</f>
        <v>11.379010335944335</v>
      </c>
      <c r="U72" s="4">
        <f>EVEBITDA!E64</f>
        <v>19.537787626586795</v>
      </c>
      <c r="V72" s="4">
        <f>PBV!C63</f>
        <v>1.434391101563089</v>
      </c>
      <c r="W72" s="4">
        <f>PE!G63</f>
        <v>8.4220530903182826</v>
      </c>
    </row>
    <row r="73" spans="1:23">
      <c r="A73" s="2" t="str">
        <f>'Master data'!A64</f>
        <v>R.E.I.T.</v>
      </c>
      <c r="B73" s="2">
        <f>'Master data'!B64</f>
        <v>812</v>
      </c>
      <c r="C73" s="7">
        <f>'Hist Growth'!D64</f>
        <v>8.091073476702508E-2</v>
      </c>
      <c r="D73" s="7">
        <f t="shared" si="0"/>
        <v>0.60006152744428254</v>
      </c>
      <c r="E73" s="7">
        <f>'Master data'!BT64/'Master data'!AP64</f>
        <v>8.7423618371906237E-2</v>
      </c>
      <c r="F73" s="7">
        <f>Margins!F65</f>
        <v>0.3125148541838112</v>
      </c>
      <c r="G73" s="7">
        <f>'Cap Ex'!C64/'Master data'!AP64</f>
        <v>8.7043868668513075E-2</v>
      </c>
      <c r="H73" s="7">
        <f>'Working capital'!F64</f>
        <v>0.74615533449941518</v>
      </c>
      <c r="I73" s="7">
        <f>'Tax rates'!G65</f>
        <v>2.6947931998019752E-2</v>
      </c>
      <c r="J73" s="4">
        <f>Beta!H67</f>
        <v>0.76350817788629188</v>
      </c>
      <c r="K73" s="23">
        <f t="shared" si="1"/>
        <v>0.37373100389975578</v>
      </c>
      <c r="L73" s="4">
        <f>Beta!C67</f>
        <v>1.0655405607637354</v>
      </c>
      <c r="M73" s="10">
        <f t="shared" si="2"/>
        <v>0.41634777312376309</v>
      </c>
      <c r="N73" s="10">
        <f>optvar!C69</f>
        <v>0.23920701412951273</v>
      </c>
      <c r="O73" s="10">
        <f t="shared" si="3"/>
        <v>0.34670000000000001</v>
      </c>
      <c r="P73" s="10">
        <f>'Debt fundamentals'!D64</f>
        <v>0.36078161082213467</v>
      </c>
      <c r="Q73" s="10">
        <f t="shared" si="4"/>
        <v>0.35994939122798875</v>
      </c>
      <c r="R73" s="10">
        <f>optvar!D69</f>
        <v>0.17228874875674477</v>
      </c>
      <c r="S73" s="4">
        <f>PS!E64</f>
        <v>13.480597375988856</v>
      </c>
      <c r="T73" s="4">
        <f>EVEBITDA!D65</f>
        <v>26.146513104680299</v>
      </c>
      <c r="U73" s="4">
        <f>EVEBITDA!E65</f>
        <v>40.963816517321291</v>
      </c>
      <c r="V73" s="4">
        <f>PBV!C64</f>
        <v>1.9370200483408939</v>
      </c>
      <c r="W73" s="4">
        <f>PE!G64</f>
        <v>24.723579547758906</v>
      </c>
    </row>
    <row r="74" spans="1:23">
      <c r="A74" s="2" t="str">
        <f>'Master data'!A65</f>
        <v>Real Estate (Development)</v>
      </c>
      <c r="B74" s="2">
        <f>'Master data'!B65</f>
        <v>893</v>
      </c>
      <c r="C74" s="7">
        <f>'Hist Growth'!D65</f>
        <v>8.4795518341307816E-2</v>
      </c>
      <c r="D74" s="7">
        <f t="shared" si="0"/>
        <v>0.78312367643187475</v>
      </c>
      <c r="E74" s="7">
        <f>'Master data'!BT65/'Master data'!AP65</f>
        <v>7.6659941123344399E-2</v>
      </c>
      <c r="F74" s="7">
        <f>Margins!F66</f>
        <v>0.1402163824447808</v>
      </c>
      <c r="G74" s="7">
        <f>'Cap Ex'!C65/'Master data'!AP65</f>
        <v>2.6775049730339999E-2</v>
      </c>
      <c r="H74" s="7">
        <f>'Working capital'!F65</f>
        <v>1.805549796470475</v>
      </c>
      <c r="I74" s="7">
        <f>'Tax rates'!G66</f>
        <v>0.17115671118652617</v>
      </c>
      <c r="J74" s="4">
        <f>Beta!H68</f>
        <v>0.51177611051765171</v>
      </c>
      <c r="K74" s="23">
        <f t="shared" si="1"/>
        <v>0.3382116091940407</v>
      </c>
      <c r="L74" s="4">
        <f>Beta!C68</f>
        <v>0.99962799907070832</v>
      </c>
      <c r="M74" s="10">
        <f t="shared" si="2"/>
        <v>0.40704751066887696</v>
      </c>
      <c r="N74" s="10">
        <f>optvar!C70</f>
        <v>0.27273025739397344</v>
      </c>
      <c r="O74" s="10">
        <f t="shared" si="3"/>
        <v>0.35330000000000006</v>
      </c>
      <c r="P74" s="10">
        <f>'Debt fundamentals'!D65</f>
        <v>0.67200459471898399</v>
      </c>
      <c r="Q74" s="10">
        <f t="shared" si="4"/>
        <v>0.31157413071612983</v>
      </c>
      <c r="R74" s="10">
        <f>optvar!D70</f>
        <v>0.14114225270438183</v>
      </c>
      <c r="S74" s="4">
        <f>PS!E65</f>
        <v>1.441888536380342</v>
      </c>
      <c r="T74" s="4">
        <f>EVEBITDA!D66</f>
        <v>8.9434357950478471</v>
      </c>
      <c r="U74" s="4">
        <f>EVEBITDA!E66</f>
        <v>9.6976211350502126</v>
      </c>
      <c r="V74" s="4">
        <f>PBV!C65</f>
        <v>0.51747341298253002</v>
      </c>
      <c r="W74" s="4">
        <f>PE!G65</f>
        <v>5.8055318877687396</v>
      </c>
    </row>
    <row r="75" spans="1:23">
      <c r="A75" s="2" t="str">
        <f>'Master data'!A66</f>
        <v>Real Estate (General/Diversified)</v>
      </c>
      <c r="B75" s="2">
        <f>'Master data'!B66</f>
        <v>344</v>
      </c>
      <c r="C75" s="7">
        <f>'Hist Growth'!D66</f>
        <v>7.2854982817869465E-2</v>
      </c>
      <c r="D75" s="7">
        <f t="shared" si="0"/>
        <v>0.72760052751144055</v>
      </c>
      <c r="E75" s="7">
        <f>'Master data'!BT66/'Master data'!AP66</f>
        <v>0.11948128409050218</v>
      </c>
      <c r="F75" s="7">
        <f>Margins!F67</f>
        <v>0.15291818839805732</v>
      </c>
      <c r="G75" s="7">
        <f>'Cap Ex'!C66/'Master data'!AP66</f>
        <v>7.5405845668792132E-2</v>
      </c>
      <c r="H75" s="7">
        <f>'Working capital'!F66</f>
        <v>1.0397745638673204</v>
      </c>
      <c r="I75" s="7">
        <f>'Tax rates'!G67</f>
        <v>0.13903447481115122</v>
      </c>
      <c r="J75" s="4">
        <f>Beta!H69</f>
        <v>0.61011959395156923</v>
      </c>
      <c r="K75" s="23">
        <f t="shared" si="1"/>
        <v>0.35208787470656644</v>
      </c>
      <c r="L75" s="4">
        <f>Beta!C69</f>
        <v>1.030256203698114</v>
      </c>
      <c r="M75" s="10">
        <f t="shared" si="2"/>
        <v>0.41136915034180388</v>
      </c>
      <c r="N75" s="10">
        <f>optvar!C71</f>
        <v>0.24606295988272234</v>
      </c>
      <c r="O75" s="10">
        <f t="shared" si="3"/>
        <v>0.34670000000000001</v>
      </c>
      <c r="P75" s="10">
        <f>'Debt fundamentals'!D66</f>
        <v>0.51066602335397271</v>
      </c>
      <c r="Q75" s="10">
        <f t="shared" si="4"/>
        <v>0.33408283492886914</v>
      </c>
      <c r="R75" s="10">
        <f>optvar!D71</f>
        <v>0.14831153691460425</v>
      </c>
      <c r="S75" s="4">
        <f>PS!E66</f>
        <v>3.2394595778384421</v>
      </c>
      <c r="T75" s="4">
        <f>EVEBITDA!D67</f>
        <v>12.650855591494576</v>
      </c>
      <c r="U75" s="4">
        <f>EVEBITDA!E67</f>
        <v>18.877286550531263</v>
      </c>
      <c r="V75" s="4">
        <f>PBV!C66</f>
        <v>0.71022240968473349</v>
      </c>
      <c r="W75" s="4">
        <f>PE!G66</f>
        <v>12.076837659503219</v>
      </c>
    </row>
    <row r="76" spans="1:23">
      <c r="A76" s="2" t="str">
        <f>'Master data'!A67</f>
        <v>Real Estate (Operations &amp; Services)</v>
      </c>
      <c r="B76" s="2">
        <f>'Master data'!B67</f>
        <v>739</v>
      </c>
      <c r="C76" s="7">
        <f>'Hist Growth'!D67</f>
        <v>7.1725042372881354E-2</v>
      </c>
      <c r="D76" s="7">
        <f t="shared" ref="D76:D105" si="5">IF(F76="NA","NA",(1-F76)-E76)</f>
        <v>0.59163221082319917</v>
      </c>
      <c r="E76" s="7">
        <f>'Master data'!BT67/'Master data'!AP67</f>
        <v>0.22580154289023191</v>
      </c>
      <c r="F76" s="7">
        <f>Margins!F68</f>
        <v>0.18256624628656898</v>
      </c>
      <c r="G76" s="7">
        <f>'Cap Ex'!C67/'Master data'!AP67</f>
        <v>3.2973785267571214E-2</v>
      </c>
      <c r="H76" s="7">
        <f>'Working capital'!F67</f>
        <v>0.26767622159097937</v>
      </c>
      <c r="I76" s="7">
        <f>'Tax rates'!G68</f>
        <v>0.13994369284956834</v>
      </c>
      <c r="J76" s="4">
        <f>Beta!H70</f>
        <v>0.62237363806882118</v>
      </c>
      <c r="K76" s="23">
        <f t="shared" ref="K76:K105" si="6">$B$2+$B$3*J76</f>
        <v>0.35381692033151069</v>
      </c>
      <c r="L76" s="4">
        <f>Beta!C70</f>
        <v>0.89802623507809409</v>
      </c>
      <c r="M76" s="10">
        <f t="shared" ref="M76:M105" si="7">$B$2+$B$3*L76</f>
        <v>0.39271150176951908</v>
      </c>
      <c r="N76" s="10">
        <f>optvar!C72</f>
        <v>0.26335774156083375</v>
      </c>
      <c r="O76" s="10">
        <f t="shared" ref="O76:O105" si="8">$B$2+VLOOKUP(N76,$E$3:$G$9,3)+$B$5</f>
        <v>0.35330000000000006</v>
      </c>
      <c r="P76" s="10">
        <f>'Debt fundamentals'!D67</f>
        <v>0.41583857264880897</v>
      </c>
      <c r="Q76" s="10">
        <f t="shared" ref="Q76:Q105" si="9">M76*(1-P76)+O76*(1-$B$4)*P76</f>
        <v>0.33959373719853025</v>
      </c>
      <c r="R76" s="10">
        <f>optvar!D72</f>
        <v>0.17863732677923566</v>
      </c>
      <c r="S76" s="4">
        <f>PS!E67</f>
        <v>5.6722183225076925</v>
      </c>
      <c r="T76" s="4">
        <f>EVEBITDA!D68</f>
        <v>21.607820902824379</v>
      </c>
      <c r="U76" s="4">
        <f>EVEBITDA!E68</f>
        <v>30.083822379563546</v>
      </c>
      <c r="V76" s="4">
        <f>PBV!C67</f>
        <v>1.1745889283669027</v>
      </c>
      <c r="W76" s="4">
        <f>PE!G67</f>
        <v>12.646434355619023</v>
      </c>
    </row>
    <row r="77" spans="1:23">
      <c r="A77" s="2" t="str">
        <f>'Master data'!A68</f>
        <v>Recreation</v>
      </c>
      <c r="B77" s="2">
        <f>'Master data'!B68</f>
        <v>324</v>
      </c>
      <c r="C77" s="7">
        <f>'Hist Growth'!D68</f>
        <v>1.2982410714285712E-2</v>
      </c>
      <c r="D77" s="7">
        <f t="shared" si="5"/>
        <v>0.69024402673456586</v>
      </c>
      <c r="E77" s="7">
        <f>'Master data'!BT68/'Master data'!AP68</f>
        <v>0.20496269944840884</v>
      </c>
      <c r="F77" s="7">
        <f>Margins!F69</f>
        <v>0.10479327381702526</v>
      </c>
      <c r="G77" s="7">
        <f>'Cap Ex'!C68/'Master data'!AP68</f>
        <v>5.6784323565288938E-2</v>
      </c>
      <c r="H77" s="7">
        <f>'Working capital'!F68</f>
        <v>0.32800088347109252</v>
      </c>
      <c r="I77" s="7">
        <f>'Tax rates'!G69</f>
        <v>0.11406308360986638</v>
      </c>
      <c r="J77" s="4">
        <f>Beta!H71</f>
        <v>1.0214339255400591</v>
      </c>
      <c r="K77" s="23">
        <f t="shared" si="6"/>
        <v>0.41012432689370237</v>
      </c>
      <c r="L77" s="4">
        <f>Beta!C71</f>
        <v>1.1026570575415011</v>
      </c>
      <c r="M77" s="10">
        <f t="shared" si="7"/>
        <v>0.42158491081910582</v>
      </c>
      <c r="N77" s="10">
        <f>optvar!C73</f>
        <v>0.31771923679635966</v>
      </c>
      <c r="O77" s="10">
        <f t="shared" si="8"/>
        <v>0.35330000000000006</v>
      </c>
      <c r="P77" s="10">
        <f>'Debt fundamentals'!D68</f>
        <v>0.19176038059393147</v>
      </c>
      <c r="Q77" s="10">
        <f t="shared" si="9"/>
        <v>0.39155333471565246</v>
      </c>
      <c r="R77" s="10">
        <f>optvar!D73</f>
        <v>0.26831411482681522</v>
      </c>
      <c r="S77" s="4">
        <f>PS!E68</f>
        <v>2.8762504888967988</v>
      </c>
      <c r="T77" s="4">
        <f>EVEBITDA!D69</f>
        <v>15.378595333766986</v>
      </c>
      <c r="U77" s="4">
        <f>EVEBITDA!E69</f>
        <v>25.735881414017935</v>
      </c>
      <c r="V77" s="4">
        <f>PBV!C68</f>
        <v>3.3723824889706808</v>
      </c>
      <c r="W77" s="4">
        <f>PE!G68</f>
        <v>18.769703833931835</v>
      </c>
    </row>
    <row r="78" spans="1:23">
      <c r="A78" s="2" t="str">
        <f>'Master data'!A69</f>
        <v>Reinsurance</v>
      </c>
      <c r="B78" s="2">
        <f>'Master data'!B69</f>
        <v>38</v>
      </c>
      <c r="C78" s="7">
        <f>'Hist Growth'!D69</f>
        <v>6.4758709677419354E-2</v>
      </c>
      <c r="D78" s="7">
        <f t="shared" si="5"/>
        <v>0.85026063788212736</v>
      </c>
      <c r="E78" s="7">
        <f>'Master data'!BT69/'Master data'!AP69</f>
        <v>8.9421025978522653E-2</v>
      </c>
      <c r="F78" s="7">
        <f>Margins!F70</f>
        <v>6.0318336139349948E-2</v>
      </c>
      <c r="G78" s="7">
        <f>'Cap Ex'!C69/'Master data'!AP69</f>
        <v>1.3934921282063148E-3</v>
      </c>
      <c r="H78" s="7">
        <f>'Working capital'!F69</f>
        <v>-0.43367502275187547</v>
      </c>
      <c r="I78" s="7">
        <f>'Tax rates'!G70</f>
        <v>0.11304052568198376</v>
      </c>
      <c r="J78" s="4">
        <f>Beta!H72</f>
        <v>1.4368680224255481</v>
      </c>
      <c r="K78" s="23">
        <f t="shared" si="6"/>
        <v>0.46874207796424483</v>
      </c>
      <c r="L78" s="4">
        <f>Beta!C72</f>
        <v>1.4801313849019009</v>
      </c>
      <c r="M78" s="10">
        <f t="shared" si="7"/>
        <v>0.47484653840965824</v>
      </c>
      <c r="N78" s="10">
        <f>optvar!C74</f>
        <v>0.24501934609942183</v>
      </c>
      <c r="O78" s="10">
        <f t="shared" si="8"/>
        <v>0.34670000000000001</v>
      </c>
      <c r="P78" s="10">
        <f>'Debt fundamentals'!D69</f>
        <v>0.23980865246847696</v>
      </c>
      <c r="Q78" s="10">
        <f t="shared" si="9"/>
        <v>0.42333047476243291</v>
      </c>
      <c r="R78" s="10">
        <f>optvar!D74</f>
        <v>0.19825704415256856</v>
      </c>
      <c r="S78" s="4">
        <f>PS!E69</f>
        <v>0.65055472061610997</v>
      </c>
      <c r="T78" s="4">
        <f>EVEBITDA!D70</f>
        <v>10.015726253656963</v>
      </c>
      <c r="U78" s="4">
        <f>EVEBITDA!E70</f>
        <v>10.192714921860617</v>
      </c>
      <c r="V78" s="4">
        <f>PBV!C69</f>
        <v>0.93577875412673783</v>
      </c>
      <c r="W78" s="4">
        <f>PE!G69</f>
        <v>12.608421465887211</v>
      </c>
    </row>
    <row r="79" spans="1:23">
      <c r="A79" s="2" t="str">
        <f>'Master data'!A70</f>
        <v>Restaurant/Dining</v>
      </c>
      <c r="B79" s="2">
        <f>'Master data'!B70</f>
        <v>385</v>
      </c>
      <c r="C79" s="7">
        <f>'Hist Growth'!D70</f>
        <v>-2.1277744360902254E-2</v>
      </c>
      <c r="D79" s="7">
        <f t="shared" si="5"/>
        <v>0.73706523428403714</v>
      </c>
      <c r="E79" s="7">
        <f>'Master data'!BT70/'Master data'!AP70</f>
        <v>0.16597469607311188</v>
      </c>
      <c r="F79" s="7">
        <f>Margins!F71</f>
        <v>9.6960069642850991E-2</v>
      </c>
      <c r="G79" s="7">
        <f>'Cap Ex'!C70/'Master data'!AP70</f>
        <v>4.4140529596335673E-2</v>
      </c>
      <c r="H79" s="7">
        <f>'Working capital'!F70</f>
        <v>-1.1141502017233879E-2</v>
      </c>
      <c r="I79" s="7">
        <f>'Tax rates'!G71</f>
        <v>0.1062992895993016</v>
      </c>
      <c r="J79" s="4">
        <f>Beta!H73</f>
        <v>1.0076130008646189</v>
      </c>
      <c r="K79" s="23">
        <f t="shared" si="6"/>
        <v>0.40817419442199776</v>
      </c>
      <c r="L79" s="4">
        <f>Beta!C73</f>
        <v>1.1922172742947497</v>
      </c>
      <c r="M79" s="10">
        <f t="shared" si="7"/>
        <v>0.43422185740298919</v>
      </c>
      <c r="N79" s="10">
        <f>optvar!C75</f>
        <v>0.2914595263396178</v>
      </c>
      <c r="O79" s="10">
        <f t="shared" si="8"/>
        <v>0.35330000000000006</v>
      </c>
      <c r="P79" s="10">
        <f>'Debt fundamentals'!D70</f>
        <v>0.23248014451057239</v>
      </c>
      <c r="Q79" s="10">
        <f t="shared" si="9"/>
        <v>0.39487532353598198</v>
      </c>
      <c r="R79" s="10">
        <f>optvar!D75</f>
        <v>0.23648170317963058</v>
      </c>
      <c r="S79" s="4">
        <f>PS!E70</f>
        <v>3.4369536951030795</v>
      </c>
      <c r="T79" s="4">
        <f>EVEBITDA!D71</f>
        <v>18.496590240760042</v>
      </c>
      <c r="U79" s="4">
        <f>EVEBITDA!E71</f>
        <v>41.982392740787354</v>
      </c>
      <c r="V79" s="4">
        <f>PBV!C70</f>
        <v>13.501455974614231</v>
      </c>
      <c r="W79" s="4">
        <f>PE!G70</f>
        <v>31.712844808835445</v>
      </c>
    </row>
    <row r="80" spans="1:23">
      <c r="A80" s="2" t="str">
        <f>'Master data'!A71</f>
        <v>Retail (Automotive)</v>
      </c>
      <c r="B80" s="2">
        <f>'Master data'!B71</f>
        <v>196</v>
      </c>
      <c r="C80" s="7">
        <f>'Hist Growth'!D71</f>
        <v>6.1299259259259255E-2</v>
      </c>
      <c r="D80" s="7">
        <f t="shared" si="5"/>
        <v>0.84029852148303841</v>
      </c>
      <c r="E80" s="7">
        <f>'Master data'!BT71/'Master data'!AP71</f>
        <v>0.10613454804215099</v>
      </c>
      <c r="F80" s="7">
        <f>Margins!F72</f>
        <v>5.3566930474810662E-2</v>
      </c>
      <c r="G80" s="7">
        <f>'Cap Ex'!C71/'Master data'!AP71</f>
        <v>1.9008305142296889E-2</v>
      </c>
      <c r="H80" s="7">
        <f>'Working capital'!F71</f>
        <v>9.2424792371049308E-2</v>
      </c>
      <c r="I80" s="7">
        <f>'Tax rates'!G72</f>
        <v>0.1928389281223383</v>
      </c>
      <c r="J80" s="4">
        <f>Beta!H74</f>
        <v>0.88368957365117962</v>
      </c>
      <c r="K80" s="23">
        <f t="shared" si="6"/>
        <v>0.39068859884218143</v>
      </c>
      <c r="L80" s="4">
        <f>Beta!C74</f>
        <v>1.0960129143055957</v>
      </c>
      <c r="M80" s="10">
        <f t="shared" si="7"/>
        <v>0.42064742220851958</v>
      </c>
      <c r="N80" s="10">
        <f>optvar!C76</f>
        <v>0.29703781136560709</v>
      </c>
      <c r="O80" s="10">
        <f t="shared" si="8"/>
        <v>0.35330000000000006</v>
      </c>
      <c r="P80" s="10">
        <f>'Debt fundamentals'!D71</f>
        <v>0.28734762881737252</v>
      </c>
      <c r="Q80" s="10">
        <f t="shared" si="9"/>
        <v>0.37591532081464463</v>
      </c>
      <c r="R80" s="10">
        <f>optvar!D76</f>
        <v>0.22901962545491183</v>
      </c>
      <c r="S80" s="4">
        <f>PS!E71</f>
        <v>0.862709328691871</v>
      </c>
      <c r="T80" s="4">
        <f>EVEBITDA!D72</f>
        <v>11.044012178076592</v>
      </c>
      <c r="U80" s="4">
        <f>EVEBITDA!E72</f>
        <v>16.630568407817812</v>
      </c>
      <c r="V80" s="4">
        <f>PBV!C71</f>
        <v>3.6352105208831316</v>
      </c>
      <c r="W80" s="4">
        <f>PE!G71</f>
        <v>14.451143036643407</v>
      </c>
    </row>
    <row r="81" spans="1:23">
      <c r="A81" s="2" t="str">
        <f>'Master data'!A72</f>
        <v>Retail (Building Supply)</v>
      </c>
      <c r="B81" s="2">
        <f>'Master data'!B72</f>
        <v>98</v>
      </c>
      <c r="C81" s="7">
        <f>'Hist Growth'!D72</f>
        <v>5.1924179104477622E-2</v>
      </c>
      <c r="D81" s="7">
        <f t="shared" si="5"/>
        <v>0.65847567077083302</v>
      </c>
      <c r="E81" s="7">
        <f>'Master data'!BT72/'Master data'!AP72</f>
        <v>0.21282515252118445</v>
      </c>
      <c r="F81" s="7">
        <f>Margins!F73</f>
        <v>0.12869917670798264</v>
      </c>
      <c r="G81" s="7">
        <f>'Cap Ex'!C72/'Master data'!AP72</f>
        <v>2.1465926760283006E-2</v>
      </c>
      <c r="H81" s="7">
        <f>'Working capital'!F72</f>
        <v>7.1808409062686832E-2</v>
      </c>
      <c r="I81" s="7">
        <f>'Tax rates'!G73</f>
        <v>0.19947984939777053</v>
      </c>
      <c r="J81" s="4">
        <f>Beta!H75</f>
        <v>1.1037730401385943</v>
      </c>
      <c r="K81" s="23">
        <f t="shared" si="6"/>
        <v>0.42174237596355568</v>
      </c>
      <c r="L81" s="4">
        <f>Beta!C75</f>
        <v>1.1996449547792511</v>
      </c>
      <c r="M81" s="10">
        <f t="shared" si="7"/>
        <v>0.43526990311935232</v>
      </c>
      <c r="N81" s="10">
        <f>optvar!C77</f>
        <v>0.28844314128208381</v>
      </c>
      <c r="O81" s="10">
        <f t="shared" si="8"/>
        <v>0.35330000000000006</v>
      </c>
      <c r="P81" s="10">
        <f>'Debt fundamentals'!D72</f>
        <v>0.1339570870864521</v>
      </c>
      <c r="Q81" s="10">
        <f t="shared" si="9"/>
        <v>0.41245769395181431</v>
      </c>
      <c r="R81" s="10">
        <f>optvar!D77</f>
        <v>0.25681658187631518</v>
      </c>
      <c r="S81" s="4">
        <f>PS!E72</f>
        <v>2.2340381402244831</v>
      </c>
      <c r="T81" s="4">
        <f>EVEBITDA!D73</f>
        <v>14.037315934668023</v>
      </c>
      <c r="U81" s="4">
        <f>EVEBITDA!E73</f>
        <v>17.651647619898807</v>
      </c>
      <c r="V81" s="4">
        <f>PBV!C72</f>
        <v>15.548797460699921</v>
      </c>
      <c r="W81" s="4">
        <f>PE!G72</f>
        <v>22.812974469748738</v>
      </c>
    </row>
    <row r="82" spans="1:23">
      <c r="A82" s="2" t="str">
        <f>'Master data'!A73</f>
        <v>Retail (Distributors)</v>
      </c>
      <c r="B82" s="2">
        <f>'Master data'!B73</f>
        <v>1002</v>
      </c>
      <c r="C82" s="7">
        <f>'Hist Growth'!D73</f>
        <v>8.1909833333333418E-2</v>
      </c>
      <c r="D82" s="7">
        <f t="shared" si="5"/>
        <v>0.86941474240112337</v>
      </c>
      <c r="E82" s="7">
        <f>'Master data'!BT73/'Master data'!AP73</f>
        <v>8.7640518929170672E-2</v>
      </c>
      <c r="F82" s="7">
        <f>Margins!F74</f>
        <v>4.2944738669705905E-2</v>
      </c>
      <c r="G82" s="7">
        <f>'Cap Ex'!C73/'Master data'!AP73</f>
        <v>2.8562048295478558E-2</v>
      </c>
      <c r="H82" s="7">
        <f>'Working capital'!F73</f>
        <v>0.15657276340722556</v>
      </c>
      <c r="I82" s="7">
        <f>'Tax rates'!G74</f>
        <v>0.16373222291798073</v>
      </c>
      <c r="J82" s="4">
        <f>Beta!H76</f>
        <v>0.64350981154019615</v>
      </c>
      <c r="K82" s="23">
        <f t="shared" si="6"/>
        <v>0.35679923440832167</v>
      </c>
      <c r="L82" s="4">
        <f>Beta!C76</f>
        <v>0.87060033611657495</v>
      </c>
      <c r="M82" s="10">
        <f t="shared" si="7"/>
        <v>0.38884170742604873</v>
      </c>
      <c r="N82" s="10">
        <f>optvar!C78</f>
        <v>0.2967655843359035</v>
      </c>
      <c r="O82" s="10">
        <f t="shared" si="8"/>
        <v>0.35330000000000006</v>
      </c>
      <c r="P82" s="10">
        <f>'Debt fundamentals'!D73</f>
        <v>0.39098395475435155</v>
      </c>
      <c r="Q82" s="10">
        <f t="shared" si="9"/>
        <v>0.34041181229421202</v>
      </c>
      <c r="R82" s="10">
        <f>optvar!D78</f>
        <v>0.20765104789279823</v>
      </c>
      <c r="S82" s="4">
        <f>PS!E73</f>
        <v>0.81025514565081813</v>
      </c>
      <c r="T82" s="4">
        <f>EVEBITDA!D74</f>
        <v>13.149138617876014</v>
      </c>
      <c r="U82" s="4">
        <f>EVEBITDA!E74</f>
        <v>18.366157507363798</v>
      </c>
      <c r="V82" s="4">
        <f>PBV!C73</f>
        <v>1.7168213877198601</v>
      </c>
      <c r="W82" s="4">
        <f>PE!G73</f>
        <v>15.127725059502636</v>
      </c>
    </row>
    <row r="83" spans="1:23">
      <c r="A83" s="2" t="str">
        <f>'Master data'!A74</f>
        <v>Retail (General)</v>
      </c>
      <c r="B83" s="2">
        <f>'Master data'!B74</f>
        <v>204</v>
      </c>
      <c r="C83" s="7">
        <f>'Hist Growth'!D74</f>
        <v>-2.4461977401129934E-2</v>
      </c>
      <c r="D83" s="7">
        <f t="shared" si="5"/>
        <v>0.7505229990695329</v>
      </c>
      <c r="E83" s="7">
        <f>'Master data'!BT74/'Master data'!AP74</f>
        <v>0.19584824642143614</v>
      </c>
      <c r="F83" s="7">
        <f>Margins!F75</f>
        <v>5.3628754509030915E-2</v>
      </c>
      <c r="G83" s="7">
        <f>'Cap Ex'!C74/'Master data'!AP74</f>
        <v>2.610868471618679E-2</v>
      </c>
      <c r="H83" s="7">
        <f>'Working capital'!F74</f>
        <v>-1.2389119107692029E-2</v>
      </c>
      <c r="I83" s="7">
        <f>'Tax rates'!G75</f>
        <v>0.19115568554019613</v>
      </c>
      <c r="J83" s="4">
        <f>Beta!H77</f>
        <v>0.86566173990819117</v>
      </c>
      <c r="K83" s="23">
        <f t="shared" si="6"/>
        <v>0.38814487150104582</v>
      </c>
      <c r="L83" s="4">
        <f>Beta!C77</f>
        <v>1.0186306423304552</v>
      </c>
      <c r="M83" s="10">
        <f t="shared" si="7"/>
        <v>0.40972878363282728</v>
      </c>
      <c r="N83" s="10">
        <f>optvar!C79</f>
        <v>0.24699731612176148</v>
      </c>
      <c r="O83" s="10">
        <f t="shared" si="8"/>
        <v>0.34670000000000001</v>
      </c>
      <c r="P83" s="10">
        <f>'Debt fundamentals'!D74</f>
        <v>0.23422812178942121</v>
      </c>
      <c r="Q83" s="10">
        <f t="shared" si="9"/>
        <v>0.37466394756774024</v>
      </c>
      <c r="R83" s="10">
        <f>optvar!D79</f>
        <v>0.19863829839690855</v>
      </c>
      <c r="S83" s="4">
        <f>PS!E74</f>
        <v>0.98109573609362766</v>
      </c>
      <c r="T83" s="4">
        <f>EVEBITDA!D75</f>
        <v>11.642114254864975</v>
      </c>
      <c r="U83" s="4">
        <f>EVEBITDA!E75</f>
        <v>19.377789222198967</v>
      </c>
      <c r="V83" s="4">
        <f>PBV!C74</f>
        <v>3.4884042791490781</v>
      </c>
      <c r="W83" s="4">
        <f>PE!G74</f>
        <v>26.782578585572196</v>
      </c>
    </row>
    <row r="84" spans="1:23">
      <c r="A84" s="2" t="str">
        <f>'Master data'!A75</f>
        <v>Retail (Grocery and Food)</v>
      </c>
      <c r="B84" s="2">
        <f>'Master data'!B75</f>
        <v>184</v>
      </c>
      <c r="C84" s="7">
        <f>'Hist Growth'!D75</f>
        <v>3.5968741258741235E-2</v>
      </c>
      <c r="D84" s="7">
        <f t="shared" si="5"/>
        <v>0.76503361055586605</v>
      </c>
      <c r="E84" s="7">
        <f>'Master data'!BT75/'Master data'!AP75</f>
        <v>0.19183193335808826</v>
      </c>
      <c r="F84" s="7">
        <f>Margins!F76</f>
        <v>4.3134456086045748E-2</v>
      </c>
      <c r="G84" s="7">
        <f>'Cap Ex'!C75/'Master data'!AP75</f>
        <v>2.7462925418268658E-2</v>
      </c>
      <c r="H84" s="7">
        <f>'Working capital'!F75</f>
        <v>-3.9995356730696603E-2</v>
      </c>
      <c r="I84" s="7">
        <f>'Tax rates'!G76</f>
        <v>0.20236456393338445</v>
      </c>
      <c r="J84" s="4">
        <f>Beta!H78</f>
        <v>0.53249971062857038</v>
      </c>
      <c r="K84" s="23">
        <f t="shared" si="6"/>
        <v>0.34113570916969127</v>
      </c>
      <c r="L84" s="4">
        <f>Beta!C78</f>
        <v>0.68885348820722192</v>
      </c>
      <c r="M84" s="10">
        <f t="shared" si="7"/>
        <v>0.36319722718603903</v>
      </c>
      <c r="N84" s="10">
        <f>optvar!C80</f>
        <v>0.22686440685305706</v>
      </c>
      <c r="O84" s="10">
        <f t="shared" si="8"/>
        <v>0.34670000000000001</v>
      </c>
      <c r="P84" s="10">
        <f>'Debt fundamentals'!D75</f>
        <v>0.34058667157621214</v>
      </c>
      <c r="Q84" s="10">
        <f t="shared" si="9"/>
        <v>0.32805814172964121</v>
      </c>
      <c r="R84" s="10">
        <f>optvar!D80</f>
        <v>0.16587563551968587</v>
      </c>
      <c r="S84" s="4">
        <f>PS!E75</f>
        <v>0.72499312776739855</v>
      </c>
      <c r="T84" s="4">
        <f>EVEBITDA!D76</f>
        <v>10.513249932062731</v>
      </c>
      <c r="U84" s="4">
        <f>EVEBITDA!E76</f>
        <v>17.386192027509942</v>
      </c>
      <c r="V84" s="4">
        <f>PBV!C75</f>
        <v>2.5986200126703913</v>
      </c>
      <c r="W84" s="4">
        <f>PE!G75</f>
        <v>16.835425031005485</v>
      </c>
    </row>
    <row r="85" spans="1:23">
      <c r="A85" s="2" t="str">
        <f>'Master data'!A76</f>
        <v>Retail (Online)</v>
      </c>
      <c r="B85" s="2">
        <f>'Master data'!B76</f>
        <v>353</v>
      </c>
      <c r="C85" s="7">
        <f>'Hist Growth'!D76</f>
        <v>0.14058596273291921</v>
      </c>
      <c r="D85" s="7">
        <f t="shared" si="5"/>
        <v>0.70307792810086123</v>
      </c>
      <c r="E85" s="7">
        <f>'Master data'!BT76/'Master data'!AP76</f>
        <v>0.26557649359354307</v>
      </c>
      <c r="F85" s="7">
        <f>Margins!F77</f>
        <v>3.1345578305595673E-2</v>
      </c>
      <c r="G85" s="7">
        <f>'Cap Ex'!C76/'Master data'!AP76</f>
        <v>8.9748973705093105E-2</v>
      </c>
      <c r="H85" s="7">
        <f>'Working capital'!F76</f>
        <v>-5.8468336063625094E-2</v>
      </c>
      <c r="I85" s="7">
        <f>'Tax rates'!G77</f>
        <v>0.10702026420144505</v>
      </c>
      <c r="J85" s="4">
        <f>Beta!H79</f>
        <v>1.4035859524307455</v>
      </c>
      <c r="K85" s="23">
        <f t="shared" si="6"/>
        <v>0.46404597788797819</v>
      </c>
      <c r="L85" s="4">
        <f>Beta!C79</f>
        <v>1.4316167197186636</v>
      </c>
      <c r="M85" s="10">
        <f t="shared" si="7"/>
        <v>0.46800111915230347</v>
      </c>
      <c r="N85" s="10">
        <f>optvar!C81</f>
        <v>0.43898595970442778</v>
      </c>
      <c r="O85" s="10">
        <f t="shared" si="8"/>
        <v>0.35748000000000002</v>
      </c>
      <c r="P85" s="10">
        <f>'Debt fundamentals'!D76</f>
        <v>8.8352488267929102E-2</v>
      </c>
      <c r="Q85" s="10">
        <f t="shared" si="9"/>
        <v>0.45034024139253637</v>
      </c>
      <c r="R85" s="10">
        <f>optvar!D81</f>
        <v>0.40929529154227862</v>
      </c>
      <c r="S85" s="4">
        <f>PS!E76</f>
        <v>3.9603122718170067</v>
      </c>
      <c r="T85" s="4">
        <f>EVEBITDA!D77</f>
        <v>26.55054315667746</v>
      </c>
      <c r="U85" s="4">
        <f>EVEBITDA!E77</f>
        <v>106.24426828922546</v>
      </c>
      <c r="V85" s="4">
        <f>PBV!C76</f>
        <v>7.6873665036695789</v>
      </c>
      <c r="W85" s="4">
        <f>PE!G76</f>
        <v>28.843947128810129</v>
      </c>
    </row>
    <row r="86" spans="1:23">
      <c r="A86" s="2" t="str">
        <f>'Master data'!A77</f>
        <v>Retail (Special Lines)</v>
      </c>
      <c r="B86" s="2">
        <f>'Master data'!B77</f>
        <v>479</v>
      </c>
      <c r="C86" s="7">
        <f>'Hist Growth'!D77</f>
        <v>1.2613285302593657E-2</v>
      </c>
      <c r="D86" s="7">
        <f t="shared" si="5"/>
        <v>0.69466438921921925</v>
      </c>
      <c r="E86" s="7">
        <f>'Master data'!BT77/'Master data'!AP77</f>
        <v>0.24406651822015218</v>
      </c>
      <c r="F86" s="7">
        <f>Margins!F78</f>
        <v>6.1269092560628673E-2</v>
      </c>
      <c r="G86" s="7">
        <f>'Cap Ex'!C77/'Master data'!AP77</f>
        <v>1.7355707759161731E-2</v>
      </c>
      <c r="H86" s="7">
        <f>'Working capital'!F77</f>
        <v>6.2520644459389166E-2</v>
      </c>
      <c r="I86" s="7">
        <f>'Tax rates'!G78</f>
        <v>0.16780436136769647</v>
      </c>
      <c r="J86" s="4">
        <f>Beta!H80</f>
        <v>1.0834314563165584</v>
      </c>
      <c r="K86" s="23">
        <f t="shared" si="6"/>
        <v>0.4188721784862664</v>
      </c>
      <c r="L86" s="4">
        <f>Beta!C80</f>
        <v>1.2079379977370139</v>
      </c>
      <c r="M86" s="10">
        <f t="shared" si="7"/>
        <v>0.43644005148069265</v>
      </c>
      <c r="N86" s="10">
        <f>optvar!C82</f>
        <v>0.31635057143527651</v>
      </c>
      <c r="O86" s="10">
        <f t="shared" si="8"/>
        <v>0.35330000000000006</v>
      </c>
      <c r="P86" s="10">
        <f>'Debt fundamentals'!D77</f>
        <v>0.21313295686093464</v>
      </c>
      <c r="Q86" s="10">
        <f t="shared" si="9"/>
        <v>0.39989519806030027</v>
      </c>
      <c r="R86" s="10">
        <f>optvar!D82</f>
        <v>0.25986640832986563</v>
      </c>
      <c r="S86" s="4">
        <f>PS!E77</f>
        <v>1.2014034485022349</v>
      </c>
      <c r="T86" s="4">
        <f>EVEBITDA!D78</f>
        <v>10.529991306257031</v>
      </c>
      <c r="U86" s="4">
        <f>EVEBITDA!E78</f>
        <v>18.573194900869328</v>
      </c>
      <c r="V86" s="4">
        <f>PBV!C77</f>
        <v>3.7450681339315119</v>
      </c>
      <c r="W86" s="4">
        <f>PE!G77</f>
        <v>20.046603243312433</v>
      </c>
    </row>
    <row r="87" spans="1:23">
      <c r="A87" s="2" t="str">
        <f>'Master data'!A78</f>
        <v>Rubber&amp; Tires</v>
      </c>
      <c r="B87" s="2">
        <f>'Master data'!B78</f>
        <v>90</v>
      </c>
      <c r="C87" s="7">
        <f>'Hist Growth'!D78</f>
        <v>4.1099275362318846E-2</v>
      </c>
      <c r="D87" s="7">
        <f t="shared" si="5"/>
        <v>0.7357643186202254</v>
      </c>
      <c r="E87" s="7">
        <f>'Master data'!BT78/'Master data'!AP78</f>
        <v>0.16185295903572933</v>
      </c>
      <c r="F87" s="7">
        <f>Margins!F79</f>
        <v>0.10238272234404534</v>
      </c>
      <c r="G87" s="7">
        <f>'Cap Ex'!C78/'Master data'!AP78</f>
        <v>5.7511137121447307E-2</v>
      </c>
      <c r="H87" s="7">
        <f>'Working capital'!F78</f>
        <v>0.2081095541822757</v>
      </c>
      <c r="I87" s="7">
        <f>'Tax rates'!G79</f>
        <v>0.16412855069231705</v>
      </c>
      <c r="J87" s="4">
        <f>Beta!H81</f>
        <v>1.0942432510912552</v>
      </c>
      <c r="K87" s="23">
        <f t="shared" si="6"/>
        <v>0.42039772272897613</v>
      </c>
      <c r="L87" s="4">
        <f>Beta!C81</f>
        <v>1.2588029541998951</v>
      </c>
      <c r="M87" s="10">
        <f t="shared" si="7"/>
        <v>0.4436170968376052</v>
      </c>
      <c r="N87" s="10">
        <f>optvar!C83</f>
        <v>0.2558277620529969</v>
      </c>
      <c r="O87" s="10">
        <f t="shared" si="8"/>
        <v>0.35330000000000006</v>
      </c>
      <c r="P87" s="10">
        <f>'Debt fundamentals'!D78</f>
        <v>0.28120106287181068</v>
      </c>
      <c r="Q87" s="10">
        <f t="shared" si="9"/>
        <v>0.3933827493332217</v>
      </c>
      <c r="R87" s="10">
        <f>optvar!D83</f>
        <v>0.1998394869449272</v>
      </c>
      <c r="S87" s="4">
        <f>PS!E78</f>
        <v>1.2161160448186801</v>
      </c>
      <c r="T87" s="4">
        <f>EVEBITDA!D79</f>
        <v>7.087004352675625</v>
      </c>
      <c r="U87" s="4">
        <f>EVEBITDA!E79</f>
        <v>11.704603683580871</v>
      </c>
      <c r="V87" s="4">
        <f>PBV!C78</f>
        <v>1.4562908346277255</v>
      </c>
      <c r="W87" s="4">
        <f>PE!G78</f>
        <v>12.429713981452661</v>
      </c>
    </row>
    <row r="88" spans="1:23">
      <c r="A88" s="2" t="str">
        <f>'Master data'!A79</f>
        <v>Semiconductor</v>
      </c>
      <c r="B88" s="2">
        <f>'Master data'!B79</f>
        <v>581</v>
      </c>
      <c r="C88" s="7">
        <f>'Hist Growth'!D79</f>
        <v>8.146102505694755E-2</v>
      </c>
      <c r="D88" s="7">
        <f t="shared" si="5"/>
        <v>0.70370033017658806</v>
      </c>
      <c r="E88" s="7">
        <f>'Master data'!BT79/'Master data'!AP79</f>
        <v>7.6138443390938518E-2</v>
      </c>
      <c r="F88" s="7">
        <f>Margins!F80</f>
        <v>0.22016122643247338</v>
      </c>
      <c r="G88" s="7">
        <f>'Cap Ex'!C79/'Master data'!AP79</f>
        <v>0.16275659751404498</v>
      </c>
      <c r="H88" s="7">
        <f>'Working capital'!F79</f>
        <v>0.15313389629863478</v>
      </c>
      <c r="I88" s="7">
        <f>'Tax rates'!G80</f>
        <v>0.10092090006991444</v>
      </c>
      <c r="J88" s="4">
        <f>Beta!H82</f>
        <v>1.5519787001801451</v>
      </c>
      <c r="K88" s="23">
        <f t="shared" si="6"/>
        <v>0.48498419459541853</v>
      </c>
      <c r="L88" s="4">
        <f>Beta!C82</f>
        <v>1.5666378029133892</v>
      </c>
      <c r="M88" s="10">
        <f t="shared" si="7"/>
        <v>0.48705259399107925</v>
      </c>
      <c r="N88" s="10">
        <f>optvar!C84</f>
        <v>0.34356638448587645</v>
      </c>
      <c r="O88" s="10">
        <f t="shared" si="8"/>
        <v>0.35330000000000006</v>
      </c>
      <c r="P88" s="10">
        <f>'Debt fundamentals'!D79</f>
        <v>6.6205563118355529E-2</v>
      </c>
      <c r="Q88" s="10">
        <f t="shared" si="9"/>
        <v>0.47234982182493035</v>
      </c>
      <c r="R88" s="10">
        <f>optvar!D84</f>
        <v>0.32535810374618696</v>
      </c>
      <c r="S88" s="4">
        <f>PS!E79</f>
        <v>6.5834538002097833</v>
      </c>
      <c r="T88" s="4">
        <f>EVEBITDA!D80</f>
        <v>18.65533232269221</v>
      </c>
      <c r="U88" s="4">
        <f>EVEBITDA!E80</f>
        <v>29.399261754390164</v>
      </c>
      <c r="V88" s="4">
        <f>PBV!C79</f>
        <v>5.9893659380762454</v>
      </c>
      <c r="W88" s="4">
        <f>PE!G79</f>
        <v>29.223813102823957</v>
      </c>
    </row>
    <row r="89" spans="1:23">
      <c r="A89" s="2" t="str">
        <f>'Master data'!A80</f>
        <v>Semiconductor Equip</v>
      </c>
      <c r="B89" s="2">
        <f>'Master data'!B80</f>
        <v>324</v>
      </c>
      <c r="C89" s="7">
        <f>'Hist Growth'!D80</f>
        <v>0.11823534482758624</v>
      </c>
      <c r="D89" s="7">
        <f t="shared" si="5"/>
        <v>0.67545329825396228</v>
      </c>
      <c r="E89" s="7">
        <f>'Master data'!BT80/'Master data'!AP80</f>
        <v>9.1877276066971686E-2</v>
      </c>
      <c r="F89" s="7">
        <f>Margins!F81</f>
        <v>0.23266942567906598</v>
      </c>
      <c r="G89" s="7">
        <f>'Cap Ex'!C80/'Master data'!AP80</f>
        <v>6.4554687037555278E-2</v>
      </c>
      <c r="H89" s="7">
        <f>'Working capital'!F80</f>
        <v>0.2704854599552205</v>
      </c>
      <c r="I89" s="7">
        <f>'Tax rates'!G81</f>
        <v>0.13154464776139105</v>
      </c>
      <c r="J89" s="4">
        <f>Beta!H83</f>
        <v>1.9329057517490515</v>
      </c>
      <c r="K89" s="23">
        <f t="shared" si="6"/>
        <v>0.53873300157179127</v>
      </c>
      <c r="L89" s="4">
        <f>Beta!C83</f>
        <v>1.913872580558768</v>
      </c>
      <c r="M89" s="10">
        <f t="shared" si="7"/>
        <v>0.53604742111684223</v>
      </c>
      <c r="N89" s="10">
        <f>optvar!C85</f>
        <v>0.33073648727489308</v>
      </c>
      <c r="O89" s="10">
        <f t="shared" si="8"/>
        <v>0.35330000000000006</v>
      </c>
      <c r="P89" s="10">
        <f>'Debt fundamentals'!D80</f>
        <v>3.8922786669120309E-2</v>
      </c>
      <c r="Q89" s="10">
        <f t="shared" si="9"/>
        <v>0.52549652709782946</v>
      </c>
      <c r="R89" s="10">
        <f>optvar!D85</f>
        <v>0.32037738898153773</v>
      </c>
      <c r="S89" s="4">
        <f>PS!E80</f>
        <v>6.8106348713918736</v>
      </c>
      <c r="T89" s="4">
        <f>EVEBITDA!D81</f>
        <v>24.386264360030772</v>
      </c>
      <c r="U89" s="4">
        <f>EVEBITDA!E81</f>
        <v>28.973189212724058</v>
      </c>
      <c r="V89" s="4">
        <f>PBV!C80</f>
        <v>8.5780420366749812</v>
      </c>
      <c r="W89" s="4">
        <f>PE!G80</f>
        <v>33.75421338509743</v>
      </c>
    </row>
    <row r="90" spans="1:23">
      <c r="A90" s="2" t="str">
        <f>'Master data'!A81</f>
        <v>Shipbuilding &amp; Marine</v>
      </c>
      <c r="B90" s="2">
        <f>'Master data'!B81</f>
        <v>348</v>
      </c>
      <c r="C90" s="7">
        <f>'Hist Growth'!D81</f>
        <v>6.4884424460431661E-2</v>
      </c>
      <c r="D90" s="7">
        <f t="shared" si="5"/>
        <v>0.70504396984504125</v>
      </c>
      <c r="E90" s="7">
        <f>'Master data'!BT81/'Master data'!AP81</f>
        <v>5.9771220562571246E-2</v>
      </c>
      <c r="F90" s="7">
        <f>Margins!F82</f>
        <v>0.23518480959238755</v>
      </c>
      <c r="G90" s="7">
        <f>'Cap Ex'!C81/'Master data'!AP81</f>
        <v>8.2039658720536271E-2</v>
      </c>
      <c r="H90" s="7">
        <f>'Working capital'!F81</f>
        <v>1.0200342914794207E-2</v>
      </c>
      <c r="I90" s="7">
        <f>'Tax rates'!G82</f>
        <v>0.11544107956077043</v>
      </c>
      <c r="J90" s="4">
        <f>Beta!H84</f>
        <v>0.98273414907910728</v>
      </c>
      <c r="K90" s="23">
        <f t="shared" si="6"/>
        <v>0.40466378843506207</v>
      </c>
      <c r="L90" s="4">
        <f>Beta!C84</f>
        <v>1.1235447323872723</v>
      </c>
      <c r="M90" s="10">
        <f t="shared" si="7"/>
        <v>0.42453216173984409</v>
      </c>
      <c r="N90" s="10">
        <f>optvar!C86</f>
        <v>0.28900935389708543</v>
      </c>
      <c r="O90" s="10">
        <f t="shared" si="8"/>
        <v>0.35330000000000006</v>
      </c>
      <c r="P90" s="10">
        <f>'Debt fundamentals'!D81</f>
        <v>0.28584997377218435</v>
      </c>
      <c r="Q90" s="10">
        <f t="shared" si="9"/>
        <v>0.3789227512413455</v>
      </c>
      <c r="R90" s="10">
        <f>optvar!D86</f>
        <v>0.22358407112435108</v>
      </c>
      <c r="S90" s="4">
        <f>PS!E81</f>
        <v>1.8533086823228544</v>
      </c>
      <c r="T90" s="4">
        <f>EVEBITDA!D82</f>
        <v>6.1373457751383098</v>
      </c>
      <c r="U90" s="4">
        <f>EVEBITDA!E82</f>
        <v>7.6688972751579714</v>
      </c>
      <c r="V90" s="4">
        <f>PBV!C81</f>
        <v>1.5324302701338244</v>
      </c>
      <c r="W90" s="4">
        <f>PE!G81</f>
        <v>6.4135983321615058</v>
      </c>
    </row>
    <row r="91" spans="1:23">
      <c r="A91" s="2" t="str">
        <f>'Master data'!A82</f>
        <v>Shoe</v>
      </c>
      <c r="B91" s="2">
        <f>'Master data'!B82</f>
        <v>84</v>
      </c>
      <c r="C91" s="7">
        <f>'Hist Growth'!D82</f>
        <v>-3.1613387096774186E-2</v>
      </c>
      <c r="D91" s="7">
        <f t="shared" si="5"/>
        <v>0.58989433614543441</v>
      </c>
      <c r="E91" s="7">
        <f>'Master data'!BT82/'Master data'!AP82</f>
        <v>0.29157645987331082</v>
      </c>
      <c r="F91" s="7">
        <f>Margins!F83</f>
        <v>0.11852920398125474</v>
      </c>
      <c r="G91" s="7">
        <f>'Cap Ex'!C82/'Master data'!AP82</f>
        <v>1.5748787242825232E-2</v>
      </c>
      <c r="H91" s="7">
        <f>'Working capital'!F82</f>
        <v>0.18056994199780721</v>
      </c>
      <c r="I91" s="7">
        <f>'Tax rates'!G83</f>
        <v>0.13794942331838977</v>
      </c>
      <c r="J91" s="4">
        <f>Beta!H85</f>
        <v>1.1285452584053763</v>
      </c>
      <c r="K91" s="23">
        <f t="shared" si="6"/>
        <v>0.42523773596099862</v>
      </c>
      <c r="L91" s="4">
        <f>Beta!C85</f>
        <v>1.1373530584187677</v>
      </c>
      <c r="M91" s="10">
        <f t="shared" si="7"/>
        <v>0.4264805165428881</v>
      </c>
      <c r="N91" s="10">
        <f>optvar!C87</f>
        <v>0.30489662620660396</v>
      </c>
      <c r="O91" s="10">
        <f t="shared" si="8"/>
        <v>0.35330000000000006</v>
      </c>
      <c r="P91" s="10">
        <f>'Debt fundamentals'!D82</f>
        <v>7.5005457072703993E-2</v>
      </c>
      <c r="Q91" s="10">
        <f t="shared" si="9"/>
        <v>0.41436672145482562</v>
      </c>
      <c r="R91" s="10">
        <f>optvar!D87</f>
        <v>0.28645467013509945</v>
      </c>
      <c r="S91" s="4">
        <f>PS!E82</f>
        <v>3.7714709042566041</v>
      </c>
      <c r="T91" s="4">
        <f>EVEBITDA!D83</f>
        <v>24.523763498020735</v>
      </c>
      <c r="U91" s="4">
        <f>EVEBITDA!E83</f>
        <v>31.557472062302292</v>
      </c>
      <c r="V91" s="4">
        <f>PBV!C82</f>
        <v>7.5750799023245907</v>
      </c>
      <c r="W91" s="4">
        <f>PE!G82</f>
        <v>37.033079755551853</v>
      </c>
    </row>
    <row r="92" spans="1:23">
      <c r="A92" s="2" t="str">
        <f>'Master data'!A83</f>
        <v>Software (Entertainment)</v>
      </c>
      <c r="B92" s="2">
        <f>'Master data'!B83</f>
        <v>317</v>
      </c>
      <c r="C92" s="7">
        <f>'Hist Growth'!D83</f>
        <v>0.12198917910447764</v>
      </c>
      <c r="D92" s="7">
        <f t="shared" si="5"/>
        <v>0.50750827388583275</v>
      </c>
      <c r="E92" s="7">
        <f>'Master data'!BT83/'Master data'!AP83</f>
        <v>0.2235280613287462</v>
      </c>
      <c r="F92" s="7">
        <f>Margins!F84</f>
        <v>0.26896366478542111</v>
      </c>
      <c r="G92" s="7">
        <f>'Cap Ex'!C83/'Master data'!AP83</f>
        <v>9.7483157278038746E-2</v>
      </c>
      <c r="H92" s="7">
        <f>'Working capital'!F83</f>
        <v>2.066338149634591E-2</v>
      </c>
      <c r="I92" s="7">
        <f>'Tax rates'!G84</f>
        <v>9.5090402583538028E-2</v>
      </c>
      <c r="J92" s="4">
        <f>Beta!H86</f>
        <v>1.2792978433731432</v>
      </c>
      <c r="K92" s="23">
        <f t="shared" si="6"/>
        <v>0.44650892569995049</v>
      </c>
      <c r="L92" s="4">
        <f>Beta!C86</f>
        <v>1.2783239533700639</v>
      </c>
      <c r="M92" s="10">
        <f t="shared" si="7"/>
        <v>0.44637150982051604</v>
      </c>
      <c r="N92" s="10">
        <f>optvar!C88</f>
        <v>0.41354487083788249</v>
      </c>
      <c r="O92" s="10">
        <f t="shared" si="8"/>
        <v>0.35748000000000002</v>
      </c>
      <c r="P92" s="10">
        <f>'Debt fundamentals'!D83</f>
        <v>3.5247398525227285E-2</v>
      </c>
      <c r="Q92" s="10">
        <f t="shared" si="9"/>
        <v>0.44008825534216361</v>
      </c>
      <c r="R92" s="10">
        <f>optvar!D88</f>
        <v>0.4019377386119321</v>
      </c>
      <c r="S92" s="4">
        <f>PS!E83</f>
        <v>7.6656077610643329</v>
      </c>
      <c r="T92" s="4">
        <f>EVEBITDA!D84</f>
        <v>21.00053848018316</v>
      </c>
      <c r="U92" s="4">
        <f>EVEBITDA!E84</f>
        <v>27.767485431592817</v>
      </c>
      <c r="V92" s="4">
        <f>PBV!C83</f>
        <v>6.0330230764818804</v>
      </c>
      <c r="W92" s="4">
        <f>PE!G83</f>
        <v>22.638799929326741</v>
      </c>
    </row>
    <row r="93" spans="1:23">
      <c r="A93" s="2" t="str">
        <f>'Master data'!A84</f>
        <v>Software (Internet)</v>
      </c>
      <c r="B93" s="2">
        <f>'Master data'!B84</f>
        <v>151</v>
      </c>
      <c r="C93" s="7">
        <f>'Hist Growth'!D84</f>
        <v>0.20920138888888901</v>
      </c>
      <c r="D93" s="7">
        <f t="shared" si="5"/>
        <v>0.74022574940357433</v>
      </c>
      <c r="E93" s="7">
        <f>'Master data'!BT84/'Master data'!AP84</f>
        <v>0.24771266662076877</v>
      </c>
      <c r="F93" s="7">
        <f>Margins!F85</f>
        <v>1.2061583975656978E-2</v>
      </c>
      <c r="G93" s="7">
        <f>'Cap Ex'!C84/'Master data'!AP84</f>
        <v>6.7568402662837271E-2</v>
      </c>
      <c r="H93" s="7">
        <f>'Working capital'!F84</f>
        <v>2.7312077990971958E-2</v>
      </c>
      <c r="I93" s="7">
        <f>'Tax rates'!G85</f>
        <v>0.10119679968247933</v>
      </c>
      <c r="J93" s="4">
        <f>Beta!H87</f>
        <v>1.1076887777414264</v>
      </c>
      <c r="K93" s="23">
        <f t="shared" si="6"/>
        <v>0.42229488653931524</v>
      </c>
      <c r="L93" s="4">
        <f>Beta!C87</f>
        <v>1.1294721270398735</v>
      </c>
      <c r="M93" s="10">
        <f t="shared" si="7"/>
        <v>0.4253685171253262</v>
      </c>
      <c r="N93" s="10">
        <f>optvar!C89</f>
        <v>0.36629598047922113</v>
      </c>
      <c r="O93" s="10">
        <f t="shared" si="8"/>
        <v>0.35330000000000006</v>
      </c>
      <c r="P93" s="10">
        <f>'Debt fundamentals'!D84</f>
        <v>6.1420432769089289E-2</v>
      </c>
      <c r="Q93" s="10">
        <f t="shared" si="9"/>
        <v>0.41551707789013231</v>
      </c>
      <c r="R93" s="10">
        <f>optvar!D89</f>
        <v>0.34780729783207559</v>
      </c>
      <c r="S93" s="4">
        <f>PS!E84</f>
        <v>10.6474673612193</v>
      </c>
      <c r="T93" s="4">
        <f>EVEBITDA!D85</f>
        <v>44.886584782884078</v>
      </c>
      <c r="U93" s="4" t="str">
        <f>EVEBITDA!E85</f>
        <v>NA</v>
      </c>
      <c r="V93" s="4">
        <f>PBV!C84</f>
        <v>9.9851692646015202</v>
      </c>
      <c r="W93" s="4">
        <f>PE!G84</f>
        <v>47.998564806453146</v>
      </c>
    </row>
    <row r="94" spans="1:23">
      <c r="A94" s="2" t="str">
        <f>'Master data'!A85</f>
        <v>Software (System &amp; Application)</v>
      </c>
      <c r="B94" s="2">
        <f>'Master data'!B85</f>
        <v>1603</v>
      </c>
      <c r="C94" s="7">
        <f>'Hist Growth'!D85</f>
        <v>0.145828258642766</v>
      </c>
      <c r="D94" s="7">
        <f t="shared" si="5"/>
        <v>0.50313212963107934</v>
      </c>
      <c r="E94" s="7">
        <f>'Master data'!BT85/'Master data'!AP85</f>
        <v>0.29367349697155704</v>
      </c>
      <c r="F94" s="7">
        <f>Margins!F86</f>
        <v>0.20319437339736357</v>
      </c>
      <c r="G94" s="7">
        <f>'Cap Ex'!C85/'Master data'!AP85</f>
        <v>6.0715054124616939E-2</v>
      </c>
      <c r="H94" s="7">
        <f>'Working capital'!F85</f>
        <v>0.1408258346455214</v>
      </c>
      <c r="I94" s="7">
        <f>'Tax rates'!G86</f>
        <v>8.2508242386627698E-2</v>
      </c>
      <c r="J94" s="4">
        <f>Beta!H88</f>
        <v>1.2001382873733581</v>
      </c>
      <c r="K94" s="23">
        <f t="shared" si="6"/>
        <v>0.43533951234838086</v>
      </c>
      <c r="L94" s="4">
        <f>Beta!C88</f>
        <v>1.2143044372125289</v>
      </c>
      <c r="M94" s="10">
        <f t="shared" si="7"/>
        <v>0.43733835609068783</v>
      </c>
      <c r="N94" s="10">
        <f>optvar!C90</f>
        <v>0.39592214923174668</v>
      </c>
      <c r="O94" s="10">
        <f t="shared" si="8"/>
        <v>0.35330000000000006</v>
      </c>
      <c r="P94" s="10">
        <f>'Debt fundamentals'!D85</f>
        <v>5.3698927403957208E-2</v>
      </c>
      <c r="Q94" s="10">
        <f t="shared" si="9"/>
        <v>0.42808262874487157</v>
      </c>
      <c r="R94" s="10">
        <f>optvar!D90</f>
        <v>0.37877963332951337</v>
      </c>
      <c r="S94" s="4">
        <f>PS!E85</f>
        <v>11.095304668870677</v>
      </c>
      <c r="T94" s="4">
        <f>EVEBITDA!D86</f>
        <v>33.066827786255402</v>
      </c>
      <c r="U94" s="4">
        <f>EVEBITDA!E86</f>
        <v>47.325875947777988</v>
      </c>
      <c r="V94" s="4">
        <f>PBV!C85</f>
        <v>11.532075841757656</v>
      </c>
      <c r="W94" s="4">
        <f>PE!G85</f>
        <v>42.869858543768267</v>
      </c>
    </row>
    <row r="95" spans="1:23">
      <c r="A95" s="2" t="str">
        <f>'Master data'!A86</f>
        <v>Steel</v>
      </c>
      <c r="B95" s="2">
        <f>'Master data'!B86</f>
        <v>709</v>
      </c>
      <c r="C95" s="7">
        <f>'Hist Growth'!D86</f>
        <v>0.12988216730038021</v>
      </c>
      <c r="D95" s="7">
        <f t="shared" si="5"/>
        <v>0.79897534758569966</v>
      </c>
      <c r="E95" s="7">
        <f>'Master data'!BT86/'Master data'!AP86</f>
        <v>5.1219336737937347E-2</v>
      </c>
      <c r="F95" s="7">
        <f>Margins!F87</f>
        <v>0.14980531567636302</v>
      </c>
      <c r="G95" s="7">
        <f>'Cap Ex'!C86/'Master data'!AP86</f>
        <v>4.9431469182001406E-2</v>
      </c>
      <c r="H95" s="7">
        <f>'Working capital'!F86</f>
        <v>0.13671752017113178</v>
      </c>
      <c r="I95" s="7">
        <f>'Tax rates'!G87</f>
        <v>0.15450763081536736</v>
      </c>
      <c r="J95" s="4">
        <f>Beta!H89</f>
        <v>1.063800498303906</v>
      </c>
      <c r="K95" s="23">
        <f t="shared" si="6"/>
        <v>0.41610225031068115</v>
      </c>
      <c r="L95" s="4">
        <f>Beta!C89</f>
        <v>1.2533331552197386</v>
      </c>
      <c r="M95" s="10">
        <f t="shared" si="7"/>
        <v>0.44284530820150514</v>
      </c>
      <c r="N95" s="10">
        <f>optvar!C91</f>
        <v>0.3186563954166941</v>
      </c>
      <c r="O95" s="10">
        <f t="shared" si="8"/>
        <v>0.35330000000000006</v>
      </c>
      <c r="P95" s="10">
        <f>'Debt fundamentals'!D86</f>
        <v>0.30699507501133377</v>
      </c>
      <c r="Q95" s="10">
        <f t="shared" si="9"/>
        <v>0.38823999959289507</v>
      </c>
      <c r="R95" s="10">
        <f>optvar!D91</f>
        <v>0.2424797554777352</v>
      </c>
      <c r="S95" s="4">
        <f>PS!E86</f>
        <v>0.79718726476402479</v>
      </c>
      <c r="T95" s="4">
        <f>EVEBITDA!D87</f>
        <v>4.1232803106199407</v>
      </c>
      <c r="U95" s="4">
        <f>EVEBITDA!E87</f>
        <v>5.2268644425022064</v>
      </c>
      <c r="V95" s="4">
        <f>PBV!C86</f>
        <v>1.1891191250734865</v>
      </c>
      <c r="W95" s="4">
        <f>PE!G86</f>
        <v>5.6177699524376772</v>
      </c>
    </row>
    <row r="96" spans="1:23">
      <c r="A96" s="2" t="str">
        <f>'Master data'!A87</f>
        <v>Telecom (Wireless)</v>
      </c>
      <c r="B96" s="2">
        <f>'Master data'!B87</f>
        <v>101</v>
      </c>
      <c r="C96" s="7">
        <f>'Hist Growth'!D87</f>
        <v>2.730985915492961E-3</v>
      </c>
      <c r="D96" s="7">
        <f t="shared" si="5"/>
        <v>0.65291365697054093</v>
      </c>
      <c r="E96" s="7">
        <f>'Master data'!BT87/'Master data'!AP87</f>
        <v>0.20662313562091855</v>
      </c>
      <c r="F96" s="7">
        <f>Margins!F88</f>
        <v>0.14046320740854051</v>
      </c>
      <c r="G96" s="7">
        <f>'Cap Ex'!C87/'Master data'!AP87</f>
        <v>0.16150854671787143</v>
      </c>
      <c r="H96" s="7">
        <f>'Working capital'!F87</f>
        <v>-0.12441445621259659</v>
      </c>
      <c r="I96" s="7">
        <f>'Tax rates'!G88</f>
        <v>0.15205606611123362</v>
      </c>
      <c r="J96" s="4">
        <f>Beta!H90</f>
        <v>0.71396457461904139</v>
      </c>
      <c r="K96" s="23">
        <f t="shared" si="6"/>
        <v>0.36674040147874676</v>
      </c>
      <c r="L96" s="4">
        <f>Beta!C90</f>
        <v>1.0024897354072293</v>
      </c>
      <c r="M96" s="10">
        <f t="shared" si="7"/>
        <v>0.40745130166596011</v>
      </c>
      <c r="N96" s="10">
        <f>optvar!C92</f>
        <v>0.25121862207428292</v>
      </c>
      <c r="O96" s="10">
        <f t="shared" si="8"/>
        <v>0.35330000000000006</v>
      </c>
      <c r="P96" s="10">
        <f>'Debt fundamentals'!D87</f>
        <v>0.42706252676736539</v>
      </c>
      <c r="Q96" s="10">
        <f t="shared" si="9"/>
        <v>0.34660501227202584</v>
      </c>
      <c r="R96" s="10">
        <f>optvar!D92</f>
        <v>0.16965893679681815</v>
      </c>
      <c r="S96" s="4">
        <f>PS!E87</f>
        <v>2.1073536955859327</v>
      </c>
      <c r="T96" s="4">
        <f>EVEBITDA!D88</f>
        <v>6.6010854860061876</v>
      </c>
      <c r="U96" s="4">
        <f>EVEBITDA!E88</f>
        <v>15.173588140864258</v>
      </c>
      <c r="V96" s="4">
        <f>PBV!C87</f>
        <v>1.3490522292549347</v>
      </c>
      <c r="W96" s="4">
        <f>PE!G87</f>
        <v>10.294589834959115</v>
      </c>
    </row>
    <row r="97" spans="1:23">
      <c r="A97" s="2" t="str">
        <f>'Master data'!A88</f>
        <v>Telecom. Equipment</v>
      </c>
      <c r="B97" s="2">
        <f>'Master data'!B88</f>
        <v>465</v>
      </c>
      <c r="C97" s="7">
        <f>'Hist Growth'!D88</f>
        <v>3.4432005649717531E-2</v>
      </c>
      <c r="D97" s="7">
        <f t="shared" si="5"/>
        <v>0.73004660834286328</v>
      </c>
      <c r="E97" s="7">
        <f>'Master data'!BT88/'Master data'!AP88</f>
        <v>0.15785456520102073</v>
      </c>
      <c r="F97" s="7">
        <f>Margins!F89</f>
        <v>0.11209882645611607</v>
      </c>
      <c r="G97" s="7">
        <f>'Cap Ex'!C88/'Master data'!AP88</f>
        <v>3.3236242775729251E-2</v>
      </c>
      <c r="H97" s="7">
        <f>'Working capital'!F88</f>
        <v>0.22811243812642415</v>
      </c>
      <c r="I97" s="7">
        <f>'Tax rates'!G89</f>
        <v>8.528850737407459E-2</v>
      </c>
      <c r="J97" s="4">
        <f>Beta!H91</f>
        <v>1.1661075007619341</v>
      </c>
      <c r="K97" s="23">
        <f t="shared" si="6"/>
        <v>0.4305377683575089</v>
      </c>
      <c r="L97" s="4">
        <f>Beta!C91</f>
        <v>1.1712700535217679</v>
      </c>
      <c r="M97" s="10">
        <f t="shared" si="7"/>
        <v>0.43126620455192144</v>
      </c>
      <c r="N97" s="10">
        <f>optvar!C93</f>
        <v>0.32549748497016417</v>
      </c>
      <c r="O97" s="10">
        <f t="shared" si="8"/>
        <v>0.35330000000000006</v>
      </c>
      <c r="P97" s="10">
        <f>'Debt fundamentals'!D88</f>
        <v>9.5270686153028278E-2</v>
      </c>
      <c r="Q97" s="10">
        <f t="shared" si="9"/>
        <v>0.41542352739304633</v>
      </c>
      <c r="R97" s="10">
        <f>optvar!D93</f>
        <v>0.30077761251152918</v>
      </c>
      <c r="S97" s="4">
        <f>PS!E88</f>
        <v>2.9214981664594153</v>
      </c>
      <c r="T97" s="4">
        <f>EVEBITDA!D89</f>
        <v>17.372103677741311</v>
      </c>
      <c r="U97" s="4">
        <f>EVEBITDA!E89</f>
        <v>24.556338163192208</v>
      </c>
      <c r="V97" s="4">
        <f>PBV!C88</f>
        <v>4.228647115743378</v>
      </c>
      <c r="W97" s="4">
        <f>PE!G88</f>
        <v>27.262844541386457</v>
      </c>
    </row>
    <row r="98" spans="1:23">
      <c r="A98" s="2" t="str">
        <f>'Master data'!A89</f>
        <v>Telecom. Services</v>
      </c>
      <c r="B98" s="2">
        <f>'Master data'!B89</f>
        <v>296</v>
      </c>
      <c r="C98" s="7">
        <f>'Hist Growth'!D89</f>
        <v>8.0950975609756032E-2</v>
      </c>
      <c r="D98" s="7">
        <f t="shared" si="5"/>
        <v>0.73810842324847559</v>
      </c>
      <c r="E98" s="7">
        <f>'Master data'!BT89/'Master data'!AP89</f>
        <v>0.10406205168298807</v>
      </c>
      <c r="F98" s="7">
        <f>Margins!F90</f>
        <v>0.15782952506853631</v>
      </c>
      <c r="G98" s="7">
        <f>'Cap Ex'!C89/'Master data'!AP89</f>
        <v>0.14744952256958729</v>
      </c>
      <c r="H98" s="7">
        <f>'Working capital'!F89</f>
        <v>-3.8524505423840377E-3</v>
      </c>
      <c r="I98" s="7">
        <f>'Tax rates'!G90</f>
        <v>0.13924771228991981</v>
      </c>
      <c r="J98" s="4">
        <f>Beta!H92</f>
        <v>0.57344956051720142</v>
      </c>
      <c r="K98" s="23">
        <f t="shared" si="6"/>
        <v>0.34691373298897715</v>
      </c>
      <c r="L98" s="4">
        <f>Beta!C92</f>
        <v>0.8558553061197619</v>
      </c>
      <c r="M98" s="10">
        <f t="shared" si="7"/>
        <v>0.38676118369349843</v>
      </c>
      <c r="N98" s="10">
        <f>optvar!C94</f>
        <v>0.28128980563356337</v>
      </c>
      <c r="O98" s="10">
        <f t="shared" si="8"/>
        <v>0.35330000000000006</v>
      </c>
      <c r="P98" s="10">
        <f>'Debt fundamentals'!D89</f>
        <v>0.43577860899213616</v>
      </c>
      <c r="Q98" s="10">
        <f t="shared" si="9"/>
        <v>0.33368936996908494</v>
      </c>
      <c r="R98" s="10">
        <f>optvar!D94</f>
        <v>0.18807576521808303</v>
      </c>
      <c r="S98" s="4">
        <f>PS!E89</f>
        <v>2.1780542540197216</v>
      </c>
      <c r="T98" s="4">
        <f>EVEBITDA!D90</f>
        <v>6.8686212731549574</v>
      </c>
      <c r="U98" s="4">
        <f>EVEBITDA!E90</f>
        <v>13.797463726024754</v>
      </c>
      <c r="V98" s="4">
        <f>PBV!C89</f>
        <v>1.4754172364123215</v>
      </c>
      <c r="W98" s="4">
        <f>PE!G89</f>
        <v>12.246172899634944</v>
      </c>
    </row>
    <row r="99" spans="1:23">
      <c r="A99" s="2" t="str">
        <f>'Master data'!A90</f>
        <v>Tobacco</v>
      </c>
      <c r="B99" s="2">
        <f>'Master data'!B90</f>
        <v>55</v>
      </c>
      <c r="C99" s="7">
        <f>'Hist Growth'!D90</f>
        <v>3.0407058823529409E-2</v>
      </c>
      <c r="D99" s="7">
        <f t="shared" si="5"/>
        <v>0.49094301757911729</v>
      </c>
      <c r="E99" s="7">
        <f>'Master data'!BT90/'Master data'!AP90</f>
        <v>0.16452710538054674</v>
      </c>
      <c r="F99" s="7">
        <f>Margins!F91</f>
        <v>0.34452987704033594</v>
      </c>
      <c r="G99" s="7">
        <f>'Cap Ex'!C90/'Master data'!AP90</f>
        <v>2.3246562724591788E-2</v>
      </c>
      <c r="H99" s="7">
        <f>'Working capital'!F90</f>
        <v>0.16848525456718003</v>
      </c>
      <c r="I99" s="7">
        <f>'Tax rates'!G91</f>
        <v>0.1603057716551318</v>
      </c>
      <c r="J99" s="4">
        <f>Beta!H93</f>
        <v>0.72703653735980767</v>
      </c>
      <c r="K99" s="23">
        <f t="shared" si="6"/>
        <v>0.3685848554214689</v>
      </c>
      <c r="L99" s="4">
        <f>Beta!C93</f>
        <v>0.85479331897830202</v>
      </c>
      <c r="M99" s="10">
        <f t="shared" si="7"/>
        <v>0.38661133730783842</v>
      </c>
      <c r="N99" s="10">
        <f>optvar!C95</f>
        <v>0.27244667748724533</v>
      </c>
      <c r="O99" s="10">
        <f t="shared" si="8"/>
        <v>0.35330000000000006</v>
      </c>
      <c r="P99" s="10">
        <f>'Debt fundamentals'!D90</f>
        <v>0.2295388630687642</v>
      </c>
      <c r="Q99" s="10">
        <f t="shared" si="9"/>
        <v>0.35869107073434847</v>
      </c>
      <c r="R99" s="10">
        <f>optvar!D95</f>
        <v>0.22321537008474279</v>
      </c>
      <c r="S99" s="4">
        <f>PS!E90</f>
        <v>3.6709891119330016</v>
      </c>
      <c r="T99" s="4">
        <f>EVEBITDA!D91</f>
        <v>8.4805062604484931</v>
      </c>
      <c r="U99" s="4">
        <f>EVEBITDA!E91</f>
        <v>10.623141750356048</v>
      </c>
      <c r="V99" s="4">
        <f>PBV!C90</f>
        <v>3.5276289208039842</v>
      </c>
      <c r="W99" s="4">
        <f>PE!G90</f>
        <v>14.321959583736376</v>
      </c>
    </row>
    <row r="100" spans="1:23">
      <c r="A100" s="2" t="str">
        <f>'Master data'!A91</f>
        <v>Transportation</v>
      </c>
      <c r="B100" s="2">
        <f>'Master data'!B91</f>
        <v>295</v>
      </c>
      <c r="C100" s="7">
        <f>'Hist Growth'!D91</f>
        <v>8.5174356435643639E-2</v>
      </c>
      <c r="D100" s="7">
        <f t="shared" si="5"/>
        <v>0.89365061495661413</v>
      </c>
      <c r="E100" s="7">
        <f>'Master data'!BT91/'Master data'!AP91</f>
        <v>3.3891461911951963E-2</v>
      </c>
      <c r="F100" s="7">
        <f>Margins!F92</f>
        <v>7.2457923131433941E-2</v>
      </c>
      <c r="G100" s="7">
        <f>'Cap Ex'!C91/'Master data'!AP91</f>
        <v>4.5641737736397854E-2</v>
      </c>
      <c r="H100" s="7">
        <f>'Working capital'!F91</f>
        <v>4.4481685340909301E-2</v>
      </c>
      <c r="I100" s="7">
        <f>'Tax rates'!G92</f>
        <v>0.17300122465194584</v>
      </c>
      <c r="J100" s="4">
        <f>Beta!H94</f>
        <v>0.85015683574683387</v>
      </c>
      <c r="K100" s="23">
        <f t="shared" si="6"/>
        <v>0.38595712952387828</v>
      </c>
      <c r="L100" s="4">
        <f>Beta!C94</f>
        <v>1.0144295016900287</v>
      </c>
      <c r="M100" s="10">
        <f t="shared" si="7"/>
        <v>0.40913600268846306</v>
      </c>
      <c r="N100" s="10">
        <f>optvar!C96</f>
        <v>0.28153691037221817</v>
      </c>
      <c r="O100" s="10">
        <f t="shared" si="8"/>
        <v>0.35330000000000006</v>
      </c>
      <c r="P100" s="10">
        <f>'Debt fundamentals'!D91</f>
        <v>0.28256602505682799</v>
      </c>
      <c r="Q100" s="10">
        <f t="shared" si="9"/>
        <v>0.36840100119057734</v>
      </c>
      <c r="R100" s="10">
        <f>optvar!D96</f>
        <v>0.21898141338553787</v>
      </c>
      <c r="S100" s="4">
        <f>PS!E91</f>
        <v>1.3400874152530109</v>
      </c>
      <c r="T100" s="4">
        <f>EVEBITDA!D92</f>
        <v>11.123294375161963</v>
      </c>
      <c r="U100" s="4">
        <f>EVEBITDA!E92</f>
        <v>17.785997805766645</v>
      </c>
      <c r="V100" s="4">
        <f>PBV!C91</f>
        <v>2.5126332818998796</v>
      </c>
      <c r="W100" s="4">
        <f>PE!G91</f>
        <v>17.140865703767638</v>
      </c>
    </row>
    <row r="101" spans="1:23">
      <c r="A101" s="2" t="str">
        <f>'Master data'!A92</f>
        <v>Transportation (Railroads)</v>
      </c>
      <c r="B101" s="2">
        <f>'Master data'!B92</f>
        <v>51</v>
      </c>
      <c r="C101" s="7">
        <f>'Hist Growth'!D92</f>
        <v>-5.9933333333333811E-4</v>
      </c>
      <c r="D101" s="7">
        <f t="shared" si="5"/>
        <v>0.77156341204307366</v>
      </c>
      <c r="E101" s="7">
        <f>'Master data'!BT92/'Master data'!AP92</f>
        <v>7.4400232188527982E-2</v>
      </c>
      <c r="F101" s="7">
        <f>Margins!F93</f>
        <v>0.15403635576839833</v>
      </c>
      <c r="G101" s="7">
        <f>'Cap Ex'!C92/'Master data'!AP92</f>
        <v>0.17324003750331632</v>
      </c>
      <c r="H101" s="7">
        <f>'Working capital'!F92</f>
        <v>6.4249580962183264E-2</v>
      </c>
      <c r="I101" s="7">
        <f>'Tax rates'!G93</f>
        <v>0.19681305906942689</v>
      </c>
      <c r="J101" s="4">
        <f>Beta!H95</f>
        <v>0.66537345334680054</v>
      </c>
      <c r="K101" s="23">
        <f t="shared" si="6"/>
        <v>0.35988419426723356</v>
      </c>
      <c r="L101" s="4">
        <f>Beta!C95</f>
        <v>0.82573690152955981</v>
      </c>
      <c r="M101" s="10">
        <f t="shared" si="7"/>
        <v>0.38251147680582087</v>
      </c>
      <c r="N101" s="10">
        <f>optvar!C97</f>
        <v>0.17870620242728813</v>
      </c>
      <c r="O101" s="10">
        <f t="shared" si="8"/>
        <v>0.34670000000000001</v>
      </c>
      <c r="P101" s="10">
        <f>'Debt fundamentals'!D92</f>
        <v>0.27691869729940843</v>
      </c>
      <c r="Q101" s="10">
        <f t="shared" si="9"/>
        <v>0.34859268121195874</v>
      </c>
      <c r="R101" s="10">
        <f>optvar!D97</f>
        <v>0.13961628750826752</v>
      </c>
      <c r="S101" s="4">
        <f>PS!E92</f>
        <v>5.2608437096845719</v>
      </c>
      <c r="T101" s="4">
        <f>EVEBITDA!D93</f>
        <v>17.865935315820881</v>
      </c>
      <c r="U101" s="4">
        <f>EVEBITDA!E93</f>
        <v>32.801254501364184</v>
      </c>
      <c r="V101" s="4">
        <f>PBV!C92</f>
        <v>2.6532599002352972</v>
      </c>
      <c r="W101" s="4">
        <f>PE!G92</f>
        <v>24.189939159233671</v>
      </c>
    </row>
    <row r="102" spans="1:23">
      <c r="A102" s="2" t="str">
        <f>'Master data'!A93</f>
        <v>Trucking</v>
      </c>
      <c r="B102" s="2">
        <f>'Master data'!B93</f>
        <v>232</v>
      </c>
      <c r="C102" s="7">
        <f>'Hist Growth'!D93</f>
        <v>3.7452530120481942E-2</v>
      </c>
      <c r="D102" s="7">
        <f t="shared" si="5"/>
        <v>0.84404075301256976</v>
      </c>
      <c r="E102" s="7">
        <f>'Master data'!BT93/'Master data'!AP93</f>
        <v>0.10016685751496086</v>
      </c>
      <c r="F102" s="7">
        <f>Margins!F94</f>
        <v>5.5792389472469388E-2</v>
      </c>
      <c r="G102" s="7">
        <f>'Cap Ex'!C93/'Master data'!AP93</f>
        <v>7.9256142417247211E-2</v>
      </c>
      <c r="H102" s="7">
        <f>'Working capital'!F93</f>
        <v>7.0322082647387485E-2</v>
      </c>
      <c r="I102" s="7">
        <f>'Tax rates'!G94</f>
        <v>0.16398673598970887</v>
      </c>
      <c r="J102" s="4">
        <f>Beta!H96</f>
        <v>0.91760919197152047</v>
      </c>
      <c r="K102" s="23">
        <f t="shared" si="6"/>
        <v>0.39547465698718154</v>
      </c>
      <c r="L102" s="4">
        <f>Beta!C96</f>
        <v>1.1301992175741524</v>
      </c>
      <c r="M102" s="10">
        <f t="shared" si="7"/>
        <v>0.4254711095997129</v>
      </c>
      <c r="N102" s="10">
        <f>optvar!C98</f>
        <v>0.28263701614696507</v>
      </c>
      <c r="O102" s="10">
        <f t="shared" si="8"/>
        <v>0.35330000000000006</v>
      </c>
      <c r="P102" s="10">
        <f>'Debt fundamentals'!D93</f>
        <v>0.29041271557495713</v>
      </c>
      <c r="Q102" s="10">
        <f t="shared" si="9"/>
        <v>0.37886099857164429</v>
      </c>
      <c r="R102" s="10">
        <f>optvar!D98</f>
        <v>0.21616940114727837</v>
      </c>
      <c r="S102" s="4">
        <f>PS!E93</f>
        <v>1.8469307413824128</v>
      </c>
      <c r="T102" s="4">
        <f>EVEBITDA!D94</f>
        <v>9.766344776465516</v>
      </c>
      <c r="U102" s="4">
        <f>EVEBITDA!E94</f>
        <v>24.277437948599516</v>
      </c>
      <c r="V102" s="4">
        <f>PBV!C93</f>
        <v>2.9089686411176556</v>
      </c>
      <c r="W102" s="4">
        <f>PE!G93</f>
        <v>17.445906570879409</v>
      </c>
    </row>
    <row r="103" spans="1:23">
      <c r="A103" s="2" t="str">
        <f>'Master data'!A94</f>
        <v>Utility (General)</v>
      </c>
      <c r="B103" s="2">
        <f>'Master data'!B94</f>
        <v>54</v>
      </c>
      <c r="C103" s="7">
        <f>'Hist Growth'!D94</f>
        <v>3.3780980392156865E-2</v>
      </c>
      <c r="D103" s="7">
        <f t="shared" si="5"/>
        <v>0.80270457488340252</v>
      </c>
      <c r="E103" s="7">
        <f>'Master data'!BT94/'Master data'!AP94</f>
        <v>7.361193303704533E-2</v>
      </c>
      <c r="F103" s="7">
        <f>Margins!F95</f>
        <v>0.12368349207955212</v>
      </c>
      <c r="G103" s="7">
        <f>'Cap Ex'!C94/'Master data'!AP94</f>
        <v>0.15870795467633098</v>
      </c>
      <c r="H103" s="7">
        <f>'Working capital'!F94</f>
        <v>-0.19589473774851959</v>
      </c>
      <c r="I103" s="7">
        <f>'Tax rates'!G95</f>
        <v>0.16708949179198282</v>
      </c>
      <c r="J103" s="4">
        <f>Beta!H97</f>
        <v>0.51882333346427223</v>
      </c>
      <c r="K103" s="23">
        <f t="shared" si="6"/>
        <v>0.33920597235180883</v>
      </c>
      <c r="L103" s="4">
        <f>Beta!C97</f>
        <v>0.80364818176933617</v>
      </c>
      <c r="M103" s="10">
        <f t="shared" si="7"/>
        <v>0.37939475844765336</v>
      </c>
      <c r="N103" s="10">
        <f>optvar!C99</f>
        <v>0.18542881310222778</v>
      </c>
      <c r="O103" s="10">
        <f t="shared" si="8"/>
        <v>0.34670000000000001</v>
      </c>
      <c r="P103" s="10">
        <f>'Debt fundamentals'!D94</f>
        <v>0.45241686659988362</v>
      </c>
      <c r="Q103" s="10">
        <f t="shared" si="9"/>
        <v>0.32538986636398104</v>
      </c>
      <c r="R103" s="10">
        <f>optvar!D99</f>
        <v>0.12170628001415337</v>
      </c>
      <c r="S103" s="4">
        <f>PS!E94</f>
        <v>2.431597993549945</v>
      </c>
      <c r="T103" s="4">
        <f>EVEBITDA!D95</f>
        <v>11.051706687887853</v>
      </c>
      <c r="U103" s="4">
        <f>EVEBITDA!E95</f>
        <v>19.645123742089805</v>
      </c>
      <c r="V103" s="4">
        <f>PBV!C94</f>
        <v>1.7081363306667394</v>
      </c>
      <c r="W103" s="4">
        <f>PE!G94</f>
        <v>18.534945794968746</v>
      </c>
    </row>
    <row r="104" spans="1:23">
      <c r="A104" s="2" t="str">
        <f>'Master data'!A95</f>
        <v>Utility (Water)</v>
      </c>
      <c r="B104" s="2">
        <f>'Master data'!B95</f>
        <v>104</v>
      </c>
      <c r="C104" s="7">
        <f>'Hist Growth'!D95</f>
        <v>0.1109788</v>
      </c>
      <c r="D104" s="7">
        <f>IF(F104="NA","NA",(1-F104)-E104)</f>
        <v>0.65537870030497947</v>
      </c>
      <c r="E104" s="7">
        <f>'Master data'!BT95/'Master data'!AP95</f>
        <v>9.395296997008698E-2</v>
      </c>
      <c r="F104" s="7">
        <f>Margins!F96</f>
        <v>0.25066832972493358</v>
      </c>
      <c r="G104" s="7">
        <f>'Cap Ex'!C95/'Master data'!AP95</f>
        <v>0.23466442848800448</v>
      </c>
      <c r="H104" s="7">
        <f>'Working capital'!F95</f>
        <v>2.0002963148320219E-2</v>
      </c>
      <c r="I104" s="7">
        <f>'Tax rates'!G96</f>
        <v>0.15414488013719491</v>
      </c>
      <c r="J104" s="4">
        <f>Beta!H98</f>
        <v>0.51200501274275911</v>
      </c>
      <c r="K104" s="23">
        <f>$B$2+$B$3*J104</f>
        <v>0.33824390729800335</v>
      </c>
      <c r="L104" s="4">
        <f>Beta!C98</f>
        <v>0.72895941806314868</v>
      </c>
      <c r="M104" s="10">
        <f>$B$2+$B$3*L104</f>
        <v>0.36885617388871028</v>
      </c>
      <c r="N104" s="10">
        <f>optvar!C100</f>
        <v>0.26178165004236142</v>
      </c>
      <c r="O104" s="10">
        <f>$B$2+VLOOKUP(N104,$E$3:$G$9,3)+$B$5</f>
        <v>0.35330000000000006</v>
      </c>
      <c r="P104" s="10">
        <f>'Debt fundamentals'!D95</f>
        <v>0.40461862985501346</v>
      </c>
      <c r="Q104" s="10">
        <f>M104*(1-P104)+O104*(1-$B$4)*P104</f>
        <v>0.32682391564212998</v>
      </c>
      <c r="R104" s="10">
        <f>optvar!D100</f>
        <v>0.18066928948795069</v>
      </c>
      <c r="S104" s="4">
        <f>PS!E95</f>
        <v>4.940939664901034</v>
      </c>
      <c r="T104" s="4">
        <f>EVEBITDA!D96</f>
        <v>13.181748254475071</v>
      </c>
      <c r="U104" s="4">
        <f>EVEBITDA!E96</f>
        <v>19.548638410045896</v>
      </c>
      <c r="V104" s="4">
        <f>PBV!C95</f>
        <v>1.7495884442596421</v>
      </c>
      <c r="W104" s="4">
        <f>PE!G95</f>
        <v>19.566150704407004</v>
      </c>
    </row>
    <row r="105" spans="1:23">
      <c r="A105" s="2" t="str">
        <f>'Master data'!A96</f>
        <v>Total Market</v>
      </c>
      <c r="B105" s="2">
        <f>'Master data'!B96</f>
        <v>47606</v>
      </c>
      <c r="C105" s="7">
        <f>'Hist Growth'!D96</f>
        <v>8.697034065277949E-2</v>
      </c>
      <c r="D105" s="7">
        <f t="shared" si="5"/>
        <v>0.75502404403410761</v>
      </c>
      <c r="E105" s="7">
        <f>'Master data'!BT96/'Master data'!AP96</f>
        <v>0.14282235043091701</v>
      </c>
      <c r="F105" s="7">
        <f>Margins!F97</f>
        <v>0.10215360553497528</v>
      </c>
      <c r="G105" s="7">
        <f>'Cap Ex'!C96/'Master data'!AP96</f>
        <v>5.5345144790002909E-2</v>
      </c>
      <c r="H105" s="7">
        <f>'Working capital'!F96</f>
        <v>-1.3123077676053256</v>
      </c>
      <c r="I105" s="7">
        <f>'Tax rates'!G97</f>
        <v>0.1233421753019964</v>
      </c>
      <c r="J105" s="4">
        <f>Beta!H99</f>
        <v>0.88854282522739447</v>
      </c>
      <c r="K105" s="23">
        <f t="shared" si="6"/>
        <v>0.39137339263958537</v>
      </c>
      <c r="L105" s="4">
        <f>Beta!C99</f>
        <v>1.0937390921800889</v>
      </c>
      <c r="M105" s="10">
        <f t="shared" si="7"/>
        <v>0.42032658590661054</v>
      </c>
      <c r="N105" s="10">
        <f>optvar!C101</f>
        <v>0.32546769015797089</v>
      </c>
      <c r="O105" s="10">
        <f t="shared" si="8"/>
        <v>0.35330000000000006</v>
      </c>
      <c r="P105" s="10">
        <f>'Debt fundamentals'!D96</f>
        <v>0.35668412135845767</v>
      </c>
      <c r="Q105" s="10">
        <f t="shared" si="9"/>
        <v>0.36491514198586822</v>
      </c>
      <c r="R105" s="10">
        <f>optvar!D101</f>
        <v>0.23565931314558095</v>
      </c>
      <c r="S105" s="4">
        <f>PS!E96</f>
        <v>2.5751356825300076</v>
      </c>
      <c r="T105" s="4">
        <f>EVEBITDA!D97</f>
        <v>13.723424409135289</v>
      </c>
      <c r="U105" s="4">
        <f>EVEBITDA!E97</f>
        <v>21.013674535997666</v>
      </c>
      <c r="V105" s="4">
        <f>PBV!C96</f>
        <v>2.3077005032306031</v>
      </c>
      <c r="W105" s="4">
        <f>PE!G96</f>
        <v>17.364054492850194</v>
      </c>
    </row>
    <row r="106" spans="1:23">
      <c r="A106" s="2" t="str">
        <f>'Master data'!A97</f>
        <v>Total Market (without financials)</v>
      </c>
      <c r="B106" s="2">
        <f>'Master data'!B97</f>
        <v>42185</v>
      </c>
      <c r="C106" s="7">
        <f>'Hist Growth'!D97</f>
        <v>7.8236914191657875E-2</v>
      </c>
      <c r="D106" s="7">
        <f>IF(F106="NA","NA",(1-F106)-E106)</f>
        <v>0.76638947432271098</v>
      </c>
      <c r="E106" s="7">
        <f>'Master data'!BT97/'Master data'!AP97</f>
        <v>0.12666684351077706</v>
      </c>
      <c r="F106" s="7">
        <f>Margins!F98</f>
        <v>0.10694368216651198</v>
      </c>
      <c r="G106" s="7">
        <f>'Cap Ex'!C97/'Master data'!AP97</f>
        <v>6.0221251078352321E-2</v>
      </c>
      <c r="H106" s="7">
        <f>'Working capital'!F97</f>
        <v>0.11764566843165314</v>
      </c>
      <c r="I106" s="7">
        <f>'Tax rates'!G98</f>
        <v>0.1221657752925594</v>
      </c>
      <c r="J106" s="4">
        <f>Beta!H100</f>
        <v>0.99034567435331822</v>
      </c>
      <c r="K106" s="23">
        <f>$B$2+$B$3*J106</f>
        <v>0.40573777465125321</v>
      </c>
      <c r="L106" s="4">
        <f>Beta!C100</f>
        <v>1.1216022003226602</v>
      </c>
      <c r="M106" s="10">
        <f>$B$2+$B$3*L106</f>
        <v>0.42425807046552738</v>
      </c>
      <c r="N106" s="10">
        <f>optvar!C102</f>
        <v>0.33238862547458892</v>
      </c>
      <c r="O106" s="10">
        <f>$B$2+VLOOKUP(N106,$E$3:$G$9,3)+$B$5</f>
        <v>0.35330000000000006</v>
      </c>
      <c r="P106" s="10">
        <f>'Debt fundamentals'!D97</f>
        <v>0.21853231385743915</v>
      </c>
      <c r="Q106" s="10">
        <f>M106*(1-P106)+O106*(1-$B$4)*P106</f>
        <v>0.3894495725183782</v>
      </c>
      <c r="R106" s="10">
        <f>optvar!D102</f>
        <v>0.27481919987259257</v>
      </c>
      <c r="S106" s="4">
        <f>PS!E97</f>
        <v>2.2728424111782806</v>
      </c>
      <c r="T106" s="4">
        <f>EVEBITDA!D98</f>
        <v>12.777841411746467</v>
      </c>
      <c r="U106" s="4">
        <f>EVEBITDA!E98</f>
        <v>20.024099439379512</v>
      </c>
      <c r="V106" s="4">
        <f>PBV!C97</f>
        <v>2.824448204176941</v>
      </c>
      <c r="W106" s="4">
        <f>PE!G97</f>
        <v>20.085594276027791</v>
      </c>
    </row>
  </sheetData>
  <mergeCells count="1">
    <mergeCell ref="E2:F2"/>
  </mergeCells>
  <pageMargins left="0.7" right="0.7" top="0.75" bottom="0.75" header="0.5" footer="0.5"/>
  <pageSetup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97"/>
  <sheetViews>
    <sheetView tabSelected="1" topLeftCell="A76" workbookViewId="0">
      <selection activeCell="AA1" sqref="A1:AA97"/>
    </sheetView>
  </sheetViews>
  <sheetFormatPr defaultColWidth="11.07421875" defaultRowHeight="13.5"/>
  <cols>
    <col min="1" max="1" width="23.15234375" customWidth="1"/>
    <col min="2" max="23" width="10.69140625" style="5" customWidth="1"/>
  </cols>
  <sheetData>
    <row r="1" spans="1:27" s="19" customFormat="1" ht="60">
      <c r="A1" s="51" t="s">
        <v>193</v>
      </c>
      <c r="B1" s="18" t="s">
        <v>192</v>
      </c>
      <c r="C1" s="52" t="s">
        <v>323</v>
      </c>
      <c r="D1" s="52" t="s">
        <v>516</v>
      </c>
      <c r="E1" s="52" t="s">
        <v>413</v>
      </c>
      <c r="F1" s="18" t="s">
        <v>329</v>
      </c>
      <c r="G1" s="18" t="s">
        <v>414</v>
      </c>
      <c r="H1" s="18" t="s">
        <v>332</v>
      </c>
      <c r="I1" s="18" t="s">
        <v>333</v>
      </c>
      <c r="J1" s="18" t="s">
        <v>334</v>
      </c>
      <c r="K1" s="18" t="s">
        <v>335</v>
      </c>
      <c r="L1" s="18" t="s">
        <v>336</v>
      </c>
      <c r="M1" s="18" t="s">
        <v>337</v>
      </c>
      <c r="N1" s="53" t="s">
        <v>216</v>
      </c>
      <c r="O1" s="18" t="s">
        <v>303</v>
      </c>
      <c r="P1" s="18" t="s">
        <v>339</v>
      </c>
      <c r="Q1" s="18" t="s">
        <v>340</v>
      </c>
      <c r="R1" s="18" t="s">
        <v>341</v>
      </c>
      <c r="S1" s="18" t="s">
        <v>342</v>
      </c>
      <c r="T1" s="18" t="s">
        <v>415</v>
      </c>
      <c r="U1" s="18" t="s">
        <v>428</v>
      </c>
      <c r="V1" s="18" t="s">
        <v>416</v>
      </c>
      <c r="W1" s="18" t="s">
        <v>261</v>
      </c>
      <c r="X1" s="51" t="s">
        <v>235</v>
      </c>
      <c r="Y1" s="51" t="s">
        <v>426</v>
      </c>
      <c r="Z1" s="51" t="s">
        <v>427</v>
      </c>
      <c r="AA1" s="18" t="s">
        <v>515</v>
      </c>
    </row>
    <row r="2" spans="1:27" s="68" customFormat="1" ht="12.5">
      <c r="A2" s="70" t="s">
        <v>91</v>
      </c>
      <c r="B2" s="71">
        <f>'Summary Sheet for valn'!B2</f>
        <v>348</v>
      </c>
      <c r="C2" s="72">
        <f>'Summary sheet uValue'!C11</f>
        <v>4.9301099999999966E-2</v>
      </c>
      <c r="D2" s="72">
        <f>Margins!F3</f>
        <v>8.4543099547611134E-2</v>
      </c>
      <c r="E2" s="72">
        <f>'Return on capital'!H2</f>
        <v>0.21254792947849876</v>
      </c>
      <c r="F2" s="72">
        <f>'Tax rates'!H3</f>
        <v>0.31004565269780121</v>
      </c>
      <c r="G2" s="73">
        <f>Beta!H5</f>
        <v>1.1813776234736553</v>
      </c>
      <c r="H2" s="73">
        <f>Beta!C5</f>
        <v>1.2920214899611719</v>
      </c>
      <c r="I2" s="72">
        <f>WACC!D13</f>
        <v>8.3060330371957647E-2</v>
      </c>
      <c r="J2" s="72">
        <f>optvar!C7</f>
        <v>0.38279622822720849</v>
      </c>
      <c r="K2" s="72">
        <f>WACC!G13</f>
        <v>4.0400000000000005E-2</v>
      </c>
      <c r="L2" s="72">
        <f>'Debt fundamentals'!F2</f>
        <v>0.24555203666377023</v>
      </c>
      <c r="M2" s="72">
        <f>WACC!K13</f>
        <v>7.0104923794070073E-2</v>
      </c>
      <c r="N2" s="73">
        <f>'Cap Ex'!J2</f>
        <v>2.7953022987689566</v>
      </c>
      <c r="O2" s="73">
        <f>PS!E2</f>
        <v>1.7514773186811119</v>
      </c>
      <c r="P2" s="73">
        <f>EVEBITDA!D3</f>
        <v>12.244853279181939</v>
      </c>
      <c r="Q2" s="73">
        <f>EVEBITDA!E3</f>
        <v>19.0038240115279</v>
      </c>
      <c r="R2" s="73">
        <f>PBV!C2</f>
        <v>2.7336345845477452</v>
      </c>
      <c r="S2" s="73">
        <f>PE!D2</f>
        <v>74.812069371756152</v>
      </c>
      <c r="T2" s="72">
        <f>'Working capital'!F2</f>
        <v>-4.2051277463476901E-2</v>
      </c>
      <c r="U2" s="72">
        <f>'Summary sheet uValue'!G11</f>
        <v>1.4256336664141151E-2</v>
      </c>
      <c r="V2" s="72">
        <f>'Cap Ex'!H2</f>
        <v>-8.9523825484201739E-3</v>
      </c>
      <c r="W2" s="72">
        <f>fundgrEB!D2</f>
        <v>-0.31313698055209749</v>
      </c>
      <c r="X2" s="72">
        <f>Fundgr!C2</f>
        <v>5.6334524668553806E-2</v>
      </c>
      <c r="Y2" s="72">
        <f>'Dividend fundamentals'!E2</f>
        <v>0.73983027279387559</v>
      </c>
      <c r="Z2" s="72">
        <f>1-Fundgr!D2</f>
        <v>0.73983027279387559</v>
      </c>
      <c r="AA2" s="115">
        <f>Margins!J3</f>
        <v>8.8187898752127583E-2</v>
      </c>
    </row>
    <row r="3" spans="1:27" s="68" customFormat="1" ht="12.5">
      <c r="A3" s="70" t="str">
        <f>'Master data'!A3</f>
        <v>Aerospace/Defense</v>
      </c>
      <c r="B3" s="71">
        <f>'Master data'!B3</f>
        <v>272</v>
      </c>
      <c r="C3" s="72">
        <f>'Hist Growth'!D3</f>
        <v>8.6036707317073177E-2</v>
      </c>
      <c r="D3" s="72">
        <f>Margins!F4</f>
        <v>7.4999464290287893E-2</v>
      </c>
      <c r="E3" s="72">
        <f>'Return on capital'!H3</f>
        <v>0.12703004438534796</v>
      </c>
      <c r="F3" s="72">
        <f>'Tax rates'!H4</f>
        <v>0.15691352818553894</v>
      </c>
      <c r="G3" s="73">
        <f>Beta!H6</f>
        <v>1.1091260133359957</v>
      </c>
      <c r="H3" s="73">
        <f>Beta!C6</f>
        <v>1.2231440544338203</v>
      </c>
      <c r="I3" s="72">
        <f>WACC!D14</f>
        <v>7.943737726321895E-2</v>
      </c>
      <c r="J3" s="72">
        <f>optvar!C8</f>
        <v>0.33194361135732015</v>
      </c>
      <c r="K3" s="72">
        <f>WACC!G14</f>
        <v>4.0400000000000005E-2</v>
      </c>
      <c r="L3" s="72">
        <f>'Debt fundamentals'!F3</f>
        <v>0.20608557334061123</v>
      </c>
      <c r="M3" s="72">
        <f>WACC!K14</f>
        <v>6.931087269747456E-2</v>
      </c>
      <c r="N3" s="73">
        <f>'Cap Ex'!J3</f>
        <v>1.8431906216043816</v>
      </c>
      <c r="O3" s="73">
        <f>PS!E3</f>
        <v>2.1398082490983557</v>
      </c>
      <c r="P3" s="73">
        <f>EVEBITDA!D4</f>
        <v>14.580152005130218</v>
      </c>
      <c r="Q3" s="73">
        <f>EVEBITDA!E4</f>
        <v>23.349402485976363</v>
      </c>
      <c r="R3" s="73">
        <f>PBV!C3</f>
        <v>4.324099155641318</v>
      </c>
      <c r="S3" s="73">
        <f>PE!D3</f>
        <v>70.171653420811069</v>
      </c>
      <c r="T3" s="72">
        <f>'Working capital'!F3</f>
        <v>0.41790338856432757</v>
      </c>
      <c r="U3" s="72">
        <f>'Summary sheet uValue'!G12</f>
        <v>3.0930587252808305E-2</v>
      </c>
      <c r="V3" s="72">
        <f>'Cap Ex'!H3</f>
        <v>1.2612646382451399E-2</v>
      </c>
      <c r="W3" s="72">
        <f>fundgrEB!D3</f>
        <v>0.58754651208492248</v>
      </c>
      <c r="X3" s="72">
        <f>Fundgr!C3</f>
        <v>0.14422294145208617</v>
      </c>
      <c r="Y3" s="72">
        <f>'Dividend fundamentals'!E3</f>
        <v>0.44794410996649281</v>
      </c>
      <c r="Z3" s="72">
        <f>1-Fundgr!D3</f>
        <v>0.44794410996649281</v>
      </c>
      <c r="AA3" s="115">
        <f>Margins!J4</f>
        <v>7.6020079162414239E-2</v>
      </c>
    </row>
    <row r="4" spans="1:27" s="68" customFormat="1" ht="12.5">
      <c r="A4" s="70" t="str">
        <f>'Master data'!A4</f>
        <v>Air Transport</v>
      </c>
      <c r="B4" s="71">
        <f>'Master data'!B4</f>
        <v>151</v>
      </c>
      <c r="C4" s="72">
        <f>'Hist Growth'!D4</f>
        <v>-8.8139663865546239E-2</v>
      </c>
      <c r="D4" s="72">
        <f>Margins!F5</f>
        <v>-0.21449240751555679</v>
      </c>
      <c r="E4" s="72">
        <f>'Return on capital'!H4</f>
        <v>-0.10837641876215605</v>
      </c>
      <c r="F4" s="72">
        <f>'Tax rates'!H5</f>
        <v>0.18938706264681515</v>
      </c>
      <c r="G4" s="73">
        <f>Beta!H7</f>
        <v>0.93308539393835266</v>
      </c>
      <c r="H4" s="73">
        <f>Beta!C7</f>
        <v>1.5924295331769072</v>
      </c>
      <c r="I4" s="72">
        <f>WACC!D15</f>
        <v>9.8861793445105317E-2</v>
      </c>
      <c r="J4" s="72">
        <f>optvar!C9</f>
        <v>0.30929768864093088</v>
      </c>
      <c r="K4" s="72">
        <f>WACC!G15</f>
        <v>4.0400000000000005E-2</v>
      </c>
      <c r="L4" s="72">
        <f>'Debt fundamentals'!F4</f>
        <v>0.55822719310873492</v>
      </c>
      <c r="M4" s="72">
        <f>WACC!K15</f>
        <v>6.0588735935743321E-2</v>
      </c>
      <c r="N4" s="73">
        <f>'Cap Ex'!J4</f>
        <v>0.52042457558651478</v>
      </c>
      <c r="O4" s="73">
        <f>PS!E4</f>
        <v>3.2503221375332387</v>
      </c>
      <c r="P4" s="73">
        <f>EVEBITDA!D5</f>
        <v>24.038826628279597</v>
      </c>
      <c r="Q4" s="73" t="str">
        <f>EVEBITDA!E5</f>
        <v>NA</v>
      </c>
      <c r="R4" s="73">
        <f>PBV!C4</f>
        <v>2.7518293888637335</v>
      </c>
      <c r="S4" s="73">
        <f>PE!D4</f>
        <v>721.84168558254396</v>
      </c>
      <c r="T4" s="72">
        <f>'Working capital'!F4</f>
        <v>-8.2245625276857207E-2</v>
      </c>
      <c r="U4" s="72">
        <f>'Summary sheet uValue'!G13</f>
        <v>0.12211844838164911</v>
      </c>
      <c r="V4" s="72">
        <f>'Cap Ex'!H4</f>
        <v>-2.1550757358998661E-2</v>
      </c>
      <c r="W4" s="72" t="str">
        <f>fundgrEB!D4</f>
        <v>NA</v>
      </c>
      <c r="X4" s="72">
        <f>Fundgr!C4</f>
        <v>-0.36718258170208184</v>
      </c>
      <c r="Y4" s="72">
        <f>'Dividend fundamentals'!E4</f>
        <v>3.5324529286747254E-3</v>
      </c>
      <c r="Z4" s="72">
        <f>1-Fundgr!D4</f>
        <v>3.5324529286747675E-3</v>
      </c>
      <c r="AA4" s="115">
        <f>Margins!J5</f>
        <v>-0.21794243408520517</v>
      </c>
    </row>
    <row r="5" spans="1:27" s="68" customFormat="1" ht="12.5">
      <c r="A5" s="70" t="str">
        <f>'Master data'!A5</f>
        <v>Apparel</v>
      </c>
      <c r="B5" s="71">
        <f>'Master data'!B5</f>
        <v>1170</v>
      </c>
      <c r="C5" s="72">
        <f>'Hist Growth'!D5</f>
        <v>1.8564522968197879E-2</v>
      </c>
      <c r="D5" s="72">
        <f>Margins!F6</f>
        <v>0.13987576720981593</v>
      </c>
      <c r="E5" s="72">
        <f>'Return on capital'!H5</f>
        <v>0.17908039725328107</v>
      </c>
      <c r="F5" s="72">
        <f>'Tax rates'!H6</f>
        <v>0.24202358225619941</v>
      </c>
      <c r="G5" s="73">
        <f>Beta!H8</f>
        <v>0.9019518483953981</v>
      </c>
      <c r="H5" s="73">
        <f>Beta!C8</f>
        <v>0.95434110854960208</v>
      </c>
      <c r="I5" s="72">
        <f>WACC!D16</f>
        <v>6.5298342309709073E-2</v>
      </c>
      <c r="J5" s="72">
        <f>optvar!C10</f>
        <v>0.31364960971071709</v>
      </c>
      <c r="K5" s="72">
        <f>WACC!G16</f>
        <v>4.0400000000000005E-2</v>
      </c>
      <c r="L5" s="72">
        <f>'Debt fundamentals'!F5</f>
        <v>0.14029831728344888</v>
      </c>
      <c r="M5" s="72">
        <f>WACC!K16</f>
        <v>6.0388133775946755E-2</v>
      </c>
      <c r="N5" s="73">
        <f>'Cap Ex'!J5</f>
        <v>1.4629072003367607</v>
      </c>
      <c r="O5" s="73">
        <f>PS!E5</f>
        <v>3.1280483352660666</v>
      </c>
      <c r="P5" s="73">
        <f>EVEBITDA!D6</f>
        <v>16.194467267469712</v>
      </c>
      <c r="Q5" s="73">
        <f>EVEBITDA!E6</f>
        <v>21.71269977388101</v>
      </c>
      <c r="R5" s="73">
        <f>PBV!C5</f>
        <v>4.1312367447299314</v>
      </c>
      <c r="S5" s="73">
        <f>PE!D5</f>
        <v>39.241218718759413</v>
      </c>
      <c r="T5" s="72">
        <f>'Working capital'!F5</f>
        <v>0.22005913661415077</v>
      </c>
      <c r="U5" s="72">
        <f>'Summary sheet uValue'!G14</f>
        <v>3.7076869963940808E-2</v>
      </c>
      <c r="V5" s="72">
        <f>'Cap Ex'!H5</f>
        <v>6.7615443487588939E-2</v>
      </c>
      <c r="W5" s="72">
        <f>fundgrEB!D5</f>
        <v>0.56891468169475412</v>
      </c>
      <c r="X5" s="72">
        <f>Fundgr!C5</f>
        <v>0.16730567243824646</v>
      </c>
      <c r="Y5" s="72">
        <f>'Dividend fundamentals'!E5</f>
        <v>0.3581338121940682</v>
      </c>
      <c r="Z5" s="72">
        <f>1-Fundgr!D5</f>
        <v>0.35813381219406826</v>
      </c>
      <c r="AA5" s="115">
        <f>Margins!J6</f>
        <v>0.14196742020145089</v>
      </c>
    </row>
    <row r="6" spans="1:27" s="68" customFormat="1" ht="12.5">
      <c r="A6" s="70" t="str">
        <f>'Master data'!A6</f>
        <v>Auto &amp; Truck</v>
      </c>
      <c r="B6" s="71">
        <f>'Master data'!B6</f>
        <v>152</v>
      </c>
      <c r="C6" s="72">
        <f>'Hist Growth'!D6</f>
        <v>8.029980392156863E-2</v>
      </c>
      <c r="D6" s="72">
        <f>Margins!F7</f>
        <v>6.6427463400085623E-2</v>
      </c>
      <c r="E6" s="72">
        <f>'Return on capital'!H6</f>
        <v>6.3151279912088049E-2</v>
      </c>
      <c r="F6" s="72">
        <f>'Tax rates'!H7</f>
        <v>0.23154247088679311</v>
      </c>
      <c r="G6" s="73">
        <f>Beta!H9</f>
        <v>1.1064511394283543</v>
      </c>
      <c r="H6" s="73">
        <f>Beta!C9</f>
        <v>1.3542108327743885</v>
      </c>
      <c r="I6" s="72">
        <f>WACC!D17</f>
        <v>8.6331489803932834E-2</v>
      </c>
      <c r="J6" s="72">
        <f>optvar!C11</f>
        <v>0.31485943066687894</v>
      </c>
      <c r="K6" s="72">
        <f>WACC!G17</f>
        <v>4.0400000000000005E-2</v>
      </c>
      <c r="L6" s="72">
        <f>'Debt fundamentals'!F6</f>
        <v>0.3236961084525225</v>
      </c>
      <c r="M6" s="72">
        <f>WACC!K17</f>
        <v>6.819431460360259E-2</v>
      </c>
      <c r="N6" s="73">
        <f>'Cap Ex'!J6</f>
        <v>1.0329652431485967</v>
      </c>
      <c r="O6" s="73">
        <f>PS!E6</f>
        <v>1.657755537537851</v>
      </c>
      <c r="P6" s="73">
        <f>EVEBITDA!D7</f>
        <v>14.178659732002052</v>
      </c>
      <c r="Q6" s="73">
        <f>EVEBITDA!E7</f>
        <v>23.295411401861397</v>
      </c>
      <c r="R6" s="73">
        <f>PBV!C6</f>
        <v>2.272490877709755</v>
      </c>
      <c r="S6" s="73">
        <f>PE!D6</f>
        <v>96.320301200433363</v>
      </c>
      <c r="T6" s="72">
        <f>'Working capital'!F6</f>
        <v>4.6013592236395201E-2</v>
      </c>
      <c r="U6" s="72">
        <f>'Summary sheet uValue'!G15</f>
        <v>6.8882672628164721E-2</v>
      </c>
      <c r="V6" s="72">
        <f>'Cap Ex'!H6</f>
        <v>3.0356457541861143E-2</v>
      </c>
      <c r="W6" s="72">
        <f>fundgrEB!D6</f>
        <v>0.63730019540503957</v>
      </c>
      <c r="X6" s="72">
        <f>Fundgr!C6</f>
        <v>0.1284901839770943</v>
      </c>
      <c r="Y6" s="72">
        <f>'Dividend fundamentals'!E6</f>
        <v>0.18454035954098272</v>
      </c>
      <c r="Z6" s="72">
        <f>1-Fundgr!D6</f>
        <v>0.18454035954098269</v>
      </c>
      <c r="AA6" s="115">
        <f>Margins!J7</f>
        <v>6.8471847303878355E-2</v>
      </c>
    </row>
    <row r="7" spans="1:27" s="68" customFormat="1" ht="12.5">
      <c r="A7" s="70" t="str">
        <f>'Master data'!A7</f>
        <v>Auto Parts</v>
      </c>
      <c r="B7" s="71">
        <f>'Master data'!B7</f>
        <v>728</v>
      </c>
      <c r="C7" s="72">
        <f>'Hist Growth'!D7</f>
        <v>4.3832314814814824E-2</v>
      </c>
      <c r="D7" s="72">
        <f>Margins!F8</f>
        <v>5.687112926828853E-2</v>
      </c>
      <c r="E7" s="72">
        <f>'Return on capital'!H7</f>
        <v>7.9482915964166512E-2</v>
      </c>
      <c r="F7" s="72">
        <f>'Tax rates'!H8</f>
        <v>0.22947135861987436</v>
      </c>
      <c r="G7" s="73">
        <f>Beta!H10</f>
        <v>1.4325398032358165</v>
      </c>
      <c r="H7" s="73">
        <f>Beta!C10</f>
        <v>1.526205558396474</v>
      </c>
      <c r="I7" s="72">
        <f>WACC!D18</f>
        <v>9.5378412371654536E-2</v>
      </c>
      <c r="J7" s="72">
        <f>optvar!C12</f>
        <v>0.29799635626299609</v>
      </c>
      <c r="K7" s="72">
        <f>WACC!G18</f>
        <v>4.0400000000000005E-2</v>
      </c>
      <c r="L7" s="72">
        <f>'Debt fundamentals'!F7</f>
        <v>0.21800615312817079</v>
      </c>
      <c r="M7" s="72">
        <f>WACC!K18</f>
        <v>8.1190918038821391E-2</v>
      </c>
      <c r="N7" s="73">
        <f>'Cap Ex'!J7</f>
        <v>1.6424210993270012</v>
      </c>
      <c r="O7" s="73">
        <f>PS!E7</f>
        <v>0.96566908965516662</v>
      </c>
      <c r="P7" s="73">
        <f>EVEBITDA!D8</f>
        <v>8.6303600375017897</v>
      </c>
      <c r="Q7" s="73">
        <f>EVEBITDA!E8</f>
        <v>16.035236595518619</v>
      </c>
      <c r="R7" s="73">
        <f>PBV!C7</f>
        <v>1.7609585507812662</v>
      </c>
      <c r="S7" s="73">
        <f>PE!D7</f>
        <v>54.536693186062124</v>
      </c>
      <c r="T7" s="72">
        <f>'Working capital'!F7</f>
        <v>0.11745604445634995</v>
      </c>
      <c r="U7" s="72">
        <f>'Summary sheet uValue'!G16</f>
        <v>4.5362951932876726E-2</v>
      </c>
      <c r="V7" s="72">
        <f>'Cap Ex'!H7</f>
        <v>2.6259069392558291E-2</v>
      </c>
      <c r="W7" s="72">
        <f>fundgrEB!D7</f>
        <v>0.83229043102503319</v>
      </c>
      <c r="X7" s="72">
        <f>Fundgr!C7</f>
        <v>9.1165324018322391E-2</v>
      </c>
      <c r="Y7" s="72">
        <f>'Dividend fundamentals'!E7</f>
        <v>0.30966197453943284</v>
      </c>
      <c r="Z7" s="72">
        <f>1-Fundgr!D7</f>
        <v>0.30966197453943289</v>
      </c>
      <c r="AA7" s="115">
        <f>Margins!J8</f>
        <v>5.797613668665412E-2</v>
      </c>
    </row>
    <row r="8" spans="1:27" s="68" customFormat="1" ht="12.5">
      <c r="A8" s="70" t="str">
        <f>'Master data'!A8</f>
        <v>Bank (Money Center)</v>
      </c>
      <c r="B8" s="71">
        <f>'Master data'!B8</f>
        <v>610</v>
      </c>
      <c r="C8" s="72">
        <f>'Hist Growth'!D8</f>
        <v>8.7159472727272702E-2</v>
      </c>
      <c r="D8" s="72">
        <f>Margins!F9</f>
        <v>1.5071133131963795E-3</v>
      </c>
      <c r="E8" s="72">
        <f>'Return on capital'!H8</f>
        <v>1.9926716307348935E-4</v>
      </c>
      <c r="F8" s="72">
        <f>'Tax rates'!H9</f>
        <v>0.19308548262966244</v>
      </c>
      <c r="G8" s="73">
        <f>Beta!H11</f>
        <v>0.585004953774515</v>
      </c>
      <c r="H8" s="73">
        <f>Beta!C11</f>
        <v>1.0325221935011708</v>
      </c>
      <c r="I8" s="72">
        <f>WACC!D19</f>
        <v>6.9410667378161581E-2</v>
      </c>
      <c r="J8" s="72">
        <f>optvar!C13</f>
        <v>0.20423641425778655</v>
      </c>
      <c r="K8" s="72">
        <f>WACC!G19</f>
        <v>3.3800000000000004E-2</v>
      </c>
      <c r="L8" s="72">
        <f>'Debt fundamentals'!F8</f>
        <v>0.73091664044997162</v>
      </c>
      <c r="M8" s="72">
        <f>WACC!K19</f>
        <v>3.7205992402132057E-2</v>
      </c>
      <c r="N8" s="73">
        <f>'Cap Ex'!J8</f>
        <v>0.14974045836073357</v>
      </c>
      <c r="O8" s="73">
        <f>PS!E8</f>
        <v>6.3536453292811039</v>
      </c>
      <c r="P8" s="73" t="str">
        <f>EVEBITDA!D9</f>
        <v>NA</v>
      </c>
      <c r="Q8" s="73" t="str">
        <f>EVEBITDA!E9</f>
        <v>NA</v>
      </c>
      <c r="R8" s="73">
        <f>PBV!C8</f>
        <v>0.84916559276818682</v>
      </c>
      <c r="S8" s="73">
        <f>PE!D8</f>
        <v>28.883925497987057</v>
      </c>
      <c r="T8" s="72" t="str">
        <f>'Working capital'!F8</f>
        <v>NA</v>
      </c>
      <c r="U8" s="72">
        <f>'Summary sheet uValue'!G17</f>
        <v>3.2505868811293921E-2</v>
      </c>
      <c r="V8" s="72">
        <f>'Cap Ex'!H8</f>
        <v>3.1613624335839467E-2</v>
      </c>
      <c r="W8" s="72">
        <f>fundgrEB!D8</f>
        <v>20.91188464781732</v>
      </c>
      <c r="X8" s="72">
        <f>Fundgr!C8</f>
        <v>0.11242346507589568</v>
      </c>
      <c r="Y8" s="72">
        <f>'Dividend fundamentals'!E8</f>
        <v>0.27349123608217429</v>
      </c>
      <c r="Z8" s="72">
        <f>1-Fundgr!D8</f>
        <v>0.27349123608217429</v>
      </c>
      <c r="AA8" s="115">
        <f>Margins!J9</f>
        <v>1.6736924278596722E-3</v>
      </c>
    </row>
    <row r="9" spans="1:27" s="68" customFormat="1" ht="12.5">
      <c r="A9" s="70" t="str">
        <f>'Master data'!A9</f>
        <v>Banks (Regional)</v>
      </c>
      <c r="B9" s="71">
        <f>'Master data'!B9</f>
        <v>816</v>
      </c>
      <c r="C9" s="72">
        <f>'Hist Growth'!D9</f>
        <v>9.0462953846153923E-2</v>
      </c>
      <c r="D9" s="72">
        <f>Margins!F10</f>
        <v>1.0328958134624571E-4</v>
      </c>
      <c r="E9" s="72">
        <f>'Return on capital'!H9</f>
        <v>-1.9878893258210381E-4</v>
      </c>
      <c r="F9" s="72">
        <f>'Tax rates'!H10</f>
        <v>0.20368678246331401</v>
      </c>
      <c r="G9" s="73">
        <f>Beta!H12</f>
        <v>0.66138870502462699</v>
      </c>
      <c r="H9" s="73">
        <f>Beta!C12</f>
        <v>0.7372332048488982</v>
      </c>
      <c r="I9" s="72">
        <f>WACC!D20</f>
        <v>5.3878466575052048E-2</v>
      </c>
      <c r="J9" s="72">
        <f>optvar!C14</f>
        <v>0.19215480409539265</v>
      </c>
      <c r="K9" s="72">
        <f>WACC!G20</f>
        <v>3.3800000000000004E-2</v>
      </c>
      <c r="L9" s="72">
        <f>'Debt fundamentals'!F9</f>
        <v>0.63959448420053988</v>
      </c>
      <c r="M9" s="72">
        <f>WACC!K20</f>
        <v>3.5631816710949296E-2</v>
      </c>
      <c r="N9" s="73">
        <f>'Cap Ex'!J9</f>
        <v>0.22938959797579286</v>
      </c>
      <c r="O9" s="73">
        <f>PS!E9</f>
        <v>4.4604026563522723</v>
      </c>
      <c r="P9" s="73" t="str">
        <f>EVEBITDA!D10</f>
        <v>NA</v>
      </c>
      <c r="Q9" s="73" t="str">
        <f>EVEBITDA!E10</f>
        <v>NA</v>
      </c>
      <c r="R9" s="73">
        <f>PBV!C9</f>
        <v>0.93914809919445397</v>
      </c>
      <c r="S9" s="73">
        <f>PE!D9</f>
        <v>24.903502919393066</v>
      </c>
      <c r="T9" s="72" t="str">
        <f>'Working capital'!F9</f>
        <v>NA</v>
      </c>
      <c r="U9" s="72">
        <f>'Summary sheet uValue'!G18</f>
        <v>4.7393923824739642E-2</v>
      </c>
      <c r="V9" s="72">
        <f>'Cap Ex'!H9</f>
        <v>7.984463977211817E-2</v>
      </c>
      <c r="W9" s="72" t="str">
        <f>fundgrEB!D9</f>
        <v>NA</v>
      </c>
      <c r="X9" s="72">
        <f>Fundgr!C9</f>
        <v>9.7813108396503909E-2</v>
      </c>
      <c r="Y9" s="72">
        <f>'Dividend fundamentals'!E9</f>
        <v>0.26641100825320135</v>
      </c>
      <c r="Z9" s="72">
        <f>1-Fundgr!D9</f>
        <v>0.26641100825320141</v>
      </c>
      <c r="AA9" s="115">
        <f>Margins!J10</f>
        <v>-1.0817144530146413E-3</v>
      </c>
    </row>
    <row r="10" spans="1:27" s="68" customFormat="1" ht="12.5">
      <c r="A10" s="70" t="str">
        <f>'Master data'!A10</f>
        <v>Beverage (Alcoholic)</v>
      </c>
      <c r="B10" s="71">
        <f>'Master data'!B10</f>
        <v>219</v>
      </c>
      <c r="C10" s="72">
        <f>'Hist Growth'!D10</f>
        <v>5.5807803468208066E-2</v>
      </c>
      <c r="D10" s="72">
        <f>Margins!F11</f>
        <v>0.21794915189633945</v>
      </c>
      <c r="E10" s="72">
        <f>'Return on capital'!H10</f>
        <v>0.1302382056431195</v>
      </c>
      <c r="F10" s="72">
        <f>'Tax rates'!H11</f>
        <v>0.26070513026418185</v>
      </c>
      <c r="G10" s="73">
        <f>Beta!H13</f>
        <v>0.85896545362063104</v>
      </c>
      <c r="H10" s="73">
        <f>Beta!C13</f>
        <v>0.92090243003027572</v>
      </c>
      <c r="I10" s="72">
        <f>WACC!D21</f>
        <v>6.3539467819592507E-2</v>
      </c>
      <c r="J10" s="72">
        <f>optvar!C15</f>
        <v>0.25204820366049158</v>
      </c>
      <c r="K10" s="72">
        <f>WACC!G21</f>
        <v>4.0400000000000005E-2</v>
      </c>
      <c r="L10" s="72">
        <f>'Debt fundamentals'!F10</f>
        <v>0.12924031417486145</v>
      </c>
      <c r="M10" s="72">
        <f>WACC!K21</f>
        <v>5.9243588555583176E-2</v>
      </c>
      <c r="N10" s="73">
        <f>'Cap Ex'!J10</f>
        <v>0.72317532053776501</v>
      </c>
      <c r="O10" s="73">
        <f>PS!E10</f>
        <v>5.3009781589270615</v>
      </c>
      <c r="P10" s="73">
        <f>EVEBITDA!D11</f>
        <v>19.765968125565983</v>
      </c>
      <c r="Q10" s="73">
        <f>EVEBITDA!E11</f>
        <v>24.195400759974508</v>
      </c>
      <c r="R10" s="73">
        <f>PBV!C10</f>
        <v>4.4481171369433268</v>
      </c>
      <c r="S10" s="73">
        <f>PE!D10</f>
        <v>44.851489172576848</v>
      </c>
      <c r="T10" s="72">
        <f>'Working capital'!F10</f>
        <v>8.8092151339660321E-2</v>
      </c>
      <c r="U10" s="72">
        <f>'Summary sheet uValue'!G19</f>
        <v>4.1966264950670663E-2</v>
      </c>
      <c r="V10" s="72">
        <f>'Cap Ex'!H10</f>
        <v>3.8145715766077009E-3</v>
      </c>
      <c r="W10" s="72">
        <f>fundgrEB!D10</f>
        <v>6.1904632235447888E-4</v>
      </c>
      <c r="X10" s="72">
        <f>Fundgr!C10</f>
        <v>0.14566001091751701</v>
      </c>
      <c r="Y10" s="72">
        <f>'Dividend fundamentals'!E10</f>
        <v>0.43890122855911506</v>
      </c>
      <c r="Z10" s="72">
        <f>1-Fundgr!D10</f>
        <v>0.43890122855911506</v>
      </c>
      <c r="AA10" s="115">
        <f>Margins!J11</f>
        <v>0.21828449276979628</v>
      </c>
    </row>
    <row r="11" spans="1:27" s="68" customFormat="1" ht="12.5">
      <c r="A11" s="70" t="str">
        <f>'Master data'!A11</f>
        <v>Beverage (Soft)</v>
      </c>
      <c r="B11" s="71">
        <f>'Master data'!B11</f>
        <v>100</v>
      </c>
      <c r="C11" s="72">
        <f>'Hist Growth'!D11</f>
        <v>7.5315166666666669E-2</v>
      </c>
      <c r="D11" s="72">
        <f>Margins!F12</f>
        <v>0.17190985297251421</v>
      </c>
      <c r="E11" s="72">
        <f>'Return on capital'!H11</f>
        <v>0.22203947756178474</v>
      </c>
      <c r="F11" s="72">
        <f>'Tax rates'!H12</f>
        <v>0.24433613620151137</v>
      </c>
      <c r="G11" s="73">
        <f>Beta!H14</f>
        <v>0.81462342739717719</v>
      </c>
      <c r="H11" s="73">
        <f>Beta!C14</f>
        <v>0.8838214934890084</v>
      </c>
      <c r="I11" s="72">
        <f>WACC!D22</f>
        <v>6.1589010557521848E-2</v>
      </c>
      <c r="J11" s="72">
        <f>optvar!C16</f>
        <v>0.30683803257362013</v>
      </c>
      <c r="K11" s="72">
        <f>WACC!G22</f>
        <v>4.0400000000000005E-2</v>
      </c>
      <c r="L11" s="72">
        <f>'Debt fundamentals'!F11</f>
        <v>0.14281839695018891</v>
      </c>
      <c r="M11" s="72">
        <f>WACC!K22</f>
        <v>5.7120364227539036E-2</v>
      </c>
      <c r="N11" s="73">
        <f>'Cap Ex'!J11</f>
        <v>1.4547388292735512</v>
      </c>
      <c r="O11" s="73">
        <f>PS!E11</f>
        <v>4.1909320175085218</v>
      </c>
      <c r="P11" s="73">
        <f>EVEBITDA!D12</f>
        <v>19.401824087295569</v>
      </c>
      <c r="Q11" s="73">
        <f>EVEBITDA!E12</f>
        <v>24.26434610924019</v>
      </c>
      <c r="R11" s="73">
        <f>PBV!C11</f>
        <v>6.6554108982808966</v>
      </c>
      <c r="S11" s="73">
        <f>PE!D11</f>
        <v>70.240049088776445</v>
      </c>
      <c r="T11" s="72">
        <f>'Working capital'!F11</f>
        <v>-5.1763655911389386E-2</v>
      </c>
      <c r="U11" s="72">
        <f>'Summary sheet uValue'!G20</f>
        <v>4.4794497319526255E-2</v>
      </c>
      <c r="V11" s="72">
        <f>'Cap Ex'!H11</f>
        <v>4.1359988705378374E-2</v>
      </c>
      <c r="W11" s="72">
        <f>fundgrEB!D11</f>
        <v>0.2864594920560114</v>
      </c>
      <c r="X11" s="72">
        <f>Fundgr!C11</f>
        <v>0.24731986590461932</v>
      </c>
      <c r="Y11" s="72">
        <f>'Dividend fundamentals'!E11</f>
        <v>0.75415189854831</v>
      </c>
      <c r="Z11" s="72">
        <f>1-Fundgr!D11</f>
        <v>0.75415189854831</v>
      </c>
      <c r="AA11" s="115">
        <f>Margins!J12</f>
        <v>0.17241253195656203</v>
      </c>
    </row>
    <row r="12" spans="1:27" s="68" customFormat="1" ht="12.5">
      <c r="A12" s="70" t="str">
        <f>'Master data'!A12</f>
        <v>Broadcasting</v>
      </c>
      <c r="B12" s="71">
        <f>'Master data'!B12</f>
        <v>139</v>
      </c>
      <c r="C12" s="72">
        <f>'Hist Growth'!D12</f>
        <v>1.8059655172413792E-2</v>
      </c>
      <c r="D12" s="72">
        <f>Margins!F13</f>
        <v>0.15739832815923319</v>
      </c>
      <c r="E12" s="72">
        <f>'Return on capital'!H12</f>
        <v>0.14843946881188957</v>
      </c>
      <c r="F12" s="72">
        <f>'Tax rates'!H13</f>
        <v>0.22760724752419223</v>
      </c>
      <c r="G12" s="73">
        <f>Beta!H15</f>
        <v>0.80833879153702759</v>
      </c>
      <c r="H12" s="73">
        <f>Beta!C15</f>
        <v>1.0940244505371257</v>
      </c>
      <c r="I12" s="72">
        <f>WACC!D23</f>
        <v>7.264568609825281E-2</v>
      </c>
      <c r="J12" s="72">
        <f>optvar!C17</f>
        <v>0.32837290457933188</v>
      </c>
      <c r="K12" s="72">
        <f>WACC!G23</f>
        <v>4.0400000000000005E-2</v>
      </c>
      <c r="L12" s="72">
        <f>'Debt fundamentals'!F12</f>
        <v>0.40355659638413288</v>
      </c>
      <c r="M12" s="72">
        <f>WACC!K23</f>
        <v>5.5556805144891017E-2</v>
      </c>
      <c r="N12" s="73">
        <f>'Cap Ex'!J12</f>
        <v>1.1393690544768109</v>
      </c>
      <c r="O12" s="73">
        <f>PS!E12</f>
        <v>1.5854016127255348</v>
      </c>
      <c r="P12" s="73">
        <f>EVEBITDA!D13</f>
        <v>7.3394652714791127</v>
      </c>
      <c r="Q12" s="73">
        <f>EVEBITDA!E13</f>
        <v>9.9726906511674223</v>
      </c>
      <c r="R12" s="73">
        <f>PBV!C12</f>
        <v>1.1364201887933771</v>
      </c>
      <c r="S12" s="73">
        <f>PE!D12</f>
        <v>41.599630597037567</v>
      </c>
      <c r="T12" s="72">
        <f>'Working capital'!F12</f>
        <v>9.6895490447640426E-2</v>
      </c>
      <c r="U12" s="72">
        <f>'Summary sheet uValue'!G21</f>
        <v>3.3465454747841419E-2</v>
      </c>
      <c r="V12" s="72">
        <f>'Cap Ex'!H12</f>
        <v>1.536153808767424E-2</v>
      </c>
      <c r="W12" s="72">
        <f>fundgrEB!D12</f>
        <v>0.72883101237152792</v>
      </c>
      <c r="X12" s="72">
        <f>Fundgr!C12</f>
        <v>0.13346324081446648</v>
      </c>
      <c r="Y12" s="72">
        <f>'Dividend fundamentals'!E12</f>
        <v>0.25046767216384253</v>
      </c>
      <c r="Z12" s="72">
        <f>1-Fundgr!D12</f>
        <v>0.25046767216384258</v>
      </c>
      <c r="AA12" s="115">
        <f>Margins!J13</f>
        <v>0.15662202949102244</v>
      </c>
    </row>
    <row r="13" spans="1:27" s="68" customFormat="1" ht="12.5">
      <c r="A13" s="70" t="str">
        <f>'Master data'!A13</f>
        <v>Brokerage &amp; Investment Banking</v>
      </c>
      <c r="B13" s="71">
        <f>'Master data'!B13</f>
        <v>599</v>
      </c>
      <c r="C13" s="72">
        <f>'Hist Growth'!D13</f>
        <v>0.15494220183486232</v>
      </c>
      <c r="D13" s="72">
        <f>Margins!F14</f>
        <v>1.8452197655494426E-2</v>
      </c>
      <c r="E13" s="72">
        <f>'Return on capital'!H13</f>
        <v>3.6598308950019842E-3</v>
      </c>
      <c r="F13" s="72">
        <f>'Tax rates'!H14</f>
        <v>0.21963887009183547</v>
      </c>
      <c r="G13" s="73">
        <f>Beta!H16</f>
        <v>0.45000745557375477</v>
      </c>
      <c r="H13" s="73">
        <f>Beta!C16</f>
        <v>0.91644923419476632</v>
      </c>
      <c r="I13" s="72">
        <f>WACC!D24</f>
        <v>6.3305229718644704E-2</v>
      </c>
      <c r="J13" s="72">
        <f>optvar!C18</f>
        <v>0.30270055107808447</v>
      </c>
      <c r="K13" s="72">
        <f>WACC!G24</f>
        <v>4.0400000000000005E-2</v>
      </c>
      <c r="L13" s="72">
        <f>'Debt fundamentals'!F13</f>
        <v>0.66354770858050638</v>
      </c>
      <c r="M13" s="72">
        <f>WACC!K24</f>
        <v>4.1404685167664781E-2</v>
      </c>
      <c r="N13" s="73">
        <f>'Cap Ex'!J13</f>
        <v>0.21945659992468944</v>
      </c>
      <c r="O13" s="73">
        <f>PS!E13</f>
        <v>6.1118486679454067</v>
      </c>
      <c r="P13" s="73">
        <f>EVEBITDA!D14</f>
        <v>145.39801135677905</v>
      </c>
      <c r="Q13" s="73" t="str">
        <f>EVEBITDA!E14</f>
        <v>NA</v>
      </c>
      <c r="R13" s="73">
        <f>PBV!C13</f>
        <v>1.4822015010926872</v>
      </c>
      <c r="S13" s="73">
        <f>PE!D13</f>
        <v>35.400303039401535</v>
      </c>
      <c r="T13" s="72" t="str">
        <f>'Working capital'!F13</f>
        <v>NA</v>
      </c>
      <c r="U13" s="72">
        <f>'Summary sheet uValue'!G22</f>
        <v>3.0199249157337339E-2</v>
      </c>
      <c r="V13" s="72">
        <f>'Cap Ex'!H13</f>
        <v>-2.3799526575878373E-3</v>
      </c>
      <c r="W13" s="72">
        <f>fundgrEB!D13</f>
        <v>-10.368075570850641</v>
      </c>
      <c r="X13" s="72">
        <f>Fundgr!C13</f>
        <v>0.14708442590964979</v>
      </c>
      <c r="Y13" s="72">
        <f>'Dividend fundamentals'!E13</f>
        <v>0.36975144322577064</v>
      </c>
      <c r="Z13" s="72">
        <f>1-Fundgr!D13</f>
        <v>0.36975144322577069</v>
      </c>
      <c r="AA13" s="115">
        <f>Margins!J14</f>
        <v>1.9354410552105617E-2</v>
      </c>
    </row>
    <row r="14" spans="1:27" s="68" customFormat="1" ht="12.5">
      <c r="A14" s="70" t="str">
        <f>'Master data'!A14</f>
        <v>Building Materials</v>
      </c>
      <c r="B14" s="71">
        <f>'Master data'!B14</f>
        <v>449</v>
      </c>
      <c r="C14" s="72">
        <f>'Hist Growth'!D14</f>
        <v>6.3021604584527269E-2</v>
      </c>
      <c r="D14" s="72">
        <f>Margins!F15</f>
        <v>0.11322914933881555</v>
      </c>
      <c r="E14" s="72">
        <f>'Return on capital'!H14</f>
        <v>0.18207973069883476</v>
      </c>
      <c r="F14" s="72">
        <f>'Tax rates'!H15</f>
        <v>0.23523115155532526</v>
      </c>
      <c r="G14" s="73">
        <f>Beta!H17</f>
        <v>1.0516109209589848</v>
      </c>
      <c r="H14" s="73">
        <f>Beta!C17</f>
        <v>1.118843607970198</v>
      </c>
      <c r="I14" s="72">
        <f>WACC!D25</f>
        <v>7.395117377923241E-2</v>
      </c>
      <c r="J14" s="72">
        <f>optvar!C19</f>
        <v>0.28033869784105359</v>
      </c>
      <c r="K14" s="72">
        <f>WACC!G25</f>
        <v>4.0400000000000005E-2</v>
      </c>
      <c r="L14" s="72">
        <f>'Debt fundamentals'!F14</f>
        <v>0.15146564753406297</v>
      </c>
      <c r="M14" s="72">
        <f>WACC!K25</f>
        <v>6.7339520477139064E-2</v>
      </c>
      <c r="N14" s="73">
        <f>'Cap Ex'!J14</f>
        <v>1.9207262185722309</v>
      </c>
      <c r="O14" s="73">
        <f>PS!E14</f>
        <v>2.0016532316693967</v>
      </c>
      <c r="P14" s="73">
        <f>EVEBITDA!D15</f>
        <v>12.88305355321155</v>
      </c>
      <c r="Q14" s="73">
        <f>EVEBITDA!E15</f>
        <v>17.428755729361715</v>
      </c>
      <c r="R14" s="73">
        <f>PBV!C14</f>
        <v>3.3421957960917124</v>
      </c>
      <c r="S14" s="73">
        <f>PE!D14</f>
        <v>66.276654505597776</v>
      </c>
      <c r="T14" s="72">
        <f>'Working capital'!F14</f>
        <v>0.16314694678034158</v>
      </c>
      <c r="U14" s="72">
        <f>'Summary sheet uValue'!G23</f>
        <v>3.7975504885286428E-2</v>
      </c>
      <c r="V14" s="72">
        <f>'Cap Ex'!H14</f>
        <v>3.2959674260180927E-2</v>
      </c>
      <c r="W14" s="72">
        <f>fundgrEB!D14</f>
        <v>0.49692437860489486</v>
      </c>
      <c r="X14" s="72">
        <f>Fundgr!C14</f>
        <v>0.1698539227799756</v>
      </c>
      <c r="Y14" s="72">
        <f>'Dividend fundamentals'!E14</f>
        <v>0.27340547096016066</v>
      </c>
      <c r="Z14" s="72">
        <f>1-Fundgr!D14</f>
        <v>0.27340547096016066</v>
      </c>
      <c r="AA14" s="115">
        <f>Margins!J15</f>
        <v>0.11469694869580641</v>
      </c>
    </row>
    <row r="15" spans="1:27" s="68" customFormat="1" ht="12.5">
      <c r="A15" s="70" t="str">
        <f>'Master data'!A15</f>
        <v>Business &amp; Consumer Services</v>
      </c>
      <c r="B15" s="71">
        <f>'Master data'!B15</f>
        <v>948</v>
      </c>
      <c r="C15" s="72">
        <f>'Hist Growth'!D15</f>
        <v>5.9959058219178102E-2</v>
      </c>
      <c r="D15" s="72">
        <f>Margins!F16</f>
        <v>8.4161259092761648E-2</v>
      </c>
      <c r="E15" s="72">
        <f>'Return on capital'!H15</f>
        <v>0.195131567973233</v>
      </c>
      <c r="F15" s="72">
        <f>'Tax rates'!H16</f>
        <v>0.25522392488247392</v>
      </c>
      <c r="G15" s="73">
        <f>Beta!H18</f>
        <v>1.034888420252259</v>
      </c>
      <c r="H15" s="73">
        <f>Beta!C18</f>
        <v>1.1058963659887098</v>
      </c>
      <c r="I15" s="72">
        <f>WACC!D26</f>
        <v>7.3270148851006134E-2</v>
      </c>
      <c r="J15" s="72">
        <f>optvar!C20</f>
        <v>0.32342540173106121</v>
      </c>
      <c r="K15" s="72">
        <f>WACC!G26</f>
        <v>4.0400000000000005E-2</v>
      </c>
      <c r="L15" s="72">
        <f>'Debt fundamentals'!F15</f>
        <v>0.15501805706750268</v>
      </c>
      <c r="M15" s="72">
        <f>WACC!K26</f>
        <v>6.660899986422178E-2</v>
      </c>
      <c r="N15" s="73">
        <f>'Cap Ex'!J15</f>
        <v>2.7155500036360642</v>
      </c>
      <c r="O15" s="73">
        <f>PS!E15</f>
        <v>2.3481930203402368</v>
      </c>
      <c r="P15" s="73">
        <f>EVEBITDA!D16</f>
        <v>17.077872619073723</v>
      </c>
      <c r="Q15" s="73">
        <f>EVEBITDA!E16</f>
        <v>26.198126833108557</v>
      </c>
      <c r="R15" s="73">
        <f>PBV!C15</f>
        <v>4.4706149638763684</v>
      </c>
      <c r="S15" s="73">
        <f>PE!D15</f>
        <v>83.44953125089296</v>
      </c>
      <c r="T15" s="72">
        <f>'Working capital'!F15</f>
        <v>9.9017269076309228E-2</v>
      </c>
      <c r="U15" s="72">
        <f>'Summary sheet uValue'!G24</f>
        <v>2.2459011396246009E-2</v>
      </c>
      <c r="V15" s="72">
        <f>'Cap Ex'!H15</f>
        <v>1.8732578896551822E-2</v>
      </c>
      <c r="W15" s="72">
        <f>fundgrEB!D15</f>
        <v>0.41381989227101956</v>
      </c>
      <c r="X15" s="72">
        <f>Fundgr!C15</f>
        <v>0.15401079666199044</v>
      </c>
      <c r="Y15" s="72">
        <f>'Dividend fundamentals'!E15</f>
        <v>0.39715129561444124</v>
      </c>
      <c r="Z15" s="72">
        <f>1-Fundgr!D15</f>
        <v>0.39715129561444118</v>
      </c>
      <c r="AA15" s="115">
        <f>Margins!J16</f>
        <v>8.6005375303710885E-2</v>
      </c>
    </row>
    <row r="16" spans="1:27" s="68" customFormat="1" ht="12.5">
      <c r="A16" s="70" t="str">
        <f>'Master data'!A16</f>
        <v>Cable TV</v>
      </c>
      <c r="B16" s="71">
        <f>'Master data'!B16</f>
        <v>54</v>
      </c>
      <c r="C16" s="72">
        <f>'Hist Growth'!D16</f>
        <v>3.6265853658536587E-2</v>
      </c>
      <c r="D16" s="72">
        <f>Margins!F17</f>
        <v>0.19022318847102621</v>
      </c>
      <c r="E16" s="72">
        <f>'Return on capital'!H16</f>
        <v>0.1300867452515298</v>
      </c>
      <c r="F16" s="72">
        <f>'Tax rates'!H17</f>
        <v>0.25014412321263152</v>
      </c>
      <c r="G16" s="73">
        <f>Beta!H19</f>
        <v>0.71212981670502995</v>
      </c>
      <c r="H16" s="73">
        <f>Beta!C19</f>
        <v>0.99186346090864785</v>
      </c>
      <c r="I16" s="72">
        <f>WACC!D27</f>
        <v>6.7272018043794873E-2</v>
      </c>
      <c r="J16" s="72">
        <f>optvar!C21</f>
        <v>0.25394099714328017</v>
      </c>
      <c r="K16" s="72">
        <f>WACC!G27</f>
        <v>4.0400000000000005E-2</v>
      </c>
      <c r="L16" s="72">
        <f>'Debt fundamentals'!F16</f>
        <v>0.36871437739759638</v>
      </c>
      <c r="M16" s="72">
        <f>WACC!K27</f>
        <v>5.3639903429644344E-2</v>
      </c>
      <c r="N16" s="73">
        <f>'Cap Ex'!J16</f>
        <v>0.80491089853914344</v>
      </c>
      <c r="O16" s="73">
        <f>PS!E16</f>
        <v>3.2469485986887721</v>
      </c>
      <c r="P16" s="73">
        <f>EVEBITDA!D17</f>
        <v>9.7944340692338177</v>
      </c>
      <c r="Q16" s="73">
        <f>EVEBITDA!E17</f>
        <v>17.076096431323403</v>
      </c>
      <c r="R16" s="73">
        <f>PBV!C16</f>
        <v>2.671368922797507</v>
      </c>
      <c r="S16" s="73">
        <f>PE!D16</f>
        <v>30.633594726895119</v>
      </c>
      <c r="T16" s="72">
        <f>'Working capital'!F16</f>
        <v>7.2116223021930015E-3</v>
      </c>
      <c r="U16" s="72">
        <f>'Summary sheet uValue'!G25</f>
        <v>0.10785785727282911</v>
      </c>
      <c r="V16" s="72">
        <f>'Cap Ex'!H16</f>
        <v>-1.1778116070334552E-2</v>
      </c>
      <c r="W16" s="72">
        <f>fundgrEB!D16</f>
        <v>-5.6067087549653533E-2</v>
      </c>
      <c r="X16" s="72">
        <f>Fundgr!C16</f>
        <v>0.15219360765722542</v>
      </c>
      <c r="Y16" s="72">
        <f>'Dividend fundamentals'!E16</f>
        <v>0.25204662726783561</v>
      </c>
      <c r="Z16" s="72">
        <f>1-Fundgr!D16</f>
        <v>0.25204662726783567</v>
      </c>
      <c r="AA16" s="115">
        <f>Margins!J17</f>
        <v>0.19022629467515539</v>
      </c>
    </row>
    <row r="17" spans="1:27" s="68" customFormat="1" ht="12.5">
      <c r="A17" s="70" t="str">
        <f>'Master data'!A17</f>
        <v>Chemical (Basic)</v>
      </c>
      <c r="B17" s="71">
        <f>'Master data'!B17</f>
        <v>854</v>
      </c>
      <c r="C17" s="72">
        <f>'Hist Growth'!D17</f>
        <v>0.10183789137380189</v>
      </c>
      <c r="D17" s="72">
        <f>Margins!F18</f>
        <v>0.1254853150733761</v>
      </c>
      <c r="E17" s="72">
        <f>'Return on capital'!H17</f>
        <v>0.13693265275656669</v>
      </c>
      <c r="F17" s="72">
        <f>'Tax rates'!H18</f>
        <v>0.19099032988116654</v>
      </c>
      <c r="G17" s="73">
        <f>Beta!H20</f>
        <v>1.019423503140594</v>
      </c>
      <c r="H17" s="73">
        <f>Beta!C20</f>
        <v>1.1361222166300649</v>
      </c>
      <c r="I17" s="72">
        <f>WACC!D28</f>
        <v>7.4860028594741418E-2</v>
      </c>
      <c r="J17" s="72">
        <f>optvar!C22</f>
        <v>0.29518907722389626</v>
      </c>
      <c r="K17" s="72">
        <f>WACC!G28</f>
        <v>4.0400000000000005E-2</v>
      </c>
      <c r="L17" s="72">
        <f>'Debt fundamentals'!F17</f>
        <v>0.22347788057332674</v>
      </c>
      <c r="M17" s="72">
        <f>WACC!K28</f>
        <v>6.4901847846101771E-2</v>
      </c>
      <c r="N17" s="73">
        <f>'Cap Ex'!J17</f>
        <v>1.276877647002252</v>
      </c>
      <c r="O17" s="73">
        <f>PS!E17</f>
        <v>1.597656952437307</v>
      </c>
      <c r="P17" s="73">
        <f>EVEBITDA!D18</f>
        <v>8.8002307184756372</v>
      </c>
      <c r="Q17" s="73">
        <f>EVEBITDA!E18</f>
        <v>12.333044234546465</v>
      </c>
      <c r="R17" s="73">
        <f>PBV!C17</f>
        <v>1.9222744211919043</v>
      </c>
      <c r="S17" s="73">
        <f>PE!D17</f>
        <v>71.65296521126902</v>
      </c>
      <c r="T17" s="72">
        <f>'Working capital'!F17</f>
        <v>0.12701261692842419</v>
      </c>
      <c r="U17" s="72">
        <f>'Summary sheet uValue'!G26</f>
        <v>8.3992720908773272E-2</v>
      </c>
      <c r="V17" s="72">
        <f>'Cap Ex'!H17</f>
        <v>5.9890191714082858E-2</v>
      </c>
      <c r="W17" s="72">
        <f>fundgrEB!D17</f>
        <v>0.86074387613751724</v>
      </c>
      <c r="X17" s="72">
        <f>Fundgr!C17</f>
        <v>0.17904217450125054</v>
      </c>
      <c r="Y17" s="72">
        <f>'Dividend fundamentals'!E17</f>
        <v>0.29407301643677597</v>
      </c>
      <c r="Z17" s="72">
        <f>1-Fundgr!D17</f>
        <v>0.29407301643677597</v>
      </c>
      <c r="AA17" s="115">
        <f>Margins!J18</f>
        <v>0.12735849459508572</v>
      </c>
    </row>
    <row r="18" spans="1:27" s="68" customFormat="1" ht="12.5">
      <c r="A18" s="70" t="str">
        <f>'Master data'!A18</f>
        <v>Chemical (Diversified)</v>
      </c>
      <c r="B18" s="71">
        <f>'Master data'!B18</f>
        <v>71</v>
      </c>
      <c r="C18" s="72">
        <f>'Hist Growth'!D18</f>
        <v>6.0420952380952374E-2</v>
      </c>
      <c r="D18" s="72">
        <f>Margins!F19</f>
        <v>0.1150904544943412</v>
      </c>
      <c r="E18" s="72">
        <f>'Return on capital'!H18</f>
        <v>0.11000865238866055</v>
      </c>
      <c r="F18" s="72">
        <f>'Tax rates'!H19</f>
        <v>0.21153545872282883</v>
      </c>
      <c r="G18" s="73">
        <f>Beta!H21</f>
        <v>1.1435954227980205</v>
      </c>
      <c r="H18" s="73">
        <f>Beta!C21</f>
        <v>1.4031540999878529</v>
      </c>
      <c r="I18" s="72">
        <f>WACC!D29</f>
        <v>8.8905905659361059E-2</v>
      </c>
      <c r="J18" s="72">
        <f>optvar!C23</f>
        <v>0.24802826424181612</v>
      </c>
      <c r="K18" s="72">
        <f>WACC!G29</f>
        <v>3.3800000000000004E-2</v>
      </c>
      <c r="L18" s="72">
        <f>'Debt fundamentals'!F18</f>
        <v>0.30619471112751695</v>
      </c>
      <c r="M18" s="72">
        <f>WACC!K29</f>
        <v>6.9445423485545277E-2</v>
      </c>
      <c r="N18" s="73">
        <f>'Cap Ex'!J18</f>
        <v>1.1928368145194908</v>
      </c>
      <c r="O18" s="73">
        <f>PS!E18</f>
        <v>1.2026694544700858</v>
      </c>
      <c r="P18" s="73">
        <f>EVEBITDA!D19</f>
        <v>6.9324763781470118</v>
      </c>
      <c r="Q18" s="73">
        <f>EVEBITDA!E19</f>
        <v>10.365940777240223</v>
      </c>
      <c r="R18" s="73">
        <f>PBV!C18</f>
        <v>1.4440542319516374</v>
      </c>
      <c r="S18" s="73">
        <f>PE!D18</f>
        <v>19.816760266521058</v>
      </c>
      <c r="T18" s="72">
        <f>'Working capital'!F18</f>
        <v>0.1669565823564432</v>
      </c>
      <c r="U18" s="72">
        <f>'Summary sheet uValue'!G27</f>
        <v>5.3503326097392334E-2</v>
      </c>
      <c r="V18" s="72">
        <f>'Cap Ex'!H18</f>
        <v>2.3175042368213269E-2</v>
      </c>
      <c r="W18" s="72">
        <f>fundgrEB!D18</f>
        <v>0.44861305514442557</v>
      </c>
      <c r="X18" s="72">
        <f>Fundgr!C18</f>
        <v>0.13399234336985921</v>
      </c>
      <c r="Y18" s="72">
        <f>'Dividend fundamentals'!E18</f>
        <v>0.36879123823642057</v>
      </c>
      <c r="Z18" s="72">
        <f>1-Fundgr!D18</f>
        <v>0.36879123823642057</v>
      </c>
      <c r="AA18" s="115">
        <f>Margins!J19</f>
        <v>0.11497133470922671</v>
      </c>
    </row>
    <row r="19" spans="1:27" s="68" customFormat="1" ht="12.5">
      <c r="A19" s="70" t="str">
        <f>'Master data'!A19</f>
        <v>Chemical (Specialty)</v>
      </c>
      <c r="B19" s="71">
        <f>'Master data'!B19</f>
        <v>898</v>
      </c>
      <c r="C19" s="72">
        <f>'Hist Growth'!D19</f>
        <v>9.5149849498327707E-2</v>
      </c>
      <c r="D19" s="72">
        <f>Margins!F20</f>
        <v>0.13599534057610846</v>
      </c>
      <c r="E19" s="72">
        <f>'Return on capital'!H19</f>
        <v>0.14707006878043802</v>
      </c>
      <c r="F19" s="72">
        <f>'Tax rates'!H20</f>
        <v>0.20150021156475381</v>
      </c>
      <c r="G19" s="73">
        <f>Beta!H22</f>
        <v>1.0379171432897292</v>
      </c>
      <c r="H19" s="73">
        <f>Beta!C22</f>
        <v>1.106939031227731</v>
      </c>
      <c r="I19" s="72">
        <f>WACC!D30</f>
        <v>7.3324993042578654E-2</v>
      </c>
      <c r="J19" s="72">
        <f>optvar!C24</f>
        <v>0.3076472863588649</v>
      </c>
      <c r="K19" s="72">
        <f>WACC!G30</f>
        <v>4.0400000000000005E-2</v>
      </c>
      <c r="L19" s="72">
        <f>'Debt fundamentals'!F19</f>
        <v>0.13717913174815943</v>
      </c>
      <c r="M19" s="72">
        <f>WACC!K30</f>
        <v>6.7422861853527111E-2</v>
      </c>
      <c r="N19" s="73">
        <f>'Cap Ex'!J19</f>
        <v>1.2522363682932998</v>
      </c>
      <c r="O19" s="73">
        <f>PS!E19</f>
        <v>2.9043272980490888</v>
      </c>
      <c r="P19" s="73">
        <f>EVEBITDA!D20</f>
        <v>14.557587354835901</v>
      </c>
      <c r="Q19" s="73">
        <f>EVEBITDA!E20</f>
        <v>20.979208710878872</v>
      </c>
      <c r="R19" s="73">
        <f>PBV!C19</f>
        <v>3.3605366252371152</v>
      </c>
      <c r="S19" s="73">
        <f>PE!D19</f>
        <v>45.967145779035391</v>
      </c>
      <c r="T19" s="72">
        <f>'Working capital'!F19</f>
        <v>0.17730838243972824</v>
      </c>
      <c r="U19" s="72">
        <f>'Summary sheet uValue'!G28</f>
        <v>7.2185351096449954E-2</v>
      </c>
      <c r="V19" s="72">
        <f>'Cap Ex'!H19</f>
        <v>4.6584219137677074E-2</v>
      </c>
      <c r="W19" s="72">
        <f>fundgrEB!D19</f>
        <v>0.56317247030465956</v>
      </c>
      <c r="X19" s="72">
        <f>Fundgr!C19</f>
        <v>0.15459574781393212</v>
      </c>
      <c r="Y19" s="72">
        <f>'Dividend fundamentals'!E19</f>
        <v>0.33472651529688596</v>
      </c>
      <c r="Z19" s="72">
        <f>1-Fundgr!D19</f>
        <v>0.33472651529688591</v>
      </c>
      <c r="AA19" s="115">
        <f>Margins!J20</f>
        <v>0.13854725526088174</v>
      </c>
    </row>
    <row r="20" spans="1:27" s="68" customFormat="1" ht="12.5">
      <c r="A20" s="70" t="str">
        <f>'Master data'!A20</f>
        <v>Coal &amp; Related Energy</v>
      </c>
      <c r="B20" s="71">
        <f>'Master data'!B20</f>
        <v>206</v>
      </c>
      <c r="C20" s="72">
        <f>'Hist Growth'!D20</f>
        <v>0.10247798165137617</v>
      </c>
      <c r="D20" s="72">
        <f>Margins!F21</f>
        <v>0.17168028247758654</v>
      </c>
      <c r="E20" s="72">
        <f>'Return on capital'!H20</f>
        <v>0.18046530915311906</v>
      </c>
      <c r="F20" s="72">
        <f>'Tax rates'!H21</f>
        <v>0.2249929636464062</v>
      </c>
      <c r="G20" s="73">
        <f>Beta!H23</f>
        <v>1.087404452862955</v>
      </c>
      <c r="H20" s="73">
        <f>Beta!C23</f>
        <v>1.1269458657734746</v>
      </c>
      <c r="I20" s="72">
        <f>WACC!D31</f>
        <v>7.4377352539684763E-2</v>
      </c>
      <c r="J20" s="72">
        <f>optvar!C25</f>
        <v>0.44900567823215992</v>
      </c>
      <c r="K20" s="72">
        <f>WACC!G31</f>
        <v>4.4580000000000009E-2</v>
      </c>
      <c r="L20" s="72">
        <f>'Debt fundamentals'!F20</f>
        <v>0.29163516474050882</v>
      </c>
      <c r="M20" s="72">
        <f>WACC!K31</f>
        <v>6.2437122811909808E-2</v>
      </c>
      <c r="N20" s="73">
        <f>'Cap Ex'!J20</f>
        <v>1.1248637774971952</v>
      </c>
      <c r="O20" s="73">
        <f>PS!E20</f>
        <v>1.2371727116757574</v>
      </c>
      <c r="P20" s="73">
        <f>EVEBITDA!D21</f>
        <v>4.7088611102541647</v>
      </c>
      <c r="Q20" s="73">
        <f>EVEBITDA!E21</f>
        <v>6.7913183886254656</v>
      </c>
      <c r="R20" s="73">
        <f>PBV!C20</f>
        <v>1.1762027586426183</v>
      </c>
      <c r="S20" s="73">
        <f>PE!D20</f>
        <v>51.036653185157519</v>
      </c>
      <c r="T20" s="72">
        <f>'Working capital'!F20</f>
        <v>-1.8569185591852402E-2</v>
      </c>
      <c r="U20" s="72">
        <f>'Summary sheet uValue'!G29</f>
        <v>7.1084374464417358E-2</v>
      </c>
      <c r="V20" s="72">
        <f>'Cap Ex'!H20</f>
        <v>3.7949460245922946E-2</v>
      </c>
      <c r="W20" s="72">
        <f>fundgrEB!D20</f>
        <v>0.26446122755836421</v>
      </c>
      <c r="X20" s="72">
        <f>Fundgr!C20</f>
        <v>0.1346193475163229</v>
      </c>
      <c r="Y20" s="72">
        <f>'Dividend fundamentals'!E20</f>
        <v>0.63438373208153398</v>
      </c>
      <c r="Z20" s="72">
        <f>1-Fundgr!D20</f>
        <v>0.63438373208153398</v>
      </c>
      <c r="AA20" s="115">
        <f>Margins!J21</f>
        <v>0.1730722645904654</v>
      </c>
    </row>
    <row r="21" spans="1:27" s="68" customFormat="1" ht="12.5">
      <c r="A21" s="70" t="str">
        <f>'Master data'!A21</f>
        <v>Computer Services</v>
      </c>
      <c r="B21" s="71">
        <f>'Master data'!B21</f>
        <v>1040</v>
      </c>
      <c r="C21" s="72">
        <f>'Hist Growth'!D21</f>
        <v>8.8413371266002849E-2</v>
      </c>
      <c r="D21" s="72">
        <f>Margins!F22</f>
        <v>7.1005998561306238E-2</v>
      </c>
      <c r="E21" s="72">
        <f>'Return on capital'!H21</f>
        <v>0.21216102854698943</v>
      </c>
      <c r="F21" s="72">
        <f>'Tax rates'!H22</f>
        <v>0.23768986525070973</v>
      </c>
      <c r="G21" s="73">
        <f>Beta!H24</f>
        <v>1.0859424888659319</v>
      </c>
      <c r="H21" s="73">
        <f>Beta!C24</f>
        <v>1.1194804007685029</v>
      </c>
      <c r="I21" s="72">
        <f>WACC!D32</f>
        <v>7.3984669080423254E-2</v>
      </c>
      <c r="J21" s="72">
        <f>optvar!C26</f>
        <v>0.3178022147834853</v>
      </c>
      <c r="K21" s="72">
        <f>WACC!G32</f>
        <v>4.0400000000000005E-2</v>
      </c>
      <c r="L21" s="72">
        <f>'Debt fundamentals'!F21</f>
        <v>0.11071567434317883</v>
      </c>
      <c r="M21" s="72">
        <f>WACC!K32</f>
        <v>6.9148091484725574E-2</v>
      </c>
      <c r="N21" s="73">
        <f>'Cap Ex'!J21</f>
        <v>3.4445685929185372</v>
      </c>
      <c r="O21" s="73">
        <f>PS!E21</f>
        <v>1.6693508154641841</v>
      </c>
      <c r="P21" s="73">
        <f>EVEBITDA!D22</f>
        <v>15.876580918265343</v>
      </c>
      <c r="Q21" s="73">
        <f>EVEBITDA!E22</f>
        <v>22.370829098468235</v>
      </c>
      <c r="R21" s="73">
        <f>PBV!C21</f>
        <v>4.7232498594280399</v>
      </c>
      <c r="S21" s="73">
        <f>PE!D21</f>
        <v>77.490892349686391</v>
      </c>
      <c r="T21" s="72">
        <f>'Working capital'!F21</f>
        <v>0.14396138673690137</v>
      </c>
      <c r="U21" s="72">
        <f>'Summary sheet uValue'!G30</f>
        <v>1.4734770045120372E-2</v>
      </c>
      <c r="V21" s="72">
        <f>'Cap Ex'!H21</f>
        <v>1.2408356424096047E-2</v>
      </c>
      <c r="W21" s="72">
        <f>fundgrEB!D21</f>
        <v>0.34247507974849473</v>
      </c>
      <c r="X21" s="72">
        <f>Fundgr!C21</f>
        <v>0.16203687158794108</v>
      </c>
      <c r="Y21" s="72">
        <f>'Dividend fundamentals'!E21</f>
        <v>0.45350477108677362</v>
      </c>
      <c r="Z21" s="72">
        <f>1-Fundgr!D21</f>
        <v>0.45350477108677367</v>
      </c>
      <c r="AA21" s="115">
        <f>Margins!J22</f>
        <v>7.3892714992320904E-2</v>
      </c>
    </row>
    <row r="22" spans="1:27" s="68" customFormat="1" ht="12.5">
      <c r="A22" s="70" t="str">
        <f>'Master data'!A22</f>
        <v>Computers/Peripherals</v>
      </c>
      <c r="B22" s="71">
        <f>'Master data'!B22</f>
        <v>336</v>
      </c>
      <c r="C22" s="72">
        <f>'Hist Growth'!D22</f>
        <v>4.2003705179282882E-2</v>
      </c>
      <c r="D22" s="72">
        <f>Margins!F23</f>
        <v>0.13420801258847981</v>
      </c>
      <c r="E22" s="72">
        <f>'Return on capital'!H22</f>
        <v>0.22731167282354162</v>
      </c>
      <c r="F22" s="72">
        <f>'Tax rates'!H23</f>
        <v>0.17035675915354098</v>
      </c>
      <c r="G22" s="73">
        <f>Beta!H25</f>
        <v>1.3261720479709764</v>
      </c>
      <c r="H22" s="73">
        <f>Beta!C25</f>
        <v>1.3545573197237926</v>
      </c>
      <c r="I22" s="72">
        <f>WACC!D33</f>
        <v>8.634971501747149E-2</v>
      </c>
      <c r="J22" s="72">
        <f>optvar!C27</f>
        <v>0.33865869728221859</v>
      </c>
      <c r="K22" s="72">
        <f>WACC!G33</f>
        <v>4.0400000000000005E-2</v>
      </c>
      <c r="L22" s="72">
        <f>'Debt fundamentals'!F22</f>
        <v>8.4819040314930094E-2</v>
      </c>
      <c r="M22" s="72">
        <f>WACC!K33</f>
        <v>8.159563197976423E-2</v>
      </c>
      <c r="N22" s="73">
        <f>'Cap Ex'!J22</f>
        <v>1.8795730347568325</v>
      </c>
      <c r="O22" s="73">
        <f>PS!E22</f>
        <v>2.7942470732119915</v>
      </c>
      <c r="P22" s="73">
        <f>EVEBITDA!D23</f>
        <v>15.557308034826878</v>
      </c>
      <c r="Q22" s="73">
        <f>EVEBITDA!E23</f>
        <v>20.602691486321962</v>
      </c>
      <c r="R22" s="73">
        <f>PBV!C22</f>
        <v>6.7665197195831697</v>
      </c>
      <c r="S22" s="73">
        <f>PE!D22</f>
        <v>41.633679475354413</v>
      </c>
      <c r="T22" s="72">
        <f>'Working capital'!F22</f>
        <v>2.2248699917148208E-2</v>
      </c>
      <c r="U22" s="72">
        <f>'Summary sheet uValue'!G31</f>
        <v>4.6925212227599641E-2</v>
      </c>
      <c r="V22" s="72">
        <f>'Cap Ex'!H22</f>
        <v>3.2827286518238762E-2</v>
      </c>
      <c r="W22" s="72">
        <f>fundgrEB!D22</f>
        <v>0.37029589006892605</v>
      </c>
      <c r="X22" s="72">
        <f>Fundgr!C22</f>
        <v>0.34074969243364617</v>
      </c>
      <c r="Y22" s="72">
        <f>'Dividend fundamentals'!E22</f>
        <v>0.25742826139615732</v>
      </c>
      <c r="Z22" s="72">
        <f>1-Fundgr!D22</f>
        <v>0.25742826139615738</v>
      </c>
      <c r="AA22" s="115">
        <f>Margins!J23</f>
        <v>0.13717532124286425</v>
      </c>
    </row>
    <row r="23" spans="1:27" s="68" customFormat="1" ht="12.5">
      <c r="A23" s="70" t="str">
        <f>'Master data'!A23</f>
        <v>Construction Supplies</v>
      </c>
      <c r="B23" s="71">
        <f>'Master data'!B23</f>
        <v>784</v>
      </c>
      <c r="C23" s="72">
        <f>'Hist Growth'!D23</f>
        <v>7.4234515050167052E-2</v>
      </c>
      <c r="D23" s="72">
        <f>Margins!F24</f>
        <v>9.9700015155526275E-2</v>
      </c>
      <c r="E23" s="72">
        <f>'Return on capital'!H23</f>
        <v>0.1031080627281033</v>
      </c>
      <c r="F23" s="72">
        <f>'Tax rates'!H24</f>
        <v>0.21413837828768953</v>
      </c>
      <c r="G23" s="73">
        <f>Beta!H26</f>
        <v>1.0188538661037581</v>
      </c>
      <c r="H23" s="73">
        <f>Beta!C26</f>
        <v>1.1571894446027715</v>
      </c>
      <c r="I23" s="72">
        <f>WACC!D34</f>
        <v>7.5968164786105782E-2</v>
      </c>
      <c r="J23" s="72">
        <f>optvar!C28</f>
        <v>0.28428217213446577</v>
      </c>
      <c r="K23" s="72">
        <f>WACC!G34</f>
        <v>4.0400000000000005E-2</v>
      </c>
      <c r="L23" s="72">
        <f>'Debt fundamentals'!F23</f>
        <v>0.26554309882822053</v>
      </c>
      <c r="M23" s="72">
        <f>WACC!K34</f>
        <v>6.3841298791005432E-2</v>
      </c>
      <c r="N23" s="73">
        <f>'Cap Ex'!J23</f>
        <v>1.1877188506102832</v>
      </c>
      <c r="O23" s="73">
        <f>PS!E23</f>
        <v>1.5359911710330114</v>
      </c>
      <c r="P23" s="73">
        <f>EVEBITDA!D24</f>
        <v>9.6996372586891582</v>
      </c>
      <c r="Q23" s="73">
        <f>EVEBITDA!E24</f>
        <v>14.413173404233582</v>
      </c>
      <c r="R23" s="73">
        <f>PBV!C23</f>
        <v>1.6545950096783477</v>
      </c>
      <c r="S23" s="73">
        <f>PE!D23</f>
        <v>83.180494729762572</v>
      </c>
      <c r="T23" s="72">
        <f>'Working capital'!F23</f>
        <v>0.11058472194030441</v>
      </c>
      <c r="U23" s="72">
        <f>'Summary sheet uValue'!G32</f>
        <v>5.3591838303769686E-2</v>
      </c>
      <c r="V23" s="72">
        <f>'Cap Ex'!H23</f>
        <v>3.5796678594107754E-2</v>
      </c>
      <c r="W23" s="72">
        <f>fundgrEB!D23</f>
        <v>0.63503321477779107</v>
      </c>
      <c r="X23" s="72">
        <f>Fundgr!C23</f>
        <v>0.11261441512209489</v>
      </c>
      <c r="Y23" s="72">
        <f>'Dividend fundamentals'!E23</f>
        <v>0.4872110658449082</v>
      </c>
      <c r="Z23" s="72">
        <f>1-Fundgr!D23</f>
        <v>0.48721106584490825</v>
      </c>
      <c r="AA23" s="115">
        <f>Margins!J24</f>
        <v>0.10196080141016332</v>
      </c>
    </row>
    <row r="24" spans="1:27" s="68" customFormat="1" ht="12.5">
      <c r="A24" s="70" t="str">
        <f>'Master data'!A24</f>
        <v>Diversified</v>
      </c>
      <c r="B24" s="71">
        <f>'Master data'!B24</f>
        <v>318</v>
      </c>
      <c r="C24" s="72">
        <f>'Hist Growth'!D24</f>
        <v>7.9333945312500001E-2</v>
      </c>
      <c r="D24" s="72">
        <f>Margins!F25</f>
        <v>0.17094793633714722</v>
      </c>
      <c r="E24" s="72">
        <f>'Return on capital'!H24</f>
        <v>0.12454034333861526</v>
      </c>
      <c r="F24" s="72">
        <f>'Tax rates'!H25</f>
        <v>0.18456934409629669</v>
      </c>
      <c r="G24" s="73">
        <f>Beta!H27</f>
        <v>0.81599173352817267</v>
      </c>
      <c r="H24" s="73">
        <f>Beta!C27</f>
        <v>1.0538717452295296</v>
      </c>
      <c r="I24" s="72">
        <f>WACC!D35</f>
        <v>7.0533653799073254E-2</v>
      </c>
      <c r="J24" s="72">
        <f>optvar!C29</f>
        <v>0.23874797952027321</v>
      </c>
      <c r="K24" s="72">
        <f>WACC!G35</f>
        <v>3.3800000000000004E-2</v>
      </c>
      <c r="L24" s="72">
        <f>'Debt fundamentals'!F24</f>
        <v>0.36232884846159458</v>
      </c>
      <c r="M24" s="72">
        <f>WACC!K35</f>
        <v>5.4162312548767688E-2</v>
      </c>
      <c r="N24" s="73">
        <f>'Cap Ex'!J24</f>
        <v>0.85005852741487009</v>
      </c>
      <c r="O24" s="73">
        <f>PS!E24</f>
        <v>1.8318941608933268</v>
      </c>
      <c r="P24" s="73">
        <f>EVEBITDA!D25</f>
        <v>8.3831365749235829</v>
      </c>
      <c r="Q24" s="73">
        <f>EVEBITDA!E25</f>
        <v>10.344015782300399</v>
      </c>
      <c r="R24" s="73">
        <f>PBV!C24</f>
        <v>1.200473639942399</v>
      </c>
      <c r="S24" s="73">
        <f>PE!D24</f>
        <v>35.812846592019916</v>
      </c>
      <c r="T24" s="72">
        <f>'Working capital'!F24</f>
        <v>-0.20072186982204104</v>
      </c>
      <c r="U24" s="72">
        <f>'Summary sheet uValue'!G33</f>
        <v>4.5552353048106523E-2</v>
      </c>
      <c r="V24" s="72">
        <f>'Cap Ex'!H24</f>
        <v>3.5727032438049547E-2</v>
      </c>
      <c r="W24" s="72">
        <f>fundgrEB!D24</f>
        <v>0.29352196818304338</v>
      </c>
      <c r="X24" s="72">
        <f>Fundgr!C24</f>
        <v>0.15311078720268695</v>
      </c>
      <c r="Y24" s="72">
        <f>'Dividend fundamentals'!E24</f>
        <v>0.14003089806773888</v>
      </c>
      <c r="Z24" s="72">
        <f>1-Fundgr!D24</f>
        <v>0.14003089806773894</v>
      </c>
      <c r="AA24" s="115">
        <f>Margins!J25</f>
        <v>0.17135881524418048</v>
      </c>
    </row>
    <row r="25" spans="1:27" s="68" customFormat="1" ht="12.5">
      <c r="A25" s="70" t="str">
        <f>'Master data'!A25</f>
        <v>Drugs (Biotechnology)</v>
      </c>
      <c r="B25" s="71">
        <f>'Master data'!B25</f>
        <v>1223</v>
      </c>
      <c r="C25" s="72">
        <f>'Hist Growth'!D25</f>
        <v>0.2725598423423426</v>
      </c>
      <c r="D25" s="72">
        <f>Margins!F26</f>
        <v>0.10866206804464593</v>
      </c>
      <c r="E25" s="72">
        <f>'Return on capital'!H25</f>
        <v>7.0506081837415288E-2</v>
      </c>
      <c r="F25" s="72">
        <f>'Tax rates'!H26</f>
        <v>0.12712654679326621</v>
      </c>
      <c r="G25" s="73">
        <f>Beta!H28</f>
        <v>1.0995477751708742</v>
      </c>
      <c r="H25" s="73">
        <f>Beta!C28</f>
        <v>1.1044876675583117</v>
      </c>
      <c r="I25" s="72">
        <f>WACC!D36</f>
        <v>7.3196051313567198E-2</v>
      </c>
      <c r="J25" s="72">
        <f>optvar!C30</f>
        <v>0.45420702418042541</v>
      </c>
      <c r="K25" s="72">
        <f>WACC!G36</f>
        <v>4.4580000000000009E-2</v>
      </c>
      <c r="L25" s="72">
        <f>'Debt fundamentals'!F25</f>
        <v>0.10482815596938155</v>
      </c>
      <c r="M25" s="72">
        <f>WACC!K36</f>
        <v>6.9027973624962005E-2</v>
      </c>
      <c r="N25" s="73">
        <f>'Cap Ex'!J25</f>
        <v>0.49198829684546491</v>
      </c>
      <c r="O25" s="73">
        <f>PS!E25</f>
        <v>7.8705698445343453</v>
      </c>
      <c r="P25" s="73">
        <f>EVEBITDA!D26</f>
        <v>14.132888174042824</v>
      </c>
      <c r="Q25" s="73">
        <f>EVEBITDA!E26</f>
        <v>52.142945760445869</v>
      </c>
      <c r="R25" s="73">
        <f>PBV!C25</f>
        <v>5.8773916677363491</v>
      </c>
      <c r="S25" s="73">
        <f>PE!D25</f>
        <v>188.72003212013664</v>
      </c>
      <c r="T25" s="72">
        <f>'Working capital'!F25</f>
        <v>0.17868203186658602</v>
      </c>
      <c r="U25" s="72">
        <f>'Summary sheet uValue'!G34</f>
        <v>5.6319451162497959E-2</v>
      </c>
      <c r="V25" s="72">
        <f>'Cap Ex'!H25</f>
        <v>0.13788348638401227</v>
      </c>
      <c r="W25" s="72">
        <f>fundgrEB!D25</f>
        <v>2.4381763078636784</v>
      </c>
      <c r="X25" s="72">
        <f>Fundgr!C25</f>
        <v>-1.265233660853342E-2</v>
      </c>
      <c r="Y25" s="72">
        <f>'Dividend fundamentals'!E25</f>
        <v>1.7469244414724792E-3</v>
      </c>
      <c r="Z25" s="72">
        <f>1-Fundgr!D25</f>
        <v>1.7469244414725082E-3</v>
      </c>
      <c r="AA25" s="115">
        <f>Margins!J26</f>
        <v>0.14553082143009591</v>
      </c>
    </row>
    <row r="26" spans="1:27" s="68" customFormat="1" ht="12.5">
      <c r="A26" s="70" t="str">
        <f>'Master data'!A26</f>
        <v>Drugs (Pharmaceutical)</v>
      </c>
      <c r="B26" s="71">
        <f>'Master data'!B26</f>
        <v>1371</v>
      </c>
      <c r="C26" s="72">
        <f>'Hist Growth'!D26</f>
        <v>0.17784532959326782</v>
      </c>
      <c r="D26" s="72">
        <f>Margins!F27</f>
        <v>0.21443651696312521</v>
      </c>
      <c r="E26" s="72">
        <f>'Return on capital'!H26</f>
        <v>0.15533891167406097</v>
      </c>
      <c r="F26" s="72">
        <f>'Tax rates'!H27</f>
        <v>0.16089749310217782</v>
      </c>
      <c r="G26" s="73">
        <f>Beta!H29</f>
        <v>1.018070964021627</v>
      </c>
      <c r="H26" s="73">
        <f>Beta!C29</f>
        <v>1.0775601817466782</v>
      </c>
      <c r="I26" s="72">
        <f>WACC!D37</f>
        <v>7.1779665559875278E-2</v>
      </c>
      <c r="J26" s="72">
        <f>optvar!C31</f>
        <v>0.39786296480578942</v>
      </c>
      <c r="K26" s="72">
        <f>WACC!G37</f>
        <v>4.0400000000000005E-2</v>
      </c>
      <c r="L26" s="72">
        <f>'Debt fundamentals'!F26</f>
        <v>0.12882992669944857</v>
      </c>
      <c r="M26" s="72">
        <f>WACC!K37</f>
        <v>6.6435843286278912E-2</v>
      </c>
      <c r="N26" s="73">
        <f>'Cap Ex'!J26</f>
        <v>0.72372750503909877</v>
      </c>
      <c r="O26" s="73">
        <f>PS!E26</f>
        <v>4.3072203653376766</v>
      </c>
      <c r="P26" s="73">
        <f>EVEBITDA!D27</f>
        <v>14.01756506083159</v>
      </c>
      <c r="Q26" s="73">
        <f>EVEBITDA!E27</f>
        <v>19.395587124409477</v>
      </c>
      <c r="R26" s="73">
        <f>PBV!C26</f>
        <v>3.9070693428554377</v>
      </c>
      <c r="S26" s="73">
        <f>PE!D26</f>
        <v>54.437546232993952</v>
      </c>
      <c r="T26" s="72">
        <f>'Working capital'!F26</f>
        <v>0.15045192833609722</v>
      </c>
      <c r="U26" s="72">
        <f>'Summary sheet uValue'!G35</f>
        <v>4.8696108167801858E-2</v>
      </c>
      <c r="V26" s="72">
        <f>'Cap Ex'!H26</f>
        <v>5.7433549769644821E-2</v>
      </c>
      <c r="W26" s="72">
        <f>fundgrEB!D26</f>
        <v>0.39181138458615739</v>
      </c>
      <c r="X26" s="72">
        <f>Fundgr!C26</f>
        <v>0.12595871454134275</v>
      </c>
      <c r="Y26" s="72">
        <f>'Dividend fundamentals'!E26</f>
        <v>0.74314367916302693</v>
      </c>
      <c r="Z26" s="72">
        <f>1-Fundgr!D26</f>
        <v>0.74314367916302693</v>
      </c>
      <c r="AA26" s="115">
        <f>Margins!J27</f>
        <v>0.23448744322135934</v>
      </c>
    </row>
    <row r="27" spans="1:27" s="68" customFormat="1" ht="12.5">
      <c r="A27" s="70" t="str">
        <f>'Master data'!A27</f>
        <v>Education</v>
      </c>
      <c r="B27" s="71">
        <f>'Master data'!B27</f>
        <v>244</v>
      </c>
      <c r="C27" s="72">
        <f>'Hist Growth'!D27</f>
        <v>7.7773846153846152E-2</v>
      </c>
      <c r="D27" s="72">
        <f>Margins!F28</f>
        <v>9.6140138413167694E-2</v>
      </c>
      <c r="E27" s="72">
        <f>'Return on capital'!H27</f>
        <v>8.4427654333280935E-2</v>
      </c>
      <c r="F27" s="72">
        <f>'Tax rates'!H28</f>
        <v>0.17821466796831487</v>
      </c>
      <c r="G27" s="73">
        <f>Beta!H30</f>
        <v>0.99466487286497829</v>
      </c>
      <c r="H27" s="73">
        <f>Beta!C30</f>
        <v>1.0631824876684701</v>
      </c>
      <c r="I27" s="72">
        <f>WACC!D38</f>
        <v>7.1023398851361524E-2</v>
      </c>
      <c r="J27" s="72">
        <f>optvar!C32</f>
        <v>0.3237640159084067</v>
      </c>
      <c r="K27" s="72">
        <f>WACC!G38</f>
        <v>4.0400000000000005E-2</v>
      </c>
      <c r="L27" s="72">
        <f>'Debt fundamentals'!F27</f>
        <v>0.23534608860623782</v>
      </c>
      <c r="M27" s="72">
        <f>WACC!K38</f>
        <v>6.1439306216941832E-2</v>
      </c>
      <c r="N27" s="73">
        <f>'Cap Ex'!J27</f>
        <v>0.95105794527488585</v>
      </c>
      <c r="O27" s="73">
        <f>PS!E27</f>
        <v>2.7382057203019605</v>
      </c>
      <c r="P27" s="73">
        <f>EVEBITDA!D28</f>
        <v>12.414360129907049</v>
      </c>
      <c r="Q27" s="73">
        <f>EVEBITDA!E28</f>
        <v>24.566129524393371</v>
      </c>
      <c r="R27" s="73">
        <f>PBV!C27</f>
        <v>2.1419795377540467</v>
      </c>
      <c r="S27" s="73">
        <f>PE!D27</f>
        <v>172.07045889590799</v>
      </c>
      <c r="T27" s="72">
        <f>'Working capital'!F27</f>
        <v>-9.7118872374530353E-3</v>
      </c>
      <c r="U27" s="72">
        <f>'Summary sheet uValue'!G36</f>
        <v>8.2834159461968163E-2</v>
      </c>
      <c r="V27" s="72">
        <f>'Cap Ex'!H27</f>
        <v>0.15324854351350051</v>
      </c>
      <c r="W27" s="72">
        <f>fundgrEB!D27</f>
        <v>2.0812911399498266</v>
      </c>
      <c r="X27" s="72">
        <f>Fundgr!C27</f>
        <v>3.5086827411427837E-2</v>
      </c>
      <c r="Y27" s="72">
        <f>'Dividend fundamentals'!E27</f>
        <v>0.80901117116635013</v>
      </c>
      <c r="Z27" s="72">
        <f>1-Fundgr!D27</f>
        <v>0.80901117116635013</v>
      </c>
      <c r="AA27" s="115">
        <f>Margins!J28</f>
        <v>0.10149436847361079</v>
      </c>
    </row>
    <row r="28" spans="1:27" s="68" customFormat="1" ht="12.5">
      <c r="A28" s="70" t="str">
        <f>'Master data'!A28</f>
        <v>Electrical Equipment</v>
      </c>
      <c r="B28" s="71">
        <f>'Master data'!B28</f>
        <v>999</v>
      </c>
      <c r="C28" s="72">
        <f>'Hist Growth'!D28</f>
        <v>8.5675447530864327E-2</v>
      </c>
      <c r="D28" s="72">
        <f>Margins!F29</f>
        <v>7.098263724020451E-2</v>
      </c>
      <c r="E28" s="72">
        <f>'Return on capital'!H28</f>
        <v>0.11232819931545503</v>
      </c>
      <c r="F28" s="72">
        <f>'Tax rates'!H29</f>
        <v>0.19569729523838184</v>
      </c>
      <c r="G28" s="73">
        <f>Beta!H31</f>
        <v>1.0794141264744062</v>
      </c>
      <c r="H28" s="73">
        <f>Beta!C31</f>
        <v>1.0963399350526222</v>
      </c>
      <c r="I28" s="72">
        <f>WACC!D39</f>
        <v>7.2767480583767932E-2</v>
      </c>
      <c r="J28" s="72">
        <f>optvar!C33</f>
        <v>0.33717558911957879</v>
      </c>
      <c r="K28" s="72">
        <f>WACC!G39</f>
        <v>4.0400000000000005E-2</v>
      </c>
      <c r="L28" s="72">
        <f>'Debt fundamentals'!F28</f>
        <v>0.10922733916095732</v>
      </c>
      <c r="M28" s="72">
        <f>WACC!K39</f>
        <v>6.8128870678733341E-2</v>
      </c>
      <c r="N28" s="73">
        <f>'Cap Ex'!J28</f>
        <v>1.7049714240582912</v>
      </c>
      <c r="O28" s="73">
        <f>PS!E28</f>
        <v>2.6197080757069147</v>
      </c>
      <c r="P28" s="73">
        <f>EVEBITDA!D29</f>
        <v>21.818266491429235</v>
      </c>
      <c r="Q28" s="73">
        <f>EVEBITDA!E29</f>
        <v>34.207425273300665</v>
      </c>
      <c r="R28" s="73">
        <f>PBV!C28</f>
        <v>3.7699986928347937</v>
      </c>
      <c r="S28" s="73">
        <f>PE!D28</f>
        <v>66.410763809320045</v>
      </c>
      <c r="T28" s="72">
        <f>'Working capital'!F28</f>
        <v>0.21636832700795189</v>
      </c>
      <c r="U28" s="72">
        <f>'Summary sheet uValue'!G37</f>
        <v>5.5195854997738276E-2</v>
      </c>
      <c r="V28" s="72">
        <f>'Cap Ex'!H28</f>
        <v>6.3184219099487335E-2</v>
      </c>
      <c r="W28" s="72">
        <f>fundgrEB!D28</f>
        <v>1.4178635843466945</v>
      </c>
      <c r="X28" s="72">
        <f>Fundgr!C28</f>
        <v>9.5887128097968344E-2</v>
      </c>
      <c r="Y28" s="72">
        <f>'Dividend fundamentals'!E28</f>
        <v>0.50806228697477906</v>
      </c>
      <c r="Z28" s="72">
        <f>1-Fundgr!D28</f>
        <v>0.50806228697477906</v>
      </c>
      <c r="AA28" s="115">
        <f>Margins!J29</f>
        <v>7.4767807027420086E-2</v>
      </c>
    </row>
    <row r="29" spans="1:27" s="68" customFormat="1" ht="12.5">
      <c r="A29" s="70" t="str">
        <f>'Master data'!A29</f>
        <v>Electronics (Consumer &amp; Office)</v>
      </c>
      <c r="B29" s="71">
        <f>'Master data'!B29</f>
        <v>138</v>
      </c>
      <c r="C29" s="72">
        <f>'Hist Growth'!D29</f>
        <v>2.5422352941176497E-2</v>
      </c>
      <c r="D29" s="72">
        <f>Margins!F30</f>
        <v>6.3683998529846575E-2</v>
      </c>
      <c r="E29" s="72">
        <f>'Return on capital'!H29</f>
        <v>0.11667340453145202</v>
      </c>
      <c r="F29" s="72">
        <f>'Tax rates'!H30</f>
        <v>0.18359949239119458</v>
      </c>
      <c r="G29" s="73">
        <f>Beta!H32</f>
        <v>1.1837226783232111</v>
      </c>
      <c r="H29" s="73">
        <f>Beta!C32</f>
        <v>1.2907351864587455</v>
      </c>
      <c r="I29" s="72">
        <f>WACC!D40</f>
        <v>8.2992670807730012E-2</v>
      </c>
      <c r="J29" s="72">
        <f>optvar!C34</f>
        <v>0.31536571621443654</v>
      </c>
      <c r="K29" s="72">
        <f>WACC!G40</f>
        <v>4.0400000000000005E-2</v>
      </c>
      <c r="L29" s="72">
        <f>'Debt fundamentals'!F29</f>
        <v>0.23238187034529176</v>
      </c>
      <c r="M29" s="72">
        <f>WACC!K40</f>
        <v>7.0747849411940955E-2</v>
      </c>
      <c r="N29" s="73">
        <f>'Cap Ex'!J29</f>
        <v>1.6809375717987154</v>
      </c>
      <c r="O29" s="73">
        <f>PS!E29</f>
        <v>1.0565976114825613</v>
      </c>
      <c r="P29" s="73">
        <f>EVEBITDA!D30</f>
        <v>9.8988441468484591</v>
      </c>
      <c r="Q29" s="73">
        <f>EVEBITDA!E30</f>
        <v>16.025929264396034</v>
      </c>
      <c r="R29" s="73">
        <f>PBV!C29</f>
        <v>1.890039500119129</v>
      </c>
      <c r="S29" s="73">
        <f>PE!D29</f>
        <v>167.97298549910099</v>
      </c>
      <c r="T29" s="72">
        <f>'Working capital'!F29</f>
        <v>3.9618789126829777E-2</v>
      </c>
      <c r="U29" s="72">
        <f>'Summary sheet uValue'!G38</f>
        <v>4.7338746910571695E-2</v>
      </c>
      <c r="V29" s="72">
        <f>'Cap Ex'!H29</f>
        <v>6.5461285299230287E-2</v>
      </c>
      <c r="W29" s="72">
        <f>fundgrEB!D29</f>
        <v>1.4955966665729838</v>
      </c>
      <c r="X29" s="72">
        <f>Fundgr!C29</f>
        <v>0.14649401337524795</v>
      </c>
      <c r="Y29" s="72">
        <f>'Dividend fundamentals'!E29</f>
        <v>0.22192502231623787</v>
      </c>
      <c r="Z29" s="72">
        <f>1-Fundgr!D29</f>
        <v>0.2219250223162379</v>
      </c>
      <c r="AA29" s="115">
        <f>Margins!J30</f>
        <v>7.6962834098612126E-2</v>
      </c>
    </row>
    <row r="30" spans="1:27" s="68" customFormat="1" ht="12.5">
      <c r="A30" s="70" t="str">
        <f>'Master data'!A30</f>
        <v>Electronics (General)</v>
      </c>
      <c r="B30" s="71">
        <f>'Master data'!B30</f>
        <v>1425</v>
      </c>
      <c r="C30" s="72">
        <f>'Hist Growth'!D30</f>
        <v>7.3061757925072038E-2</v>
      </c>
      <c r="D30" s="72">
        <f>Margins!F31</f>
        <v>8.342281140717156E-2</v>
      </c>
      <c r="E30" s="72">
        <f>'Return on capital'!H30</f>
        <v>0.14336708006673324</v>
      </c>
      <c r="F30" s="72">
        <f>'Tax rates'!H31</f>
        <v>0.16844309487795051</v>
      </c>
      <c r="G30" s="73">
        <f>Beta!H33</f>
        <v>1.3099307680300021</v>
      </c>
      <c r="H30" s="73">
        <f>Beta!C33</f>
        <v>1.3003336732122071</v>
      </c>
      <c r="I30" s="72">
        <f>WACC!D41</f>
        <v>8.3497551210962098E-2</v>
      </c>
      <c r="J30" s="72">
        <f>optvar!C35</f>
        <v>0.31028467082163019</v>
      </c>
      <c r="K30" s="72">
        <f>WACC!G41</f>
        <v>4.0400000000000005E-2</v>
      </c>
      <c r="L30" s="72">
        <f>'Debt fundamentals'!F30</f>
        <v>0.11550999089770773</v>
      </c>
      <c r="M30" s="72">
        <f>WACC!K41</f>
        <v>7.7352702554803532E-2</v>
      </c>
      <c r="N30" s="73">
        <f>'Cap Ex'!J30</f>
        <v>1.5764726495723238</v>
      </c>
      <c r="O30" s="73">
        <f>PS!E30</f>
        <v>1.9430908691410391</v>
      </c>
      <c r="P30" s="73">
        <f>EVEBITDA!D31</f>
        <v>14.615143782541514</v>
      </c>
      <c r="Q30" s="73">
        <f>EVEBITDA!E31</f>
        <v>22.497559829671356</v>
      </c>
      <c r="R30" s="73">
        <f>PBV!C30</f>
        <v>3.0301711494177308</v>
      </c>
      <c r="S30" s="73">
        <f>PE!D30</f>
        <v>70.145638737395799</v>
      </c>
      <c r="T30" s="72">
        <f>'Working capital'!F30</f>
        <v>0.1854858097499861</v>
      </c>
      <c r="U30" s="72">
        <f>'Summary sheet uValue'!G39</f>
        <v>5.9545738343157954E-2</v>
      </c>
      <c r="V30" s="72">
        <f>'Cap Ex'!H30</f>
        <v>6.341272234412805E-2</v>
      </c>
      <c r="W30" s="72">
        <f>fundgrEB!D30</f>
        <v>1.2898308301471106</v>
      </c>
      <c r="X30" s="72">
        <f>Fundgr!C30</f>
        <v>0.13300111722461752</v>
      </c>
      <c r="Y30" s="72">
        <f>'Dividend fundamentals'!E30</f>
        <v>0.3186359885929218</v>
      </c>
      <c r="Z30" s="72">
        <f>1-Fundgr!D30</f>
        <v>0.31863598859292175</v>
      </c>
      <c r="AA30" s="115">
        <f>Margins!J31</f>
        <v>0.10122978675717055</v>
      </c>
    </row>
    <row r="31" spans="1:27" s="68" customFormat="1" ht="12.5">
      <c r="A31" s="70" t="str">
        <f>'Master data'!A31</f>
        <v>Engineering/Construction</v>
      </c>
      <c r="B31" s="71">
        <f>'Master data'!B31</f>
        <v>1267</v>
      </c>
      <c r="C31" s="72">
        <f>'Hist Growth'!D31</f>
        <v>3.4862134831460639E-2</v>
      </c>
      <c r="D31" s="72">
        <f>Margins!F32</f>
        <v>4.8072625266089533E-2</v>
      </c>
      <c r="E31" s="72">
        <f>'Return on capital'!H31</f>
        <v>9.0537065784327186E-2</v>
      </c>
      <c r="F31" s="72">
        <f>'Tax rates'!H32</f>
        <v>0.24283862620055652</v>
      </c>
      <c r="G31" s="73">
        <f>Beta!H34</f>
        <v>0.84003461855413619</v>
      </c>
      <c r="H31" s="73">
        <f>Beta!C34</f>
        <v>1.1234164907248396</v>
      </c>
      <c r="I31" s="72">
        <f>WACC!D42</f>
        <v>7.4191707412126565E-2</v>
      </c>
      <c r="J31" s="72">
        <f>optvar!C36</f>
        <v>0.2943241351825901</v>
      </c>
      <c r="K31" s="72">
        <f>WACC!G42</f>
        <v>4.0400000000000005E-2</v>
      </c>
      <c r="L31" s="72">
        <f>'Debt fundamentals'!F31</f>
        <v>0.46619138819066736</v>
      </c>
      <c r="M31" s="72">
        <f>WACC!K42</f>
        <v>5.3729771403608677E-2</v>
      </c>
      <c r="N31" s="73">
        <f>'Cap Ex'!J31</f>
        <v>2.1078254150031008</v>
      </c>
      <c r="O31" s="73">
        <f>PS!E31</f>
        <v>0.62523633001203738</v>
      </c>
      <c r="P31" s="73">
        <f>EVEBITDA!D32</f>
        <v>8.9609497625191672</v>
      </c>
      <c r="Q31" s="73">
        <f>EVEBITDA!E32</f>
        <v>12.252415612540876</v>
      </c>
      <c r="R31" s="73">
        <f>PBV!C31</f>
        <v>1.0459265608781843</v>
      </c>
      <c r="S31" s="73">
        <f>PE!D31</f>
        <v>76.374318657451397</v>
      </c>
      <c r="T31" s="72">
        <f>'Working capital'!F31</f>
        <v>0.15509123906441288</v>
      </c>
      <c r="U31" s="72">
        <f>'Summary sheet uValue'!G40</f>
        <v>3.6186370330474595E-2</v>
      </c>
      <c r="V31" s="72">
        <f>'Cap Ex'!H31</f>
        <v>2.6091027382896672E-2</v>
      </c>
      <c r="W31" s="72">
        <f>fundgrEB!D31</f>
        <v>1.1246550909575368</v>
      </c>
      <c r="X31" s="72">
        <f>Fundgr!C31</f>
        <v>0.1044615500795243</v>
      </c>
      <c r="Y31" s="72">
        <f>'Dividend fundamentals'!E31</f>
        <v>0.57166614498010748</v>
      </c>
      <c r="Z31" s="72">
        <f>1-Fundgr!D31</f>
        <v>0.57166614498010748</v>
      </c>
      <c r="AA31" s="115">
        <f>Margins!J32</f>
        <v>5.059330837098714E-2</v>
      </c>
    </row>
    <row r="32" spans="1:27" s="68" customFormat="1" ht="12.5">
      <c r="A32" s="70" t="str">
        <f>'Master data'!A32</f>
        <v>Entertainment</v>
      </c>
      <c r="B32" s="71">
        <f>'Master data'!B32</f>
        <v>734</v>
      </c>
      <c r="C32" s="72">
        <f>'Hist Growth'!D32</f>
        <v>7.0556876513317157E-2</v>
      </c>
      <c r="D32" s="72">
        <f>Margins!F33</f>
        <v>9.3243903088815805E-2</v>
      </c>
      <c r="E32" s="72">
        <f>'Return on capital'!H32</f>
        <v>0.11209610458782195</v>
      </c>
      <c r="F32" s="72">
        <f>'Tax rates'!H33</f>
        <v>0.21204602668043013</v>
      </c>
      <c r="G32" s="73">
        <f>Beta!H35</f>
        <v>1.1053867105060646</v>
      </c>
      <c r="H32" s="73">
        <f>Beta!C35</f>
        <v>1.1419146387042676</v>
      </c>
      <c r="I32" s="72">
        <f>WACC!D43</f>
        <v>7.5164709995844473E-2</v>
      </c>
      <c r="J32" s="72">
        <f>optvar!C37</f>
        <v>0.38638430057677353</v>
      </c>
      <c r="K32" s="72">
        <f>WACC!G43</f>
        <v>4.0400000000000005E-2</v>
      </c>
      <c r="L32" s="72">
        <f>'Debt fundamentals'!F32</f>
        <v>0.13299828243979833</v>
      </c>
      <c r="M32" s="72">
        <f>WACC!K43</f>
        <v>6.9197780624237509E-2</v>
      </c>
      <c r="N32" s="73">
        <f>'Cap Ex'!J32</f>
        <v>1.1845128712913422</v>
      </c>
      <c r="O32" s="73">
        <f>PS!E32</f>
        <v>4.9196069892368941</v>
      </c>
      <c r="P32" s="73">
        <f>EVEBITDA!D33</f>
        <v>24.127976713181816</v>
      </c>
      <c r="Q32" s="73">
        <f>EVEBITDA!E33</f>
        <v>45.378107854020627</v>
      </c>
      <c r="R32" s="73">
        <f>PBV!C32</f>
        <v>4.0281106802479592</v>
      </c>
      <c r="S32" s="73">
        <f>PE!D32</f>
        <v>133.63420532658654</v>
      </c>
      <c r="T32" s="72">
        <f>'Working capital'!F32</f>
        <v>1.2589916254097097E-2</v>
      </c>
      <c r="U32" s="72">
        <f>'Summary sheet uValue'!G41</f>
        <v>3.6654668666318453E-2</v>
      </c>
      <c r="V32" s="72">
        <f>'Cap Ex'!H32</f>
        <v>2.7075856672277476E-2</v>
      </c>
      <c r="W32" s="72">
        <f>fundgrEB!D32</f>
        <v>0.40921640343168736</v>
      </c>
      <c r="X32" s="72">
        <f>Fundgr!C32</f>
        <v>4.7601360391532309E-2</v>
      </c>
      <c r="Y32" s="72">
        <f>'Dividend fundamentals'!E32</f>
        <v>0.54562946162858716</v>
      </c>
      <c r="Z32" s="72">
        <f>1-Fundgr!D32</f>
        <v>0.54562946162858716</v>
      </c>
      <c r="AA32" s="115">
        <f>Margins!J33</f>
        <v>0.10206159927322521</v>
      </c>
    </row>
    <row r="33" spans="1:27" s="68" customFormat="1" ht="12.5">
      <c r="A33" s="70" t="str">
        <f>'Master data'!A33</f>
        <v>Environmental &amp; Waste Services</v>
      </c>
      <c r="B33" s="71">
        <f>'Master data'!B33</f>
        <v>353</v>
      </c>
      <c r="C33" s="72">
        <f>'Hist Growth'!D33</f>
        <v>8.4489025641025658E-2</v>
      </c>
      <c r="D33" s="72">
        <f>Margins!F34</f>
        <v>0.11065180568357465</v>
      </c>
      <c r="E33" s="72">
        <f>'Return on capital'!H33</f>
        <v>0.12555572207624333</v>
      </c>
      <c r="F33" s="72">
        <f>'Tax rates'!H34</f>
        <v>0.20107082775829135</v>
      </c>
      <c r="G33" s="73">
        <f>Beta!H36</f>
        <v>0.89361407779736812</v>
      </c>
      <c r="H33" s="73">
        <f>Beta!C36</f>
        <v>1.0444451868918649</v>
      </c>
      <c r="I33" s="72">
        <f>WACC!D44</f>
        <v>7.0037816830512092E-2</v>
      </c>
      <c r="J33" s="72">
        <f>optvar!C38</f>
        <v>0.33744630683110027</v>
      </c>
      <c r="K33" s="72">
        <f>WACC!G44</f>
        <v>4.0400000000000005E-2</v>
      </c>
      <c r="L33" s="72">
        <f>'Debt fundamentals'!F33</f>
        <v>0.23374943853477836</v>
      </c>
      <c r="M33" s="72">
        <f>WACC!K44</f>
        <v>6.0749124457782029E-2</v>
      </c>
      <c r="N33" s="73">
        <f>'Cap Ex'!J33</f>
        <v>1.2850256670890909</v>
      </c>
      <c r="O33" s="73">
        <f>PS!E33</f>
        <v>3.0210908579209463</v>
      </c>
      <c r="P33" s="73">
        <f>EVEBITDA!D34</f>
        <v>15.380143335737438</v>
      </c>
      <c r="Q33" s="73">
        <f>EVEBITDA!E34</f>
        <v>25.764328920387026</v>
      </c>
      <c r="R33" s="73">
        <f>PBV!C33</f>
        <v>3.4069284406164875</v>
      </c>
      <c r="S33" s="73">
        <f>PE!D33</f>
        <v>67.987313512097316</v>
      </c>
      <c r="T33" s="72">
        <f>'Working capital'!F33</f>
        <v>0.11988952282516137</v>
      </c>
      <c r="U33" s="72">
        <f>'Summary sheet uValue'!G42</f>
        <v>8.2578427228023873E-2</v>
      </c>
      <c r="V33" s="72">
        <f>'Cap Ex'!H33</f>
        <v>0.10751660160840347</v>
      </c>
      <c r="W33" s="72">
        <f>fundgrEB!D33</f>
        <v>1.6700786092131257</v>
      </c>
      <c r="X33" s="72">
        <f>Fundgr!C33</f>
        <v>9.4771173784805332E-2</v>
      </c>
      <c r="Y33" s="72">
        <f>'Dividend fundamentals'!E33</f>
        <v>0.60842907953920744</v>
      </c>
      <c r="Z33" s="72">
        <f>1-Fundgr!D33</f>
        <v>0.60842907953920744</v>
      </c>
      <c r="AA33" s="115">
        <f>Margins!J34</f>
        <v>0.11216928619940854</v>
      </c>
    </row>
    <row r="34" spans="1:27" s="68" customFormat="1" ht="12.5">
      <c r="A34" s="70" t="str">
        <f>'Master data'!A34</f>
        <v>Farming/Agriculture</v>
      </c>
      <c r="B34" s="71">
        <f>'Master data'!B34</f>
        <v>417</v>
      </c>
      <c r="C34" s="72">
        <f>'Hist Growth'!D34</f>
        <v>0.10532477663230227</v>
      </c>
      <c r="D34" s="72">
        <f>Margins!F35</f>
        <v>7.2604356210684465E-2</v>
      </c>
      <c r="E34" s="72">
        <f>'Return on capital'!H34</f>
        <v>9.987820828033038E-2</v>
      </c>
      <c r="F34" s="72">
        <f>'Tax rates'!H35</f>
        <v>0.20703968709542545</v>
      </c>
      <c r="G34" s="73">
        <f>Beta!H37</f>
        <v>0.76498147874758105</v>
      </c>
      <c r="H34" s="73">
        <f>Beta!C37</f>
        <v>0.94901152521243715</v>
      </c>
      <c r="I34" s="72">
        <f>WACC!D45</f>
        <v>6.5018006226174194E-2</v>
      </c>
      <c r="J34" s="72">
        <f>optvar!C39</f>
        <v>0.30326937638340984</v>
      </c>
      <c r="K34" s="72">
        <f>WACC!G45</f>
        <v>4.0400000000000005E-2</v>
      </c>
      <c r="L34" s="72">
        <f>'Debt fundamentals'!F34</f>
        <v>0.3005691320308172</v>
      </c>
      <c r="M34" s="72">
        <f>WACC!K45</f>
        <v>5.458284522893251E-2</v>
      </c>
      <c r="N34" s="73">
        <f>'Cap Ex'!J34</f>
        <v>1.5270189959091154</v>
      </c>
      <c r="O34" s="73">
        <f>PS!E34</f>
        <v>1.2817895482831951</v>
      </c>
      <c r="P34" s="73">
        <f>EVEBITDA!D35</f>
        <v>12.195023515818429</v>
      </c>
      <c r="Q34" s="73">
        <f>EVEBITDA!E35</f>
        <v>16.870712628322</v>
      </c>
      <c r="R34" s="73">
        <f>PBV!C34</f>
        <v>2.2595277045280651</v>
      </c>
      <c r="S34" s="73">
        <f>PE!D34</f>
        <v>69.966723013126767</v>
      </c>
      <c r="T34" s="72">
        <f>'Working capital'!F34</f>
        <v>0.14517355249824865</v>
      </c>
      <c r="U34" s="72">
        <f>'Summary sheet uValue'!G43</f>
        <v>4.9096230468838674E-2</v>
      </c>
      <c r="V34" s="72">
        <f>'Cap Ex'!H34</f>
        <v>3.2607347700619203E-2</v>
      </c>
      <c r="W34" s="72">
        <f>fundgrEB!D34</f>
        <v>1.2140898629975267</v>
      </c>
      <c r="X34" s="72">
        <f>Fundgr!C34</f>
        <v>0.14075971437753482</v>
      </c>
      <c r="Y34" s="72">
        <f>'Dividend fundamentals'!E34</f>
        <v>0.33410327576209758</v>
      </c>
      <c r="Z34" s="72">
        <f>1-Fundgr!D34</f>
        <v>0.33410327576209764</v>
      </c>
      <c r="AA34" s="115">
        <f>Margins!J35</f>
        <v>7.4704714981818451E-2</v>
      </c>
    </row>
    <row r="35" spans="1:27" s="68" customFormat="1" ht="12.5">
      <c r="A35" s="70" t="str">
        <f>'Master data'!A35</f>
        <v>Financial Svcs. (Non-bank &amp; Insurance)</v>
      </c>
      <c r="B35" s="71">
        <f>'Master data'!B35</f>
        <v>1102</v>
      </c>
      <c r="C35" s="72">
        <f>'Hist Growth'!D35</f>
        <v>9.0521556802244107E-2</v>
      </c>
      <c r="D35" s="72">
        <f>Margins!F36</f>
        <v>0.10122142177508793</v>
      </c>
      <c r="E35" s="72">
        <f>'Return on capital'!H35</f>
        <v>6.494341693990849E-3</v>
      </c>
      <c r="F35" s="72">
        <f>'Tax rates'!H36</f>
        <v>0.1783198842120734</v>
      </c>
      <c r="G35" s="73">
        <f>Beta!H38</f>
        <v>0.19360892940908647</v>
      </c>
      <c r="H35" s="73">
        <f>Beta!C38</f>
        <v>0.88726391660950987</v>
      </c>
      <c r="I35" s="72">
        <f>WACC!D46</f>
        <v>6.1770082013660223E-2</v>
      </c>
      <c r="J35" s="72">
        <f>optvar!C40</f>
        <v>0.30019307693247255</v>
      </c>
      <c r="K35" s="72">
        <f>WACC!G46</f>
        <v>4.0400000000000005E-2</v>
      </c>
      <c r="L35" s="72">
        <f>'Debt fundamentals'!F35</f>
        <v>0.84185510916957851</v>
      </c>
      <c r="M35" s="72">
        <f>WACC!K46</f>
        <v>3.5276832684474707E-2</v>
      </c>
      <c r="N35" s="73">
        <f>'Cap Ex'!J35</f>
        <v>7.508175306627532E-2</v>
      </c>
      <c r="O35" s="73">
        <f>PS!E35</f>
        <v>15.525622863846257</v>
      </c>
      <c r="P35" s="73">
        <f>EVEBITDA!D36</f>
        <v>74.438384377339901</v>
      </c>
      <c r="Q35" s="73">
        <f>EVEBITDA!E36</f>
        <v>90.515602341506963</v>
      </c>
      <c r="R35" s="73">
        <f>PBV!C35</f>
        <v>1.5075609142929993</v>
      </c>
      <c r="S35" s="73">
        <f>PE!D35</f>
        <v>41.832613835609536</v>
      </c>
      <c r="T35" s="72" t="str">
        <f>'Working capital'!F35</f>
        <v>NA</v>
      </c>
      <c r="U35" s="72">
        <f>'Summary sheet uValue'!G44</f>
        <v>5.2228139761278478E-2</v>
      </c>
      <c r="V35" s="72">
        <f>'Cap Ex'!H35</f>
        <v>6.6354678402591447E-2</v>
      </c>
      <c r="W35" s="72">
        <f>fundgrEB!D35</f>
        <v>0.86419036444801578</v>
      </c>
      <c r="X35" s="72">
        <f>Fundgr!C35</f>
        <v>0.25274874530024904</v>
      </c>
      <c r="Y35" s="72">
        <f>'Dividend fundamentals'!E35</f>
        <v>0.18374390748001143</v>
      </c>
      <c r="Z35" s="72">
        <f>1-Fundgr!D35</f>
        <v>0.18374390748001146</v>
      </c>
      <c r="AA35" s="115">
        <f>Margins!J36</f>
        <v>0.10187205475770066</v>
      </c>
    </row>
    <row r="36" spans="1:27" s="68" customFormat="1" ht="12.5">
      <c r="A36" s="70" t="str">
        <f>'Master data'!A36</f>
        <v>Food Processing</v>
      </c>
      <c r="B36" s="71">
        <f>'Master data'!B36</f>
        <v>1377</v>
      </c>
      <c r="C36" s="72">
        <f>'Hist Growth'!D36</f>
        <v>9.1944176954732448E-2</v>
      </c>
      <c r="D36" s="72">
        <f>Margins!F37</f>
        <v>9.2507829483284384E-2</v>
      </c>
      <c r="E36" s="72">
        <f>'Return on capital'!H36</f>
        <v>0.13848942323998401</v>
      </c>
      <c r="F36" s="72">
        <f>'Tax rates'!H37</f>
        <v>0.21726835481707715</v>
      </c>
      <c r="G36" s="73">
        <f>Beta!H39</f>
        <v>0.76685225708114102</v>
      </c>
      <c r="H36" s="73">
        <f>Beta!C39</f>
        <v>0.85901175886229297</v>
      </c>
      <c r="I36" s="72">
        <f>WACC!D47</f>
        <v>6.0284018516156612E-2</v>
      </c>
      <c r="J36" s="72">
        <f>optvar!C41</f>
        <v>0.26793390288893121</v>
      </c>
      <c r="K36" s="72">
        <f>WACC!G47</f>
        <v>4.0400000000000005E-2</v>
      </c>
      <c r="L36" s="72">
        <f>'Debt fundamentals'!F36</f>
        <v>0.19755666465757807</v>
      </c>
      <c r="M36" s="72">
        <f>WACC!K47</f>
        <v>5.4360475825073647E-2</v>
      </c>
      <c r="N36" s="73">
        <f>'Cap Ex'!J36</f>
        <v>1.7623802707398435</v>
      </c>
      <c r="O36" s="73">
        <f>PS!E36</f>
        <v>1.7922021620293849</v>
      </c>
      <c r="P36" s="73">
        <f>EVEBITDA!D37</f>
        <v>13.683796806859831</v>
      </c>
      <c r="Q36" s="73">
        <f>EVEBITDA!E37</f>
        <v>18.945274369533148</v>
      </c>
      <c r="R36" s="73">
        <f>PBV!C36</f>
        <v>2.777528702378818</v>
      </c>
      <c r="S36" s="73">
        <f>PE!D36</f>
        <v>60.041350997522997</v>
      </c>
      <c r="T36" s="72">
        <f>'Working capital'!F36</f>
        <v>0.10013888359708101</v>
      </c>
      <c r="U36" s="72">
        <f>'Summary sheet uValue'!G45</f>
        <v>4.9946401579219091E-2</v>
      </c>
      <c r="V36" s="72">
        <f>'Cap Ex'!H36</f>
        <v>3.9433834241671337E-2</v>
      </c>
      <c r="W36" s="72">
        <f>fundgrEB!D36</f>
        <v>0.71164607179454664</v>
      </c>
      <c r="X36" s="72">
        <f>Fundgr!C36</f>
        <v>0.13577258792645006</v>
      </c>
      <c r="Y36" s="72">
        <f>'Dividend fundamentals'!E36</f>
        <v>0.52014418377656468</v>
      </c>
      <c r="Z36" s="72">
        <f>1-Fundgr!D36</f>
        <v>0.52014418377656468</v>
      </c>
      <c r="AA36" s="115">
        <f>Margins!J37</f>
        <v>9.2632765192477498E-2</v>
      </c>
    </row>
    <row r="37" spans="1:27" s="68" customFormat="1" ht="12.5">
      <c r="A37" s="70" t="str">
        <f>'Master data'!A37</f>
        <v>Food Wholesalers</v>
      </c>
      <c r="B37" s="71">
        <f>'Master data'!B37</f>
        <v>160</v>
      </c>
      <c r="C37" s="72">
        <f>'Hist Growth'!D37</f>
        <v>5.1334159292035393E-2</v>
      </c>
      <c r="D37" s="72">
        <f>Margins!F38</f>
        <v>2.2423455166316369E-2</v>
      </c>
      <c r="E37" s="72">
        <f>'Return on capital'!H37</f>
        <v>9.5179563461661634E-2</v>
      </c>
      <c r="F37" s="72">
        <f>'Tax rates'!H38</f>
        <v>0.27010396352213029</v>
      </c>
      <c r="G37" s="73">
        <f>Beta!H40</f>
        <v>0.60021654258980073</v>
      </c>
      <c r="H37" s="73">
        <f>Beta!C40</f>
        <v>0.86239015780395523</v>
      </c>
      <c r="I37" s="72">
        <f>WACC!D48</f>
        <v>6.0461722300488047E-2</v>
      </c>
      <c r="J37" s="72">
        <f>optvar!C42</f>
        <v>0.30063373348634653</v>
      </c>
      <c r="K37" s="72">
        <f>WACC!G48</f>
        <v>4.0400000000000005E-2</v>
      </c>
      <c r="L37" s="72">
        <f>'Debt fundamentals'!F37</f>
        <v>0.42988528840047413</v>
      </c>
      <c r="M37" s="72">
        <f>WACC!K48</f>
        <v>4.7495641610687735E-2</v>
      </c>
      <c r="N37" s="73">
        <f>'Cap Ex'!J37</f>
        <v>5.0516689569151323</v>
      </c>
      <c r="O37" s="73">
        <f>PS!E37</f>
        <v>0.45134129090693709</v>
      </c>
      <c r="P37" s="73">
        <f>EVEBITDA!D38</f>
        <v>11.987032886936621</v>
      </c>
      <c r="Q37" s="73">
        <f>EVEBITDA!E38</f>
        <v>20.291083450973815</v>
      </c>
      <c r="R37" s="73">
        <f>PBV!C37</f>
        <v>2.1487747943860986</v>
      </c>
      <c r="S37" s="73">
        <f>PE!D37</f>
        <v>24.829745209306907</v>
      </c>
      <c r="T37" s="72">
        <f>'Working capital'!F37</f>
        <v>4.7295575323680165E-2</v>
      </c>
      <c r="U37" s="72">
        <f>'Summary sheet uValue'!G46</f>
        <v>1.1201271599336642E-2</v>
      </c>
      <c r="V37" s="72">
        <f>'Cap Ex'!H37</f>
        <v>1.2407395934016071E-2</v>
      </c>
      <c r="W37" s="72">
        <f>fundgrEB!D37</f>
        <v>1.0920850974540295</v>
      </c>
      <c r="X37" s="72">
        <f>Fundgr!C37</f>
        <v>6.4923842770230944E-2</v>
      </c>
      <c r="Y37" s="72">
        <f>'Dividend fundamentals'!E37</f>
        <v>0.90786632704102799</v>
      </c>
      <c r="Z37" s="72">
        <f>1-Fundgr!D37</f>
        <v>0.90786632704102799</v>
      </c>
      <c r="AA37" s="115">
        <f>Margins!J38</f>
        <v>2.2045808747212278E-2</v>
      </c>
    </row>
    <row r="38" spans="1:27" s="68" customFormat="1" ht="12.5">
      <c r="A38" s="70" t="str">
        <f>'Master data'!A38</f>
        <v>Furn/Home Furnishings</v>
      </c>
      <c r="B38" s="71">
        <f>'Master data'!B38</f>
        <v>359</v>
      </c>
      <c r="C38" s="72">
        <f>'Hist Growth'!D38</f>
        <v>9.0682851239669432E-2</v>
      </c>
      <c r="D38" s="72">
        <f>Margins!F39</f>
        <v>8.9905668708503556E-2</v>
      </c>
      <c r="E38" s="72">
        <f>'Return on capital'!H38</f>
        <v>0.21756356586507522</v>
      </c>
      <c r="F38" s="72">
        <f>'Tax rates'!H39</f>
        <v>0.17806765993893084</v>
      </c>
      <c r="G38" s="73">
        <f>Beta!H41</f>
        <v>1.1437511600266084</v>
      </c>
      <c r="H38" s="73">
        <f>Beta!C41</f>
        <v>1.1395130724062112</v>
      </c>
      <c r="I38" s="72">
        <f>WACC!D49</f>
        <v>7.5038387608566709E-2</v>
      </c>
      <c r="J38" s="72">
        <f>optvar!C43</f>
        <v>0.29080939116828763</v>
      </c>
      <c r="K38" s="72">
        <f>WACC!G49</f>
        <v>4.0400000000000005E-2</v>
      </c>
      <c r="L38" s="72">
        <f>'Debt fundamentals'!F38</f>
        <v>0.15642372662573115</v>
      </c>
      <c r="M38" s="72">
        <f>WACC!K49</f>
        <v>6.8040242295608275E-2</v>
      </c>
      <c r="N38" s="73">
        <f>'Cap Ex'!J38</f>
        <v>2.7324434819828336</v>
      </c>
      <c r="O38" s="73">
        <f>PS!E38</f>
        <v>1.3898008184340895</v>
      </c>
      <c r="P38" s="73">
        <f>EVEBITDA!D39</f>
        <v>11.630750352376241</v>
      </c>
      <c r="Q38" s="73">
        <f>EVEBITDA!E39</f>
        <v>15.129473944656953</v>
      </c>
      <c r="R38" s="73">
        <f>PBV!C38</f>
        <v>3.2802755757506965</v>
      </c>
      <c r="S38" s="73">
        <f>PE!D38</f>
        <v>27.380008907253085</v>
      </c>
      <c r="T38" s="72">
        <f>'Working capital'!F38</f>
        <v>4.1233079861456516E-2</v>
      </c>
      <c r="U38" s="72">
        <f>'Summary sheet uValue'!G47</f>
        <v>3.3146871685441733E-2</v>
      </c>
      <c r="V38" s="72">
        <f>'Cap Ex'!H38</f>
        <v>2.4921896152994241E-2</v>
      </c>
      <c r="W38" s="72">
        <f>fundgrEB!D38</f>
        <v>0.50491064562710208</v>
      </c>
      <c r="X38" s="72">
        <f>Fundgr!C38</f>
        <v>0.20629354221873236</v>
      </c>
      <c r="Y38" s="72">
        <f>'Dividend fundamentals'!E38</f>
        <v>0.46212509143471969</v>
      </c>
      <c r="Z38" s="72">
        <f>1-Fundgr!D38</f>
        <v>0.46212509143471969</v>
      </c>
      <c r="AA38" s="115">
        <f>Margins!J39</f>
        <v>9.4045055410194603E-2</v>
      </c>
    </row>
    <row r="39" spans="1:27" s="68" customFormat="1" ht="12.5">
      <c r="A39" s="70" t="str">
        <f>'Master data'!A39</f>
        <v>Green &amp; Renewable Energy</v>
      </c>
      <c r="B39" s="71">
        <f>'Master data'!B39</f>
        <v>239</v>
      </c>
      <c r="C39" s="72">
        <f>'Hist Growth'!D39</f>
        <v>0.16406504273504274</v>
      </c>
      <c r="D39" s="72">
        <f>Margins!F40</f>
        <v>0.33485860381153659</v>
      </c>
      <c r="E39" s="72">
        <f>'Return on capital'!H39</f>
        <v>8.0323422894788152E-2</v>
      </c>
      <c r="F39" s="72">
        <f>'Tax rates'!H40</f>
        <v>0.16741123851353215</v>
      </c>
      <c r="G39" s="73">
        <f>Beta!H42</f>
        <v>0.75635061306699269</v>
      </c>
      <c r="H39" s="73">
        <f>Beta!C42</f>
        <v>1.0068129993888768</v>
      </c>
      <c r="I39" s="72">
        <f>WACC!D50</f>
        <v>6.8058363767854915E-2</v>
      </c>
      <c r="J39" s="72">
        <f>optvar!C44</f>
        <v>0.32660373761800232</v>
      </c>
      <c r="K39" s="72">
        <f>WACC!G50</f>
        <v>4.0400000000000005E-2</v>
      </c>
      <c r="L39" s="72">
        <f>'Debt fundamentals'!F39</f>
        <v>0.34120318264076577</v>
      </c>
      <c r="M39" s="72">
        <f>WACC!K50</f>
        <v>5.5175089878955037E-2</v>
      </c>
      <c r="N39" s="73">
        <f>'Cap Ex'!J39</f>
        <v>0.26623388747483401</v>
      </c>
      <c r="O39" s="73">
        <f>PS!E39</f>
        <v>8.809196180659864</v>
      </c>
      <c r="P39" s="73">
        <f>EVEBITDA!D40</f>
        <v>15.851426849329581</v>
      </c>
      <c r="Q39" s="73">
        <f>EVEBITDA!E40</f>
        <v>25.654561215721618</v>
      </c>
      <c r="R39" s="73">
        <f>PBV!C39</f>
        <v>2.3456024459244982</v>
      </c>
      <c r="S39" s="73">
        <f>PE!D39</f>
        <v>91.992263825632378</v>
      </c>
      <c r="T39" s="72">
        <f>'Working capital'!F39</f>
        <v>6.9564124617874604E-2</v>
      </c>
      <c r="U39" s="72">
        <f>'Summary sheet uValue'!G48</f>
        <v>0.36688342795756146</v>
      </c>
      <c r="V39" s="72">
        <f>'Cap Ex'!H39</f>
        <v>0.25434296265623013</v>
      </c>
      <c r="W39" s="72">
        <f>fundgrEB!D39</f>
        <v>1.0930763760367519</v>
      </c>
      <c r="X39" s="72">
        <f>Fundgr!C39</f>
        <v>0.10262739570706697</v>
      </c>
      <c r="Y39" s="72">
        <f>'Dividend fundamentals'!E39</f>
        <v>0.85600493602504069</v>
      </c>
      <c r="Z39" s="72">
        <f>1-Fundgr!D39</f>
        <v>0.85600493602504069</v>
      </c>
      <c r="AA39" s="115">
        <f>Margins!J40</f>
        <v>0.33431352752227683</v>
      </c>
    </row>
    <row r="40" spans="1:27" s="68" customFormat="1" ht="12.5">
      <c r="A40" s="70" t="str">
        <f>'Master data'!A40</f>
        <v>Healthcare Products</v>
      </c>
      <c r="B40" s="71">
        <f>'Master data'!B40</f>
        <v>852</v>
      </c>
      <c r="C40" s="72">
        <f>'Hist Growth'!D40</f>
        <v>0.16028147505422979</v>
      </c>
      <c r="D40" s="72">
        <f>Margins!F41</f>
        <v>0.19025008974563362</v>
      </c>
      <c r="E40" s="72">
        <f>'Return on capital'!H40</f>
        <v>0.19210001653794134</v>
      </c>
      <c r="F40" s="72">
        <f>'Tax rates'!H41</f>
        <v>0.16428534078844037</v>
      </c>
      <c r="G40" s="73">
        <f>Beta!H43</f>
        <v>1.004266702633293</v>
      </c>
      <c r="H40" s="73">
        <f>Beta!C43</f>
        <v>1.0301404336488462</v>
      </c>
      <c r="I40" s="72">
        <f>WACC!D51</f>
        <v>6.9285386809929309E-2</v>
      </c>
      <c r="J40" s="72">
        <f>optvar!C45</f>
        <v>0.38064552223813131</v>
      </c>
      <c r="K40" s="72">
        <f>WACC!G51</f>
        <v>4.0400000000000005E-2</v>
      </c>
      <c r="L40" s="72">
        <f>'Debt fundamentals'!F40</f>
        <v>8.1902119474818916E-2</v>
      </c>
      <c r="M40" s="72">
        <f>WACC!K51</f>
        <v>6.6092401001650453E-2</v>
      </c>
      <c r="N40" s="73">
        <f>'Cap Ex'!J40</f>
        <v>1.045846161111043</v>
      </c>
      <c r="O40" s="73">
        <f>PS!E40</f>
        <v>5.8873251336520092</v>
      </c>
      <c r="P40" s="73">
        <f>EVEBITDA!D41</f>
        <v>20.974162855630631</v>
      </c>
      <c r="Q40" s="73">
        <f>EVEBITDA!E41</f>
        <v>29.462330760705751</v>
      </c>
      <c r="R40" s="73">
        <f>PBV!C40</f>
        <v>5.3094279630193961</v>
      </c>
      <c r="S40" s="73">
        <f>PE!D40</f>
        <v>83.312954395333051</v>
      </c>
      <c r="T40" s="72">
        <f>'Working capital'!F40</f>
        <v>0.22638896276122888</v>
      </c>
      <c r="U40" s="72">
        <f>'Summary sheet uValue'!G49</f>
        <v>5.6650907968019706E-2</v>
      </c>
      <c r="V40" s="72">
        <f>'Cap Ex'!H40</f>
        <v>9.7684912210769165E-2</v>
      </c>
      <c r="W40" s="72">
        <f>fundgrEB!D40</f>
        <v>0.67700659651902129</v>
      </c>
      <c r="X40" s="72">
        <f>Fundgr!C40</f>
        <v>0.16348558040316163</v>
      </c>
      <c r="Y40" s="72">
        <f>'Dividend fundamentals'!E40</f>
        <v>0.30021478945389152</v>
      </c>
      <c r="Z40" s="72">
        <f>1-Fundgr!D40</f>
        <v>0.30021478945389157</v>
      </c>
      <c r="AA40" s="115">
        <f>Margins!J41</f>
        <v>0.19822071574785446</v>
      </c>
    </row>
    <row r="41" spans="1:27" s="68" customFormat="1" ht="12.5">
      <c r="A41" s="70" t="str">
        <f>'Master data'!A41</f>
        <v>Healthcare Support Services</v>
      </c>
      <c r="B41" s="71">
        <f>'Master data'!B41</f>
        <v>445</v>
      </c>
      <c r="C41" s="72">
        <f>'Hist Growth'!D41</f>
        <v>0.16206891666666667</v>
      </c>
      <c r="D41" s="72">
        <f>Margins!F42</f>
        <v>4.4395081437957666E-2</v>
      </c>
      <c r="E41" s="72">
        <f>'Return on capital'!H41</f>
        <v>0.24919345921300695</v>
      </c>
      <c r="F41" s="72">
        <f>'Tax rates'!H42</f>
        <v>0.23040841393078956</v>
      </c>
      <c r="G41" s="73">
        <f>Beta!H44</f>
        <v>0.85123445071852089</v>
      </c>
      <c r="H41" s="73">
        <f>Beta!C44</f>
        <v>0.95979934346112317</v>
      </c>
      <c r="I41" s="72">
        <f>WACC!D52</f>
        <v>6.5585445466055076E-2</v>
      </c>
      <c r="J41" s="72">
        <f>optvar!C46</f>
        <v>0.34694683304355656</v>
      </c>
      <c r="K41" s="72">
        <f>WACC!G52</f>
        <v>4.0400000000000005E-2</v>
      </c>
      <c r="L41" s="72">
        <f>'Debt fundamentals'!F41</f>
        <v>0.21566846091516509</v>
      </c>
      <c r="M41" s="72">
        <f>WACC!K52</f>
        <v>5.7975487749684987E-2</v>
      </c>
      <c r="N41" s="73">
        <f>'Cap Ex'!J41</f>
        <v>6.6359755423643216</v>
      </c>
      <c r="O41" s="73">
        <f>PS!E41</f>
        <v>0.78438687245522654</v>
      </c>
      <c r="P41" s="73">
        <f>EVEBITDA!D42</f>
        <v>12.683038881189368</v>
      </c>
      <c r="Q41" s="73">
        <f>EVEBITDA!E42</f>
        <v>17.286713411675677</v>
      </c>
      <c r="R41" s="73">
        <f>PBV!C41</f>
        <v>2.9963846665714424</v>
      </c>
      <c r="S41" s="73">
        <f>PE!D41</f>
        <v>36.261575321312513</v>
      </c>
      <c r="T41" s="72">
        <f>'Working capital'!F41</f>
        <v>-2.2411236119977019E-2</v>
      </c>
      <c r="U41" s="72">
        <f>'Summary sheet uValue'!G50</f>
        <v>9.6066960026611713E-3</v>
      </c>
      <c r="V41" s="72">
        <f>'Cap Ex'!H41</f>
        <v>1.5410618551876044E-2</v>
      </c>
      <c r="W41" s="72">
        <f>fundgrEB!D41</f>
        <v>0.55202368639829058</v>
      </c>
      <c r="X41" s="72">
        <f>Fundgr!C41</f>
        <v>0.13342208845949446</v>
      </c>
      <c r="Y41" s="72">
        <f>'Dividend fundamentals'!E41</f>
        <v>0.30618596123649655</v>
      </c>
      <c r="Z41" s="72">
        <f>1-Fundgr!D41</f>
        <v>0.30618596123649655</v>
      </c>
      <c r="AA41" s="115">
        <f>Margins!J42</f>
        <v>4.3754328185521087E-2</v>
      </c>
    </row>
    <row r="42" spans="1:27" s="68" customFormat="1" ht="12.5">
      <c r="A42" s="70" t="str">
        <f>'Master data'!A42</f>
        <v>Heathcare Information and Technology</v>
      </c>
      <c r="B42" s="71">
        <f>'Master data'!B42</f>
        <v>455</v>
      </c>
      <c r="C42" s="72">
        <f>'Hist Growth'!D42</f>
        <v>0.1606727027027027</v>
      </c>
      <c r="D42" s="72">
        <f>Margins!F43</f>
        <v>0.17381307091319981</v>
      </c>
      <c r="E42" s="72">
        <f>'Return on capital'!H42</f>
        <v>0.20984981226427121</v>
      </c>
      <c r="F42" s="72">
        <f>'Tax rates'!H43</f>
        <v>0.1766586482025187</v>
      </c>
      <c r="G42" s="73">
        <f>Beta!H45</f>
        <v>1.029860916019532</v>
      </c>
      <c r="H42" s="73">
        <f>Beta!C45</f>
        <v>1.0555863294466588</v>
      </c>
      <c r="I42" s="72">
        <f>WACC!D53</f>
        <v>7.0623840928894246E-2</v>
      </c>
      <c r="J42" s="72">
        <f>optvar!C47</f>
        <v>0.39543370018699597</v>
      </c>
      <c r="K42" s="72">
        <f>WACC!G53</f>
        <v>4.0400000000000005E-2</v>
      </c>
      <c r="L42" s="72">
        <f>'Debt fundamentals'!F42</f>
        <v>7.4148996004438195E-2</v>
      </c>
      <c r="M42" s="72">
        <f>WACC!K53</f>
        <v>6.7633868608974079E-2</v>
      </c>
      <c r="N42" s="73">
        <f>'Cap Ex'!J42</f>
        <v>1.205045287274372</v>
      </c>
      <c r="O42" s="73">
        <f>PS!E42</f>
        <v>8.3996160075102217</v>
      </c>
      <c r="P42" s="73">
        <f>EVEBITDA!D43</f>
        <v>29.037617408711874</v>
      </c>
      <c r="Q42" s="73">
        <f>EVEBITDA!E43</f>
        <v>44.273563654407788</v>
      </c>
      <c r="R42" s="73">
        <f>PBV!C42</f>
        <v>6.312636611473077</v>
      </c>
      <c r="S42" s="73">
        <f>PE!D42</f>
        <v>83.593211510743629</v>
      </c>
      <c r="T42" s="72">
        <f>'Working capital'!F42</f>
        <v>0.20638723073041182</v>
      </c>
      <c r="U42" s="72">
        <f>'Summary sheet uValue'!G51</f>
        <v>6.6078825855740167E-2</v>
      </c>
      <c r="V42" s="72">
        <f>'Cap Ex'!H42</f>
        <v>0.18777212825730508</v>
      </c>
      <c r="W42" s="72">
        <f>fundgrEB!D42</f>
        <v>1.5091689507753934</v>
      </c>
      <c r="X42" s="72">
        <f>Fundgr!C42</f>
        <v>0.17999214051230031</v>
      </c>
      <c r="Y42" s="72">
        <f>'Dividend fundamentals'!E42</f>
        <v>9.0694295153718699E-2</v>
      </c>
      <c r="Z42" s="72">
        <f>1-Fundgr!D42</f>
        <v>9.069429515371874E-2</v>
      </c>
      <c r="AA42" s="115">
        <f>Margins!J43</f>
        <v>0.18608751855927419</v>
      </c>
    </row>
    <row r="43" spans="1:27" s="68" customFormat="1" ht="12.5">
      <c r="A43" s="70" t="str">
        <f>'Master data'!A43</f>
        <v>Homebuilding</v>
      </c>
      <c r="B43" s="71">
        <f>'Master data'!B43</f>
        <v>168</v>
      </c>
      <c r="C43" s="72">
        <f>'Hist Growth'!D43</f>
        <v>0.11534844444444445</v>
      </c>
      <c r="D43" s="72">
        <f>Margins!F44</f>
        <v>0.13695530015327942</v>
      </c>
      <c r="E43" s="72">
        <f>'Return on capital'!H43</f>
        <v>0.14905985280337444</v>
      </c>
      <c r="F43" s="72">
        <f>'Tax rates'!H44</f>
        <v>0.23025574141812541</v>
      </c>
      <c r="G43" s="73">
        <f>Beta!H46</f>
        <v>1.3642077831260386</v>
      </c>
      <c r="H43" s="73">
        <f>Beta!C46</f>
        <v>1.476145403262775</v>
      </c>
      <c r="I43" s="72">
        <f>WACC!D54</f>
        <v>9.2745248211621972E-2</v>
      </c>
      <c r="J43" s="72">
        <f>optvar!C48</f>
        <v>0.29332300045496484</v>
      </c>
      <c r="K43" s="72">
        <f>WACC!G54</f>
        <v>4.0400000000000005E-2</v>
      </c>
      <c r="L43" s="72">
        <f>'Debt fundamentals'!F43</f>
        <v>0.24711971203415931</v>
      </c>
      <c r="M43" s="72">
        <f>WACC!K54</f>
        <v>7.7313796455664344E-2</v>
      </c>
      <c r="N43" s="73">
        <f>'Cap Ex'!J43</f>
        <v>1.460552948962565</v>
      </c>
      <c r="O43" s="73">
        <f>PS!E43</f>
        <v>1.2258580817257214</v>
      </c>
      <c r="P43" s="73">
        <f>EVEBITDA!D44</f>
        <v>8.0277362039837303</v>
      </c>
      <c r="Q43" s="73">
        <f>EVEBITDA!E44</f>
        <v>9.4614721595697659</v>
      </c>
      <c r="R43" s="73">
        <f>PBV!C43</f>
        <v>1.7493101173379435</v>
      </c>
      <c r="S43" s="73">
        <f>PE!D43</f>
        <v>17.031568743714882</v>
      </c>
      <c r="T43" s="72">
        <f>'Working capital'!F43</f>
        <v>0.57091637826142583</v>
      </c>
      <c r="U43" s="72">
        <f>'Summary sheet uValue'!G52</f>
        <v>8.8386329782231265E-3</v>
      </c>
      <c r="V43" s="72">
        <f>'Cap Ex'!H43</f>
        <v>5.5436818757800353E-3</v>
      </c>
      <c r="W43" s="72">
        <f>fundgrEB!D43</f>
        <v>0.34344940757981385</v>
      </c>
      <c r="X43" s="72">
        <f>Fundgr!C43</f>
        <v>0.19815443637580782</v>
      </c>
      <c r="Y43" s="72">
        <f>'Dividend fundamentals'!E43</f>
        <v>0.19560066340798207</v>
      </c>
      <c r="Z43" s="72">
        <f>1-Fundgr!D43</f>
        <v>0.1956006634079821</v>
      </c>
      <c r="AA43" s="115">
        <f>Margins!J44</f>
        <v>0.12846761573327145</v>
      </c>
    </row>
    <row r="44" spans="1:27" s="68" customFormat="1" ht="12.5">
      <c r="A44" s="70" t="str">
        <f>'Master data'!A44</f>
        <v>Hospitals/Healthcare Facilities</v>
      </c>
      <c r="B44" s="71">
        <f>'Master data'!B44</f>
        <v>223</v>
      </c>
      <c r="C44" s="72">
        <f>'Hist Growth'!D44</f>
        <v>8.7154090909090889E-2</v>
      </c>
      <c r="D44" s="72">
        <f>Margins!F45</f>
        <v>0.11343134381426492</v>
      </c>
      <c r="E44" s="72">
        <f>'Return on capital'!H44</f>
        <v>0.12182006499456502</v>
      </c>
      <c r="F44" s="72">
        <f>'Tax rates'!H45</f>
        <v>0.20553354676893074</v>
      </c>
      <c r="G44" s="73">
        <f>Beta!H47</f>
        <v>0.73386631620913956</v>
      </c>
      <c r="H44" s="73">
        <f>Beta!C47</f>
        <v>0.96212156591146858</v>
      </c>
      <c r="I44" s="72">
        <f>WACC!D55</f>
        <v>6.5707594366943248E-2</v>
      </c>
      <c r="J44" s="72">
        <f>optvar!C49</f>
        <v>0.29027230215713185</v>
      </c>
      <c r="K44" s="72">
        <f>WACC!G55</f>
        <v>4.0400000000000005E-2</v>
      </c>
      <c r="L44" s="72">
        <f>'Debt fundamentals'!F44</f>
        <v>0.32765209380750854</v>
      </c>
      <c r="M44" s="72">
        <f>WACC!K55</f>
        <v>5.4106221935927352E-2</v>
      </c>
      <c r="N44" s="73">
        <f>'Cap Ex'!J44</f>
        <v>1.3074735160759832</v>
      </c>
      <c r="O44" s="73">
        <f>PS!E44</f>
        <v>2.43650061047884</v>
      </c>
      <c r="P44" s="73">
        <f>EVEBITDA!D45</f>
        <v>13.521539434541531</v>
      </c>
      <c r="Q44" s="73">
        <f>EVEBITDA!E45</f>
        <v>21.500034073890415</v>
      </c>
      <c r="R44" s="73">
        <f>PBV!C44</f>
        <v>3.8930699045382111</v>
      </c>
      <c r="S44" s="73">
        <f>PE!D44</f>
        <v>96.230219276041964</v>
      </c>
      <c r="T44" s="72">
        <f>'Working capital'!F44</f>
        <v>9.3346130447391776E-2</v>
      </c>
      <c r="U44" s="72">
        <f>'Summary sheet uValue'!G53</f>
        <v>6.4788471197078881E-2</v>
      </c>
      <c r="V44" s="72">
        <f>'Cap Ex'!H44</f>
        <v>3.7465617423834127E-2</v>
      </c>
      <c r="W44" s="72">
        <f>fundgrEB!D44</f>
        <v>0.579658672600458</v>
      </c>
      <c r="X44" s="72">
        <f>Fundgr!C44</f>
        <v>0.21110755217561589</v>
      </c>
      <c r="Y44" s="72">
        <f>'Dividend fundamentals'!E44</f>
        <v>0.24127923443314667</v>
      </c>
      <c r="Z44" s="72">
        <f>1-Fundgr!D44</f>
        <v>0.24127923443314669</v>
      </c>
      <c r="AA44" s="115">
        <f>Margins!J45</f>
        <v>0.11073854379407713</v>
      </c>
    </row>
    <row r="45" spans="1:27" s="68" customFormat="1" ht="12.5">
      <c r="A45" s="70" t="str">
        <f>'Master data'!A45</f>
        <v>Hotel/Gaming</v>
      </c>
      <c r="B45" s="71">
        <f>'Master data'!B45</f>
        <v>654</v>
      </c>
      <c r="C45" s="72">
        <f>'Hist Growth'!D45</f>
        <v>-9.0182071129707067E-2</v>
      </c>
      <c r="D45" s="72">
        <f>Margins!F46</f>
        <v>-7.9822063960307013E-2</v>
      </c>
      <c r="E45" s="72">
        <f>'Return on capital'!H45</f>
        <v>-3.5040177148339138E-2</v>
      </c>
      <c r="F45" s="72">
        <f>'Tax rates'!H46</f>
        <v>0.27210723698663464</v>
      </c>
      <c r="G45" s="73">
        <f>Beta!H48</f>
        <v>0.94591136990682279</v>
      </c>
      <c r="H45" s="73">
        <f>Beta!C48</f>
        <v>1.1943470018727957</v>
      </c>
      <c r="I45" s="72">
        <f>WACC!D56</f>
        <v>7.792265229850906E-2</v>
      </c>
      <c r="J45" s="72">
        <f>optvar!C50</f>
        <v>0.32251873567478789</v>
      </c>
      <c r="K45" s="72">
        <f>WACC!G56</f>
        <v>4.0400000000000005E-2</v>
      </c>
      <c r="L45" s="72">
        <f>'Debt fundamentals'!F45</f>
        <v>0.32894124607864822</v>
      </c>
      <c r="M45" s="72">
        <f>WACC!K56</f>
        <v>6.2257597709867288E-2</v>
      </c>
      <c r="N45" s="73">
        <f>'Cap Ex'!J45</f>
        <v>0.3889305155506233</v>
      </c>
      <c r="O45" s="73">
        <f>PS!E45</f>
        <v>6.5791040682098654</v>
      </c>
      <c r="P45" s="73">
        <f>EVEBITDA!D46</f>
        <v>24.713120821199254</v>
      </c>
      <c r="Q45" s="73" t="str">
        <f>EVEBITDA!E46</f>
        <v>NA</v>
      </c>
      <c r="R45" s="73">
        <f>PBV!C45</f>
        <v>3.36267049568557</v>
      </c>
      <c r="S45" s="73">
        <f>PE!D45</f>
        <v>160.44166198403192</v>
      </c>
      <c r="T45" s="72">
        <f>'Working capital'!F45</f>
        <v>5.0054465886560286E-3</v>
      </c>
      <c r="U45" s="72">
        <f>'Summary sheet uValue'!G54</f>
        <v>0.1045201553250201</v>
      </c>
      <c r="V45" s="72">
        <f>'Cap Ex'!H45</f>
        <v>8.1575691891312072E-3</v>
      </c>
      <c r="W45" s="72" t="str">
        <f>fundgrEB!D45</f>
        <v>NA</v>
      </c>
      <c r="X45" s="72">
        <f>Fundgr!C45</f>
        <v>-0.16374474417089072</v>
      </c>
      <c r="Y45" s="72">
        <f>'Dividend fundamentals'!E45</f>
        <v>5.8710508421209884E-3</v>
      </c>
      <c r="Z45" s="72">
        <f>1-Fundgr!D45</f>
        <v>5.8710508421210283E-3</v>
      </c>
      <c r="AA45" s="115">
        <f>Margins!J46</f>
        <v>-9.5988581967106038E-2</v>
      </c>
    </row>
    <row r="46" spans="1:27" s="68" customFormat="1" ht="12.5">
      <c r="A46" s="70" t="str">
        <f>'Master data'!A46</f>
        <v>Household Products</v>
      </c>
      <c r="B46" s="71">
        <f>'Master data'!B46</f>
        <v>575</v>
      </c>
      <c r="C46" s="72">
        <f>'Hist Growth'!D46</f>
        <v>4.7499704142011802E-2</v>
      </c>
      <c r="D46" s="72">
        <f>Margins!F47</f>
        <v>0.15724662490610716</v>
      </c>
      <c r="E46" s="72">
        <f>'Return on capital'!H46</f>
        <v>0.2508846226966272</v>
      </c>
      <c r="F46" s="72">
        <f>'Tax rates'!H47</f>
        <v>0.22462842282232912</v>
      </c>
      <c r="G46" s="73">
        <f>Beta!H49</f>
        <v>0.99643706116531017</v>
      </c>
      <c r="H46" s="73">
        <f>Beta!C49</f>
        <v>1.0408450273415879</v>
      </c>
      <c r="I46" s="72">
        <f>WACC!D57</f>
        <v>6.9848448438167524E-2</v>
      </c>
      <c r="J46" s="72">
        <f>optvar!C51</f>
        <v>0.35715395652297538</v>
      </c>
      <c r="K46" s="72">
        <f>WACC!G57</f>
        <v>4.0400000000000005E-2</v>
      </c>
      <c r="L46" s="72">
        <f>'Debt fundamentals'!F46</f>
        <v>9.9509529044573511E-2</v>
      </c>
      <c r="M46" s="72">
        <f>WACC!K57</f>
        <v>6.5913000959641865E-2</v>
      </c>
      <c r="N46" s="73">
        <f>'Cap Ex'!J46</f>
        <v>1.8031128111662535</v>
      </c>
      <c r="O46" s="73">
        <f>PS!E46</f>
        <v>3.8212465840541205</v>
      </c>
      <c r="P46" s="73">
        <f>EVEBITDA!D47</f>
        <v>18.809151449521931</v>
      </c>
      <c r="Q46" s="73">
        <f>EVEBITDA!E47</f>
        <v>23.975516469319455</v>
      </c>
      <c r="R46" s="73">
        <f>PBV!C46</f>
        <v>6.379171582754295</v>
      </c>
      <c r="S46" s="73">
        <f>PE!D46</f>
        <v>49.077378872401972</v>
      </c>
      <c r="T46" s="72">
        <f>'Working capital'!F46</f>
        <v>5.7872513269314425E-2</v>
      </c>
      <c r="U46" s="72">
        <f>'Summary sheet uValue'!G55</f>
        <v>3.5736811720194404E-2</v>
      </c>
      <c r="V46" s="72">
        <f>'Cap Ex'!H46</f>
        <v>2.1690463776742441E-2</v>
      </c>
      <c r="W46" s="72">
        <f>fundgrEB!D46</f>
        <v>0.18817924644022216</v>
      </c>
      <c r="X46" s="72">
        <f>Fundgr!C46</f>
        <v>0.19055253540112985</v>
      </c>
      <c r="Y46" s="72">
        <f>'Dividend fundamentals'!E46</f>
        <v>0.74614160062357071</v>
      </c>
      <c r="Z46" s="72">
        <f>1-Fundgr!D46</f>
        <v>0.74614160062357071</v>
      </c>
      <c r="AA46" s="115">
        <f>Margins!J47</f>
        <v>0.15811030142076848</v>
      </c>
    </row>
    <row r="47" spans="1:27" s="68" customFormat="1" ht="12.5">
      <c r="A47" s="70" t="str">
        <f>'Master data'!A47</f>
        <v>Information Services</v>
      </c>
      <c r="B47" s="71">
        <f>'Master data'!B47</f>
        <v>266</v>
      </c>
      <c r="C47" s="72">
        <f>'Hist Growth'!D47</f>
        <v>0.11343000000000003</v>
      </c>
      <c r="D47" s="72">
        <f>Margins!F48</f>
        <v>0.20227117739607817</v>
      </c>
      <c r="E47" s="72">
        <f>'Return on capital'!H47</f>
        <v>0.26041659331316175</v>
      </c>
      <c r="F47" s="72">
        <f>'Tax rates'!H48</f>
        <v>0.19744640308993899</v>
      </c>
      <c r="G47" s="73">
        <f>Beta!H50</f>
        <v>1.2255707889077481</v>
      </c>
      <c r="H47" s="73">
        <f>Beta!C50</f>
        <v>1.2675474876977695</v>
      </c>
      <c r="I47" s="72">
        <f>WACC!D58</f>
        <v>8.1772997852902679E-2</v>
      </c>
      <c r="J47" s="72">
        <f>optvar!C52</f>
        <v>0.39747089362656346</v>
      </c>
      <c r="K47" s="72">
        <f>WACC!G58</f>
        <v>4.0400000000000005E-2</v>
      </c>
      <c r="L47" s="72">
        <f>'Debt fundamentals'!F47</f>
        <v>9.7074352439888809E-2</v>
      </c>
      <c r="M47" s="72">
        <f>WACC!K58</f>
        <v>7.6776289918192367E-2</v>
      </c>
      <c r="N47" s="73">
        <f>'Cap Ex'!J47</f>
        <v>1.4718132745855532</v>
      </c>
      <c r="O47" s="73">
        <f>PS!E47</f>
        <v>7.9224235893376189</v>
      </c>
      <c r="P47" s="73">
        <f>EVEBITDA!D48</f>
        <v>26.303378473648436</v>
      </c>
      <c r="Q47" s="73">
        <f>EVEBITDA!E48</f>
        <v>36.67215216232848</v>
      </c>
      <c r="R47" s="73">
        <f>PBV!C47</f>
        <v>7.2424253866102637</v>
      </c>
      <c r="S47" s="73">
        <f>PE!D47</f>
        <v>84.273662282186663</v>
      </c>
      <c r="T47" s="72">
        <f>'Working capital'!F47</f>
        <v>2.9300214371262769E-2</v>
      </c>
      <c r="U47" s="72">
        <f>'Summary sheet uValue'!G56</f>
        <v>2.8072800633464363E-2</v>
      </c>
      <c r="V47" s="72">
        <f>'Cap Ex'!H47</f>
        <v>4.094854330100154E-2</v>
      </c>
      <c r="W47" s="72">
        <f>fundgrEB!D47</f>
        <v>0.38855400092192804</v>
      </c>
      <c r="X47" s="72">
        <f>Fundgr!C47</f>
        <v>0.15923208270441835</v>
      </c>
      <c r="Y47" s="72">
        <f>'Dividend fundamentals'!E47</f>
        <v>0.29262517863539789</v>
      </c>
      <c r="Z47" s="72">
        <f>1-Fundgr!D47</f>
        <v>0.29262517863539794</v>
      </c>
      <c r="AA47" s="115">
        <f>Margins!J48</f>
        <v>0.20606872234060128</v>
      </c>
    </row>
    <row r="48" spans="1:27" s="68" customFormat="1" ht="12.5">
      <c r="A48" s="70" t="str">
        <f>'Master data'!A48</f>
        <v>Insurance (General)</v>
      </c>
      <c r="B48" s="71">
        <f>'Master data'!B48</f>
        <v>215</v>
      </c>
      <c r="C48" s="72">
        <f>'Hist Growth'!D48</f>
        <v>6.4144114285714315E-2</v>
      </c>
      <c r="D48" s="72">
        <f>Margins!F49</f>
        <v>0.10323909742110052</v>
      </c>
      <c r="E48" s="72">
        <f>'Return on capital'!H48</f>
        <v>0.14195024341640516</v>
      </c>
      <c r="F48" s="72">
        <f>'Tax rates'!H49</f>
        <v>0.22637872970427766</v>
      </c>
      <c r="G48" s="73">
        <f>Beta!H51</f>
        <v>0.71545779620009198</v>
      </c>
      <c r="H48" s="73">
        <f>Beta!C51</f>
        <v>0.78420994564249957</v>
      </c>
      <c r="I48" s="72">
        <f>WACC!D59</f>
        <v>5.6349443140795479E-2</v>
      </c>
      <c r="J48" s="72">
        <f>optvar!C53</f>
        <v>0.23025625937363273</v>
      </c>
      <c r="K48" s="72">
        <f>WACC!G59</f>
        <v>3.3800000000000004E-2</v>
      </c>
      <c r="L48" s="72">
        <f>'Debt fundamentals'!F48</f>
        <v>0.28118959524670251</v>
      </c>
      <c r="M48" s="72">
        <f>WACC!K59</f>
        <v>4.7632722271162026E-2</v>
      </c>
      <c r="N48" s="73">
        <f>'Cap Ex'!J48</f>
        <v>1.6084188204332122</v>
      </c>
      <c r="O48" s="73">
        <f>PS!E48</f>
        <v>0.97644302795601812</v>
      </c>
      <c r="P48" s="73">
        <f>EVEBITDA!D49</f>
        <v>7.9863271228102919</v>
      </c>
      <c r="Q48" s="73">
        <f>EVEBITDA!E49</f>
        <v>9.3401193709072938</v>
      </c>
      <c r="R48" s="73">
        <f>PBV!C48</f>
        <v>1.2979612813074068</v>
      </c>
      <c r="S48" s="73">
        <f>PE!D48</f>
        <v>23.965295106447833</v>
      </c>
      <c r="T48" s="72">
        <f>'Working capital'!F48</f>
        <v>-5.498622431270411E-4</v>
      </c>
      <c r="U48" s="72">
        <f>'Summary sheet uValue'!G57</f>
        <v>5.9412775338714453E-3</v>
      </c>
      <c r="V48" s="72">
        <f>'Cap Ex'!H48</f>
        <v>1.2234780105357555E-3</v>
      </c>
      <c r="W48" s="72">
        <f>fundgrEB!D48</f>
        <v>-1.7377549196865977E-2</v>
      </c>
      <c r="X48" s="72">
        <f>Fundgr!C48</f>
        <v>0.121914624481884</v>
      </c>
      <c r="Y48" s="72">
        <f>'Dividend fundamentals'!E48</f>
        <v>0.40784743274681523</v>
      </c>
      <c r="Z48" s="72">
        <f>1-Fundgr!D48</f>
        <v>0.40784743274681523</v>
      </c>
      <c r="AA48" s="115">
        <f>Margins!J49</f>
        <v>0.10326526924493494</v>
      </c>
    </row>
    <row r="49" spans="1:27" s="68" customFormat="1" ht="12.5">
      <c r="A49" s="70" t="str">
        <f>'Master data'!A49</f>
        <v>Insurance (Life)</v>
      </c>
      <c r="B49" s="71">
        <f>'Master data'!B49</f>
        <v>142</v>
      </c>
      <c r="C49" s="72">
        <f>'Hist Growth'!D49</f>
        <v>0.10039365217391301</v>
      </c>
      <c r="D49" s="72">
        <f>Margins!F50</f>
        <v>0.10418822130214209</v>
      </c>
      <c r="E49" s="72">
        <f>'Return on capital'!H49</f>
        <v>0.10942627831240584</v>
      </c>
      <c r="F49" s="72">
        <f>'Tax rates'!H50</f>
        <v>0.16489536355183892</v>
      </c>
      <c r="G49" s="73">
        <f>Beta!H52</f>
        <v>0.99042615557145619</v>
      </c>
      <c r="H49" s="73">
        <f>Beta!C52</f>
        <v>1.0769915100844529</v>
      </c>
      <c r="I49" s="72">
        <f>WACC!D60</f>
        <v>7.1749753430442223E-2</v>
      </c>
      <c r="J49" s="72">
        <f>optvar!C54</f>
        <v>0.22915969631505403</v>
      </c>
      <c r="K49" s="72">
        <f>WACC!G60</f>
        <v>3.3800000000000004E-2</v>
      </c>
      <c r="L49" s="72">
        <f>'Debt fundamentals'!F49</f>
        <v>0.51902905276253319</v>
      </c>
      <c r="M49" s="72">
        <f>WACC!K60</f>
        <v>4.76669333590247E-2</v>
      </c>
      <c r="N49" s="73">
        <f>'Cap Ex'!J49</f>
        <v>1.2610123544542804</v>
      </c>
      <c r="O49" s="73">
        <f>PS!E49</f>
        <v>0.82603571695879852</v>
      </c>
      <c r="P49" s="73">
        <f>EVEBITDA!D50</f>
        <v>7.2541251390193846</v>
      </c>
      <c r="Q49" s="73">
        <f>EVEBITDA!E50</f>
        <v>7.6380156163523889</v>
      </c>
      <c r="R49" s="73">
        <f>PBV!C49</f>
        <v>0.87329342919857555</v>
      </c>
      <c r="S49" s="73">
        <f>PE!D49</f>
        <v>44.14541406796959</v>
      </c>
      <c r="T49" s="72">
        <f>'Working capital'!F49</f>
        <v>-0.97199846819700952</v>
      </c>
      <c r="U49" s="72">
        <f>'Summary sheet uValue'!G58</f>
        <v>5.0811731053854378E-3</v>
      </c>
      <c r="V49" s="72">
        <f>'Cap Ex'!H49</f>
        <v>6.0496076868057202E-3</v>
      </c>
      <c r="W49" s="72">
        <f>fundgrEB!D49</f>
        <v>8.542668537774542E-2</v>
      </c>
      <c r="X49" s="72">
        <f>Fundgr!C49</f>
        <v>0.10046975837541092</v>
      </c>
      <c r="Y49" s="72">
        <f>'Dividend fundamentals'!E49</f>
        <v>0.29022699897688342</v>
      </c>
      <c r="Z49" s="72">
        <f>1-Fundgr!D49</f>
        <v>0.29022699897688342</v>
      </c>
      <c r="AA49" s="115">
        <f>Margins!J50</f>
        <v>0.10423158635631799</v>
      </c>
    </row>
    <row r="50" spans="1:27" s="68" customFormat="1" ht="12.5">
      <c r="A50" s="70" t="str">
        <f>'Master data'!A50</f>
        <v>Insurance (Prop/Cas.)</v>
      </c>
      <c r="B50" s="71">
        <f>'Master data'!B50</f>
        <v>231</v>
      </c>
      <c r="C50" s="72">
        <f>'Hist Growth'!D50</f>
        <v>5.419900523560213E-2</v>
      </c>
      <c r="D50" s="72">
        <f>Margins!F51</f>
        <v>0.11539429645108923</v>
      </c>
      <c r="E50" s="72">
        <f>'Return on capital'!H50</f>
        <v>0.13295927379004246</v>
      </c>
      <c r="F50" s="72">
        <f>'Tax rates'!H51</f>
        <v>0.19136468789833058</v>
      </c>
      <c r="G50" s="73">
        <f>Beta!H53</f>
        <v>0.8162995325713488</v>
      </c>
      <c r="H50" s="73">
        <f>Beta!C53</f>
        <v>0.88373759372019134</v>
      </c>
      <c r="I50" s="72">
        <f>WACC!D61</f>
        <v>6.1584597429682066E-2</v>
      </c>
      <c r="J50" s="72">
        <f>optvar!C55</f>
        <v>0.25946795248532478</v>
      </c>
      <c r="K50" s="72">
        <f>WACC!G61</f>
        <v>4.0400000000000005E-2</v>
      </c>
      <c r="L50" s="72">
        <f>'Debt fundamentals'!F50</f>
        <v>0.21902306388736686</v>
      </c>
      <c r="M50" s="72">
        <f>WACC!K61</f>
        <v>5.473254904815026E-2</v>
      </c>
      <c r="N50" s="73">
        <f>'Cap Ex'!J50</f>
        <v>1.3627114561854952</v>
      </c>
      <c r="O50" s="73">
        <f>PS!E50</f>
        <v>1.0445804919988253</v>
      </c>
      <c r="P50" s="73">
        <f>EVEBITDA!D51</f>
        <v>7.6542766585944779</v>
      </c>
      <c r="Q50" s="73">
        <f>EVEBITDA!E51</f>
        <v>8.8721007114664996</v>
      </c>
      <c r="R50" s="73">
        <f>PBV!C50</f>
        <v>1.2322996853708403</v>
      </c>
      <c r="S50" s="73">
        <f>PE!D50</f>
        <v>25.416627495369671</v>
      </c>
      <c r="T50" s="72">
        <f>'Working capital'!F50</f>
        <v>-0.45338302589606833</v>
      </c>
      <c r="U50" s="72">
        <f>'Summary sheet uValue'!G59</f>
        <v>7.2335127135179471E-3</v>
      </c>
      <c r="V50" s="72">
        <f>'Cap Ex'!H50</f>
        <v>1.293375445952712E-2</v>
      </c>
      <c r="W50" s="72">
        <f>fundgrEB!D50</f>
        <v>0.25172975192205382</v>
      </c>
      <c r="X50" s="72">
        <f>Fundgr!C50</f>
        <v>0.12910710761410696</v>
      </c>
      <c r="Y50" s="72">
        <f>'Dividend fundamentals'!E50</f>
        <v>0.30526631824349082</v>
      </c>
      <c r="Z50" s="72">
        <f>1-Fundgr!D50</f>
        <v>0.30526631824349082</v>
      </c>
      <c r="AA50" s="115">
        <f>Margins!J51</f>
        <v>0.11549740428092074</v>
      </c>
    </row>
    <row r="51" spans="1:27" s="68" customFormat="1" ht="12.5">
      <c r="A51" s="70" t="str">
        <f>'Master data'!A51</f>
        <v>Investments &amp; Asset Management</v>
      </c>
      <c r="B51" s="71">
        <f>'Master data'!B51</f>
        <v>1706</v>
      </c>
      <c r="C51" s="72">
        <f>'Hist Growth'!D51</f>
        <v>0.28122437007873996</v>
      </c>
      <c r="D51" s="72">
        <f>Margins!F52</f>
        <v>0.20224212238931832</v>
      </c>
      <c r="E51" s="72">
        <f>'Return on capital'!H51</f>
        <v>0.10085941476456123</v>
      </c>
      <c r="F51" s="72">
        <f>'Tax rates'!H52</f>
        <v>0.14114444086495001</v>
      </c>
      <c r="G51" s="73">
        <f>Beta!H54</f>
        <v>0.71656364395880146</v>
      </c>
      <c r="H51" s="73">
        <f>Beta!C54</f>
        <v>0.86162621585031596</v>
      </c>
      <c r="I51" s="72">
        <f>WACC!D62</f>
        <v>6.0421538953726622E-2</v>
      </c>
      <c r="J51" s="72">
        <f>optvar!C56</f>
        <v>0.31471564398253271</v>
      </c>
      <c r="K51" s="72">
        <f>WACC!G62</f>
        <v>4.0400000000000005E-2</v>
      </c>
      <c r="L51" s="72">
        <f>'Debt fundamentals'!F51</f>
        <v>0.31163526323852414</v>
      </c>
      <c r="M51" s="72">
        <f>WACC!K62</f>
        <v>5.1034605232732566E-2</v>
      </c>
      <c r="N51" s="73">
        <f>'Cap Ex'!J51</f>
        <v>0.52387912099900935</v>
      </c>
      <c r="O51" s="73">
        <f>PS!E51</f>
        <v>4.5694483887701951</v>
      </c>
      <c r="P51" s="73">
        <f>EVEBITDA!D52</f>
        <v>14.78255129352878</v>
      </c>
      <c r="Q51" s="73">
        <f>EVEBITDA!E52</f>
        <v>16.407675290618144</v>
      </c>
      <c r="R51" s="73">
        <f>PBV!C51</f>
        <v>2.0251907806553584</v>
      </c>
      <c r="S51" s="73">
        <f>PE!D51</f>
        <v>55.344776171541014</v>
      </c>
      <c r="T51" s="72" t="str">
        <f>'Working capital'!F51</f>
        <v>NA</v>
      </c>
      <c r="U51" s="72">
        <f>'Summary sheet uValue'!G60</f>
        <v>1.2831237553147518E-2</v>
      </c>
      <c r="V51" s="72">
        <f>'Cap Ex'!H51</f>
        <v>4.1675217813524415E-2</v>
      </c>
      <c r="W51" s="72">
        <f>fundgrEB!D51</f>
        <v>0.23791955717262156</v>
      </c>
      <c r="X51" s="72">
        <f>Fundgr!C51</f>
        <v>0.19669362681068706</v>
      </c>
      <c r="Y51" s="72">
        <f>'Dividend fundamentals'!E51</f>
        <v>0.30443650417525275</v>
      </c>
      <c r="Z51" s="72">
        <f>1-Fundgr!D51</f>
        <v>0.30443650417525281</v>
      </c>
      <c r="AA51" s="115">
        <f>Margins!J52</f>
        <v>0.20200910145476453</v>
      </c>
    </row>
    <row r="52" spans="1:27" s="68" customFormat="1" ht="12.5">
      <c r="A52" s="70" t="str">
        <f>'Master data'!A52</f>
        <v>Machinery</v>
      </c>
      <c r="B52" s="71">
        <f>'Master data'!B52</f>
        <v>1421</v>
      </c>
      <c r="C52" s="72">
        <f>'Hist Growth'!D52</f>
        <v>6.8930230326295569E-2</v>
      </c>
      <c r="D52" s="72">
        <f>Margins!F53</f>
        <v>9.9495636886152691E-2</v>
      </c>
      <c r="E52" s="72">
        <f>'Return on capital'!H52</f>
        <v>0.13139988870645922</v>
      </c>
      <c r="F52" s="72">
        <f>'Tax rates'!H53</f>
        <v>0.21810601700699467</v>
      </c>
      <c r="G52" s="73">
        <f>Beta!H55</f>
        <v>1.1236025684258544</v>
      </c>
      <c r="H52" s="73">
        <f>Beta!C55</f>
        <v>1.1436622839472304</v>
      </c>
      <c r="I52" s="72">
        <f>WACC!D63</f>
        <v>7.5256636135624319E-2</v>
      </c>
      <c r="J52" s="72">
        <f>optvar!C57</f>
        <v>0.27713763873825858</v>
      </c>
      <c r="K52" s="72">
        <f>WACC!G63</f>
        <v>4.0400000000000005E-2</v>
      </c>
      <c r="L52" s="72">
        <f>'Debt fundamentals'!F52</f>
        <v>0.11763369801992109</v>
      </c>
      <c r="M52" s="72">
        <f>WACC!K63</f>
        <v>6.9968220776454815E-2</v>
      </c>
      <c r="N52" s="73">
        <f>'Cap Ex'!J52</f>
        <v>1.524790725080347</v>
      </c>
      <c r="O52" s="73">
        <f>PS!E52</f>
        <v>2.3837692919637092</v>
      </c>
      <c r="P52" s="73">
        <f>EVEBITDA!D53</f>
        <v>16.303434856006685</v>
      </c>
      <c r="Q52" s="73">
        <f>EVEBITDA!E53</f>
        <v>22.952233598735038</v>
      </c>
      <c r="R52" s="73">
        <f>PBV!C52</f>
        <v>3.3394628858781648</v>
      </c>
      <c r="S52" s="73">
        <f>PE!D52</f>
        <v>53.61670440952529</v>
      </c>
      <c r="T52" s="72">
        <f>'Working capital'!F52</f>
        <v>0.25121665584680342</v>
      </c>
      <c r="U52" s="72">
        <f>'Summary sheet uValue'!G61</f>
        <v>3.8563837623402396E-2</v>
      </c>
      <c r="V52" s="72">
        <f>'Cap Ex'!H52</f>
        <v>3.0665116726434054E-2</v>
      </c>
      <c r="W52" s="72">
        <f>fundgrEB!D52</f>
        <v>0.5655173228209267</v>
      </c>
      <c r="X52" s="72">
        <f>Fundgr!C52</f>
        <v>0.12508112494594351</v>
      </c>
      <c r="Y52" s="72">
        <f>'Dividend fundamentals'!E52</f>
        <v>0.39592990663064265</v>
      </c>
      <c r="Z52" s="72">
        <f>1-Fundgr!D52</f>
        <v>0.39592990663064265</v>
      </c>
      <c r="AA52" s="115">
        <f>Margins!J53</f>
        <v>0.10194029069420935</v>
      </c>
    </row>
    <row r="53" spans="1:27" s="68" customFormat="1" ht="12.5">
      <c r="A53" s="70" t="str">
        <f>'Master data'!A53</f>
        <v>Metals &amp; Mining</v>
      </c>
      <c r="B53" s="71">
        <f>'Master data'!B53</f>
        <v>1706</v>
      </c>
      <c r="C53" s="72">
        <f>'Hist Growth'!D53</f>
        <v>0.18623434237995837</v>
      </c>
      <c r="D53" s="72">
        <f>Margins!F54</f>
        <v>0.15978212186952045</v>
      </c>
      <c r="E53" s="72">
        <f>'Return on capital'!H53</f>
        <v>0.21605383185364144</v>
      </c>
      <c r="F53" s="72">
        <f>'Tax rates'!H54</f>
        <v>0.29825945511369667</v>
      </c>
      <c r="G53" s="73">
        <f>Beta!H56</f>
        <v>1.0097078059741513</v>
      </c>
      <c r="H53" s="73">
        <f>Beta!C56</f>
        <v>1.0975394120110467</v>
      </c>
      <c r="I53" s="72">
        <f>WACC!D64</f>
        <v>7.2830573071781049E-2</v>
      </c>
      <c r="J53" s="72">
        <f>optvar!C58</f>
        <v>0.53066528746054042</v>
      </c>
      <c r="K53" s="72">
        <f>WACC!G64</f>
        <v>4.4580000000000009E-2</v>
      </c>
      <c r="L53" s="72">
        <f>'Debt fundamentals'!F53</f>
        <v>0.20623066927888656</v>
      </c>
      <c r="M53" s="72">
        <f>WACC!K64</f>
        <v>6.4705997670562357E-2</v>
      </c>
      <c r="N53" s="73">
        <f>'Cap Ex'!J53</f>
        <v>1.4040887692825965</v>
      </c>
      <c r="O53" s="73">
        <f>PS!E53</f>
        <v>1.4901057696549609</v>
      </c>
      <c r="P53" s="73">
        <f>EVEBITDA!D54</f>
        <v>6.3750068490793925</v>
      </c>
      <c r="Q53" s="73">
        <f>EVEBITDA!E54</f>
        <v>8.7583771983557774</v>
      </c>
      <c r="R53" s="73">
        <f>PBV!C53</f>
        <v>2.0665519199084623</v>
      </c>
      <c r="S53" s="73">
        <f>PE!D53</f>
        <v>309.05634173332112</v>
      </c>
      <c r="T53" s="72">
        <f>'Working capital'!F53</f>
        <v>0.10743653015718156</v>
      </c>
      <c r="U53" s="72">
        <f>'Summary sheet uValue'!G62</f>
        <v>6.4228834131719953E-2</v>
      </c>
      <c r="V53" s="72">
        <f>'Cap Ex'!H53</f>
        <v>3.024735011445874E-2</v>
      </c>
      <c r="W53" s="72">
        <f>fundgrEB!D53</f>
        <v>0.47573817269040886</v>
      </c>
      <c r="X53" s="72">
        <f>Fundgr!C53</f>
        <v>0.18898914435652781</v>
      </c>
      <c r="Y53" s="72">
        <f>'Dividend fundamentals'!E53</f>
        <v>0.3950228602817954</v>
      </c>
      <c r="Z53" s="72">
        <f>1-Fundgr!D53</f>
        <v>0.39502286028179534</v>
      </c>
      <c r="AA53" s="115">
        <f>Margins!J54</f>
        <v>0.16091784154130681</v>
      </c>
    </row>
    <row r="54" spans="1:27" s="68" customFormat="1" ht="12.5">
      <c r="A54" s="70" t="str">
        <f>'Master data'!A54</f>
        <v>Office Equipment &amp; Services</v>
      </c>
      <c r="B54" s="71">
        <f>'Master data'!B54</f>
        <v>145</v>
      </c>
      <c r="C54" s="72">
        <f>'Hist Growth'!D54</f>
        <v>2.1415636363636352E-2</v>
      </c>
      <c r="D54" s="72">
        <f>Margins!F55</f>
        <v>7.1806614321386575E-2</v>
      </c>
      <c r="E54" s="72">
        <f>'Return on capital'!H54</f>
        <v>0.12321939325371746</v>
      </c>
      <c r="F54" s="72">
        <f>'Tax rates'!H55</f>
        <v>0.25491346802187637</v>
      </c>
      <c r="G54" s="73">
        <f>Beta!H57</f>
        <v>1.049136832857168</v>
      </c>
      <c r="H54" s="73">
        <f>Beta!C57</f>
        <v>1.1005990216004515</v>
      </c>
      <c r="I54" s="72">
        <f>WACC!D65</f>
        <v>7.2991508536183747E-2</v>
      </c>
      <c r="J54" s="72">
        <f>optvar!C59</f>
        <v>0.29772457067346564</v>
      </c>
      <c r="K54" s="72">
        <f>WACC!G65</f>
        <v>4.0400000000000005E-2</v>
      </c>
      <c r="L54" s="72">
        <f>'Debt fundamentals'!F54</f>
        <v>0.21084330428256209</v>
      </c>
      <c r="M54" s="72">
        <f>WACC!K65</f>
        <v>6.3990289811607565E-2</v>
      </c>
      <c r="N54" s="73">
        <f>'Cap Ex'!J54</f>
        <v>1.9370323805362779</v>
      </c>
      <c r="O54" s="73">
        <f>PS!E54</f>
        <v>1.1736336348868559</v>
      </c>
      <c r="P54" s="73">
        <f>EVEBITDA!D55</f>
        <v>10.065599251074675</v>
      </c>
      <c r="Q54" s="73">
        <f>EVEBITDA!E55</f>
        <v>15.357158981839506</v>
      </c>
      <c r="R54" s="73">
        <f>PBV!C54</f>
        <v>2.0276109162969518</v>
      </c>
      <c r="S54" s="73">
        <f>PE!D54</f>
        <v>64.407524055987622</v>
      </c>
      <c r="T54" s="72">
        <f>'Working capital'!F54</f>
        <v>0.12135606420140103</v>
      </c>
      <c r="U54" s="72">
        <f>'Summary sheet uValue'!G63</f>
        <v>2.7746152386992771E-2</v>
      </c>
      <c r="V54" s="72">
        <f>'Cap Ex'!H54</f>
        <v>4.9158187660709347E-2</v>
      </c>
      <c r="W54" s="72">
        <f>fundgrEB!D54</f>
        <v>0.90161813087848386</v>
      </c>
      <c r="X54" s="72">
        <f>Fundgr!C54</f>
        <v>8.2903470480953631E-2</v>
      </c>
      <c r="Y54" s="72">
        <f>'Dividend fundamentals'!E54</f>
        <v>0.4429911308130256</v>
      </c>
      <c r="Z54" s="72">
        <f>1-Fundgr!D54</f>
        <v>0.44299113081302566</v>
      </c>
      <c r="AA54" s="115">
        <f>Margins!J55</f>
        <v>7.3259018960857888E-2</v>
      </c>
    </row>
    <row r="55" spans="1:27" s="68" customFormat="1" ht="12.5">
      <c r="A55" s="70" t="str">
        <f>'Master data'!A55</f>
        <v>Oil/Gas (Integrated)</v>
      </c>
      <c r="B55" s="71">
        <f>'Master data'!B55</f>
        <v>46</v>
      </c>
      <c r="C55" s="72">
        <f>'Hist Growth'!D55</f>
        <v>7.3212051282051285E-2</v>
      </c>
      <c r="D55" s="72">
        <f>Margins!F56</f>
        <v>0.11904496800428231</v>
      </c>
      <c r="E55" s="72">
        <f>'Return on capital'!H55</f>
        <v>0.10474467434441784</v>
      </c>
      <c r="F55" s="72">
        <f>'Tax rates'!H56</f>
        <v>0.38641326407010551</v>
      </c>
      <c r="G55" s="73">
        <f>Beta!H58</f>
        <v>1.1462318866600425</v>
      </c>
      <c r="H55" s="73">
        <f>Beta!C58</f>
        <v>1.2788238428533345</v>
      </c>
      <c r="I55" s="72">
        <f>WACC!D66</f>
        <v>8.2366134134085403E-2</v>
      </c>
      <c r="J55" s="72">
        <f>optvar!C60</f>
        <v>0.24693832503207186</v>
      </c>
      <c r="K55" s="72">
        <f>WACC!G66</f>
        <v>3.3800000000000004E-2</v>
      </c>
      <c r="L55" s="72">
        <f>'Debt fundamentals'!F55</f>
        <v>0.21141520243342549</v>
      </c>
      <c r="M55" s="72">
        <f>WACC!K66</f>
        <v>7.0312056594156389E-2</v>
      </c>
      <c r="N55" s="73">
        <f>'Cap Ex'!J55</f>
        <v>1.1364481392207744</v>
      </c>
      <c r="O55" s="73">
        <f>PS!E55</f>
        <v>1.471555491506628</v>
      </c>
      <c r="P55" s="73">
        <f>EVEBITDA!D56</f>
        <v>7.02903510956682</v>
      </c>
      <c r="Q55" s="73">
        <f>EVEBITDA!E56</f>
        <v>12.306310249847808</v>
      </c>
      <c r="R55" s="73">
        <f>PBV!C55</f>
        <v>1.7008813794024082</v>
      </c>
      <c r="S55" s="73">
        <f>PE!D55</f>
        <v>19.949293015808284</v>
      </c>
      <c r="T55" s="72">
        <f>'Working capital'!F55</f>
        <v>2.3342164039785833E-2</v>
      </c>
      <c r="U55" s="72">
        <f>'Summary sheet uValue'!G64</f>
        <v>8.2383581625027874E-2</v>
      </c>
      <c r="V55" s="72">
        <f>'Cap Ex'!H55</f>
        <v>-9.8096557657455698E-3</v>
      </c>
      <c r="W55" s="72">
        <f>fundgrEB!D55</f>
        <v>-5.1694619604550143E-2</v>
      </c>
      <c r="X55" s="72">
        <f>Fundgr!C55</f>
        <v>0.11643379661884692</v>
      </c>
      <c r="Y55" s="72">
        <f>'Dividend fundamentals'!E55</f>
        <v>0.69692922706317206</v>
      </c>
      <c r="Z55" s="72">
        <f>1-Fundgr!D55</f>
        <v>0.69692922706317206</v>
      </c>
      <c r="AA55" s="115">
        <f>Margins!J56</f>
        <v>0.11962018624504733</v>
      </c>
    </row>
    <row r="56" spans="1:27" s="68" customFormat="1" ht="12.5">
      <c r="A56" s="70" t="str">
        <f>'Master data'!A56</f>
        <v>Oil/Gas (Production and Exploration)</v>
      </c>
      <c r="B56" s="71">
        <f>'Master data'!B56</f>
        <v>642</v>
      </c>
      <c r="C56" s="72">
        <f>'Hist Growth'!D56</f>
        <v>0.21185864306784669</v>
      </c>
      <c r="D56" s="72">
        <f>Margins!F57</f>
        <v>0.12495519492682648</v>
      </c>
      <c r="E56" s="72">
        <f>'Return on capital'!H56</f>
        <v>6.3587879764470098E-2</v>
      </c>
      <c r="F56" s="72">
        <f>'Tax rates'!H57</f>
        <v>0.27840368307861235</v>
      </c>
      <c r="G56" s="73">
        <f>Beta!H59</f>
        <v>1.2049177928289057</v>
      </c>
      <c r="H56" s="73">
        <f>Beta!C59</f>
        <v>1.4593032274293294</v>
      </c>
      <c r="I56" s="72">
        <f>WACC!D67</f>
        <v>9.1859349762782733E-2</v>
      </c>
      <c r="J56" s="72">
        <f>optvar!C61</f>
        <v>0.50734420557172799</v>
      </c>
      <c r="K56" s="72">
        <f>WACC!G67</f>
        <v>4.4580000000000009E-2</v>
      </c>
      <c r="L56" s="72">
        <f>'Debt fundamentals'!F56</f>
        <v>0.27934371191618795</v>
      </c>
      <c r="M56" s="72">
        <f>WACC!K67</f>
        <v>7.5538875033757349E-2</v>
      </c>
      <c r="N56" s="73">
        <f>'Cap Ex'!J56</f>
        <v>0.53034482048687825</v>
      </c>
      <c r="O56" s="73">
        <f>PS!E56</f>
        <v>2.8452382192852683</v>
      </c>
      <c r="P56" s="73">
        <f>EVEBITDA!D57</f>
        <v>6.2335744359078378</v>
      </c>
      <c r="Q56" s="73">
        <f>EVEBITDA!E57</f>
        <v>21.411936518608702</v>
      </c>
      <c r="R56" s="73">
        <f>PBV!C56</f>
        <v>1.5644507925461886</v>
      </c>
      <c r="S56" s="73">
        <f>PE!D56</f>
        <v>38.595506530752807</v>
      </c>
      <c r="T56" s="72">
        <f>'Working capital'!F56</f>
        <v>-3.567097690567865E-2</v>
      </c>
      <c r="U56" s="72">
        <f>'Summary sheet uValue'!G65</f>
        <v>0.22404785093157395</v>
      </c>
      <c r="V56" s="72">
        <f>'Cap Ex'!H56</f>
        <v>4.4157296385609144E-3</v>
      </c>
      <c r="W56" s="72">
        <f>fundgrEB!D56</f>
        <v>0.30345448846147866</v>
      </c>
      <c r="X56" s="72">
        <f>Fundgr!C56</f>
        <v>6.110660102629234E-2</v>
      </c>
      <c r="Y56" s="72">
        <f>'Dividend fundamentals'!E56</f>
        <v>0.70085734940279798</v>
      </c>
      <c r="Z56" s="72">
        <f>1-Fundgr!D56</f>
        <v>0.70085734940279798</v>
      </c>
      <c r="AA56" s="115">
        <f>Margins!J57</f>
        <v>0.12653157113774588</v>
      </c>
    </row>
    <row r="57" spans="1:27" s="68" customFormat="1" ht="12.5">
      <c r="A57" s="70" t="str">
        <f>'Master data'!A57</f>
        <v>Oil/Gas Distribution</v>
      </c>
      <c r="B57" s="71">
        <f>'Master data'!B57</f>
        <v>165</v>
      </c>
      <c r="C57" s="72">
        <f>'Hist Growth'!D57</f>
        <v>0.15152177966101696</v>
      </c>
      <c r="D57" s="72">
        <f>Margins!F58</f>
        <v>0.12395966754057607</v>
      </c>
      <c r="E57" s="72">
        <f>'Return on capital'!H57</f>
        <v>6.2431651828758407E-2</v>
      </c>
      <c r="F57" s="72">
        <f>'Tax rates'!H58</f>
        <v>0.18640936151040075</v>
      </c>
      <c r="G57" s="73">
        <f>Beta!H60</f>
        <v>0.74124447946084149</v>
      </c>
      <c r="H57" s="73">
        <f>Beta!C60</f>
        <v>1.164684008834235</v>
      </c>
      <c r="I57" s="72">
        <f>WACC!D68</f>
        <v>7.6362378864680752E-2</v>
      </c>
      <c r="J57" s="72">
        <f>optvar!C62</f>
        <v>0.28328935985226933</v>
      </c>
      <c r="K57" s="72">
        <f>WACC!G68</f>
        <v>4.0400000000000005E-2</v>
      </c>
      <c r="L57" s="72">
        <f>'Debt fundamentals'!F57</f>
        <v>0.45189137008229102</v>
      </c>
      <c r="M57" s="72">
        <f>WACC!K68</f>
        <v>5.5547187370270604E-2</v>
      </c>
      <c r="N57" s="73">
        <f>'Cap Ex'!J57</f>
        <v>0.57370184591945661</v>
      </c>
      <c r="O57" s="73">
        <f>PS!E57</f>
        <v>2.678957923600735</v>
      </c>
      <c r="P57" s="73">
        <f>EVEBITDA!D58</f>
        <v>12.948055874490091</v>
      </c>
      <c r="Q57" s="73">
        <f>EVEBITDA!E58</f>
        <v>21.415945721688107</v>
      </c>
      <c r="R57" s="73">
        <f>PBV!C57</f>
        <v>1.5720473094863099</v>
      </c>
      <c r="S57" s="73">
        <f>PE!D57</f>
        <v>65.4748389104615</v>
      </c>
      <c r="T57" s="72">
        <f>'Working capital'!F57</f>
        <v>4.3020299058263309E-2</v>
      </c>
      <c r="U57" s="72">
        <f>'Summary sheet uValue'!G66</f>
        <v>0.10696577717612994</v>
      </c>
      <c r="V57" s="72">
        <f>'Cap Ex'!H57</f>
        <v>3.6244249060791482E-2</v>
      </c>
      <c r="W57" s="72">
        <f>fundgrEB!D57</f>
        <v>0.37103529425471748</v>
      </c>
      <c r="X57" s="72">
        <f>Fundgr!C57</f>
        <v>6.9106612594938582E-2</v>
      </c>
      <c r="Y57" s="72">
        <f>'Dividend fundamentals'!E57</f>
        <v>1.4067639393776585</v>
      </c>
      <c r="Z57" s="72">
        <f>1-Fundgr!D57</f>
        <v>1.4067639393776585</v>
      </c>
      <c r="AA57" s="115">
        <f>Margins!J58</f>
        <v>0.12440859928793553</v>
      </c>
    </row>
    <row r="58" spans="1:27" s="68" customFormat="1" ht="12.5">
      <c r="A58" s="70" t="str">
        <f>'Master data'!A58</f>
        <v>Oilfield Svcs/Equip.</v>
      </c>
      <c r="B58" s="71">
        <f>'Master data'!B58</f>
        <v>457</v>
      </c>
      <c r="C58" s="72">
        <f>'Hist Growth'!D58</f>
        <v>5.6600436046511715E-2</v>
      </c>
      <c r="D58" s="72">
        <f>Margins!F59</f>
        <v>4.3772196109830977E-2</v>
      </c>
      <c r="E58" s="72">
        <f>'Return on capital'!H58</f>
        <v>7.3516780774635582E-2</v>
      </c>
      <c r="F58" s="72">
        <f>'Tax rates'!H59</f>
        <v>0.23054839499727575</v>
      </c>
      <c r="G58" s="73">
        <f>Beta!H61</f>
        <v>1.0554040980792589</v>
      </c>
      <c r="H58" s="73">
        <f>Beta!C61</f>
        <v>1.3590834026487482</v>
      </c>
      <c r="I58" s="72">
        <f>WACC!D69</f>
        <v>8.6587786979324163E-2</v>
      </c>
      <c r="J58" s="72">
        <f>optvar!C63</f>
        <v>0.36575331163448283</v>
      </c>
      <c r="K58" s="72">
        <f>WACC!G69</f>
        <v>4.0400000000000005E-2</v>
      </c>
      <c r="L58" s="72">
        <f>'Debt fundamentals'!F58</f>
        <v>0.34863094715876269</v>
      </c>
      <c r="M58" s="72">
        <f>WACC!K69</f>
        <v>6.6964122491251707E-2</v>
      </c>
      <c r="N58" s="73">
        <f>'Cap Ex'!J58</f>
        <v>1.8488813865813059</v>
      </c>
      <c r="O58" s="73">
        <f>PS!E58</f>
        <v>0.80947905669358267</v>
      </c>
      <c r="P58" s="73">
        <f>EVEBITDA!D59</f>
        <v>9.6399721374245519</v>
      </c>
      <c r="Q58" s="73">
        <f>EVEBITDA!E59</f>
        <v>17.57949170298475</v>
      </c>
      <c r="R58" s="73">
        <f>PBV!C58</f>
        <v>1.4093537723056757</v>
      </c>
      <c r="S58" s="73">
        <f>PE!D58</f>
        <v>49.798342246311186</v>
      </c>
      <c r="T58" s="72">
        <f>'Working capital'!F58</f>
        <v>6.5363144339096985E-2</v>
      </c>
      <c r="U58" s="72">
        <f>'Summary sheet uValue'!G67</f>
        <v>3.8281770162028113E-2</v>
      </c>
      <c r="V58" s="72">
        <f>'Cap Ex'!H58</f>
        <v>1.1806387985840473E-2</v>
      </c>
      <c r="W58" s="72">
        <f>fundgrEB!D58</f>
        <v>0.7043821076605945</v>
      </c>
      <c r="X58" s="72">
        <f>Fundgr!C58</f>
        <v>8.8136677099855093E-2</v>
      </c>
      <c r="Y58" s="72">
        <f>'Dividend fundamentals'!E58</f>
        <v>0.39823515641359525</v>
      </c>
      <c r="Z58" s="72">
        <f>1-Fundgr!D58</f>
        <v>0.3982351564135953</v>
      </c>
      <c r="AA58" s="115">
        <f>Margins!J59</f>
        <v>4.4458429023027227E-2</v>
      </c>
    </row>
    <row r="59" spans="1:27" s="68" customFormat="1" ht="12.5">
      <c r="A59" s="70" t="str">
        <f>'Master data'!A59</f>
        <v>Packaging &amp; Container</v>
      </c>
      <c r="B59" s="71">
        <f>'Master data'!B59</f>
        <v>414</v>
      </c>
      <c r="C59" s="72">
        <f>'Hist Growth'!D59</f>
        <v>5.4368757763975165E-2</v>
      </c>
      <c r="D59" s="72">
        <f>Margins!F60</f>
        <v>9.1523057736209085E-2</v>
      </c>
      <c r="E59" s="72">
        <f>'Return on capital'!H59</f>
        <v>0.12151188323646014</v>
      </c>
      <c r="F59" s="72">
        <f>'Tax rates'!H60</f>
        <v>0.22168298567490585</v>
      </c>
      <c r="G59" s="73">
        <f>Beta!H62</f>
        <v>0.80076820448773467</v>
      </c>
      <c r="H59" s="73">
        <f>Beta!C62</f>
        <v>0.96137733867948505</v>
      </c>
      <c r="I59" s="72">
        <f>WACC!D70</f>
        <v>6.5668448014540914E-2</v>
      </c>
      <c r="J59" s="72">
        <f>optvar!C64</f>
        <v>0.28107576688049773</v>
      </c>
      <c r="K59" s="72">
        <f>WACC!G70</f>
        <v>4.0400000000000005E-2</v>
      </c>
      <c r="L59" s="72">
        <f>'Debt fundamentals'!F59</f>
        <v>0.26610220298790277</v>
      </c>
      <c r="M59" s="72">
        <f>WACC!K70</f>
        <v>5.6256826081608459E-2</v>
      </c>
      <c r="N59" s="73">
        <f>'Cap Ex'!J59</f>
        <v>1.5870351531847779</v>
      </c>
      <c r="O59" s="73">
        <f>PS!E59</f>
        <v>1.6483105289966804</v>
      </c>
      <c r="P59" s="73">
        <f>EVEBITDA!D60</f>
        <v>11.005143848289672</v>
      </c>
      <c r="Q59" s="73">
        <f>EVEBITDA!E60</f>
        <v>17.745497930040521</v>
      </c>
      <c r="R59" s="73">
        <f>PBV!C59</f>
        <v>2.6171872019253235</v>
      </c>
      <c r="S59" s="73">
        <f>PE!D59</f>
        <v>34.640762736686341</v>
      </c>
      <c r="T59" s="72">
        <f>'Working capital'!F59</f>
        <v>0.13931550194289194</v>
      </c>
      <c r="U59" s="72">
        <f>'Summary sheet uValue'!G68</f>
        <v>6.4246096782973675E-2</v>
      </c>
      <c r="V59" s="72">
        <f>'Cap Ex'!H59</f>
        <v>4.1475264956616818E-2</v>
      </c>
      <c r="W59" s="72">
        <f>fundgrEB!D59</f>
        <v>0.74036584123672289</v>
      </c>
      <c r="X59" s="72">
        <f>Fundgr!C59</f>
        <v>0.1442633020178167</v>
      </c>
      <c r="Y59" s="72">
        <f>'Dividend fundamentals'!E59</f>
        <v>0.3639300485856623</v>
      </c>
      <c r="Z59" s="72">
        <f>1-Fundgr!D59</f>
        <v>0.36393004858566225</v>
      </c>
      <c r="AA59" s="115">
        <f>Margins!J60</f>
        <v>9.2893647000563989E-2</v>
      </c>
    </row>
    <row r="60" spans="1:27" s="68" customFormat="1" ht="12.5">
      <c r="A60" s="70" t="str">
        <f>'Master data'!A60</f>
        <v>Paper/Forest Products</v>
      </c>
      <c r="B60" s="71">
        <f>'Master data'!B60</f>
        <v>272</v>
      </c>
      <c r="C60" s="72">
        <f>'Hist Growth'!D60</f>
        <v>5.4721549295774691E-2</v>
      </c>
      <c r="D60" s="72">
        <f>Margins!F61</f>
        <v>0.14159804731050596</v>
      </c>
      <c r="E60" s="72">
        <f>'Return on capital'!H60</f>
        <v>0.12463485927880023</v>
      </c>
      <c r="F60" s="72">
        <f>'Tax rates'!H61</f>
        <v>0.21424718292394199</v>
      </c>
      <c r="G60" s="73">
        <f>Beta!H63</f>
        <v>0.89116023825836765</v>
      </c>
      <c r="H60" s="73">
        <f>Beta!C63</f>
        <v>1.1206472813656296</v>
      </c>
      <c r="I60" s="72">
        <f>WACC!D71</f>
        <v>7.4046046999832124E-2</v>
      </c>
      <c r="J60" s="72">
        <f>optvar!C65</f>
        <v>0.28535354069030661</v>
      </c>
      <c r="K60" s="72">
        <f>WACC!G71</f>
        <v>4.0400000000000005E-2</v>
      </c>
      <c r="L60" s="72">
        <f>'Debt fundamentals'!F60</f>
        <v>0.33667454003593794</v>
      </c>
      <c r="M60" s="72">
        <f>WACC!K71</f>
        <v>5.9317866747773125E-2</v>
      </c>
      <c r="N60" s="73">
        <f>'Cap Ex'!J60</f>
        <v>1.0149034896974758</v>
      </c>
      <c r="O60" s="73">
        <f>PS!E60</f>
        <v>1.4104890383162025</v>
      </c>
      <c r="P60" s="73">
        <f>EVEBITDA!D61</f>
        <v>6.9865804986322253</v>
      </c>
      <c r="Q60" s="73">
        <f>EVEBITDA!E61</f>
        <v>9.8090538702473147</v>
      </c>
      <c r="R60" s="73">
        <f>PBV!C60</f>
        <v>1.3577081807721498</v>
      </c>
      <c r="S60" s="73">
        <f>PE!D60</f>
        <v>24.794068924986615</v>
      </c>
      <c r="T60" s="72">
        <f>'Working capital'!F60</f>
        <v>0.18543258905377633</v>
      </c>
      <c r="U60" s="72">
        <f>'Summary sheet uValue'!G69</f>
        <v>7.4804003045838716E-2</v>
      </c>
      <c r="V60" s="72">
        <f>'Cap Ex'!H60</f>
        <v>3.6077619245513594E-2</v>
      </c>
      <c r="W60" s="72">
        <f>fundgrEB!D60</f>
        <v>0.36016441240057667</v>
      </c>
      <c r="X60" s="72">
        <f>Fundgr!C60</f>
        <v>0.16841966723729962</v>
      </c>
      <c r="Y60" s="72">
        <f>'Dividend fundamentals'!E60</f>
        <v>0.23768514175138236</v>
      </c>
      <c r="Z60" s="72">
        <f>1-Fundgr!D60</f>
        <v>0.23768514175138233</v>
      </c>
      <c r="AA60" s="115">
        <f>Margins!J61</f>
        <v>0.14279756694803722</v>
      </c>
    </row>
    <row r="61" spans="1:27" s="68" customFormat="1" ht="12.5">
      <c r="A61" s="70" t="str">
        <f>'Master data'!A61</f>
        <v>Power</v>
      </c>
      <c r="B61" s="71">
        <f>'Master data'!B61</f>
        <v>541</v>
      </c>
      <c r="C61" s="72">
        <f>'Hist Growth'!D61</f>
        <v>7.4076877828054402E-2</v>
      </c>
      <c r="D61" s="72">
        <f>Margins!F62</f>
        <v>0.11273090662228229</v>
      </c>
      <c r="E61" s="72">
        <f>'Return on capital'!H61</f>
        <v>5.7560900536381437E-2</v>
      </c>
      <c r="F61" s="72">
        <f>'Tax rates'!H62</f>
        <v>0.21061184872791486</v>
      </c>
      <c r="G61" s="73">
        <f>Beta!H64</f>
        <v>0.53618826927061325</v>
      </c>
      <c r="H61" s="73">
        <f>Beta!C64</f>
        <v>0.85057057788650969</v>
      </c>
      <c r="I61" s="72">
        <f>WACC!D72</f>
        <v>5.9840012396830414E-2</v>
      </c>
      <c r="J61" s="72">
        <f>optvar!C66</f>
        <v>0.21939735279878639</v>
      </c>
      <c r="K61" s="72">
        <f>WACC!G72</f>
        <v>3.3800000000000004E-2</v>
      </c>
      <c r="L61" s="72">
        <f>'Debt fundamentals'!F61</f>
        <v>0.47125737580749977</v>
      </c>
      <c r="M61" s="72">
        <f>WACC!K72</f>
        <v>4.3586339663131982E-2</v>
      </c>
      <c r="N61" s="73">
        <f>'Cap Ex'!J61</f>
        <v>0.60976190171467592</v>
      </c>
      <c r="O61" s="73">
        <f>PS!E61</f>
        <v>2.2634376631937623</v>
      </c>
      <c r="P61" s="73">
        <f>EVEBITDA!D62</f>
        <v>10.386520327076765</v>
      </c>
      <c r="Q61" s="73">
        <f>EVEBITDA!E62</f>
        <v>19.750508483198377</v>
      </c>
      <c r="R61" s="73">
        <f>PBV!C61</f>
        <v>1.3591870438240774</v>
      </c>
      <c r="S61" s="73">
        <f>PE!D61</f>
        <v>50.313815674327508</v>
      </c>
      <c r="T61" s="72">
        <f>'Working capital'!F61</f>
        <v>4.2268944512268425E-3</v>
      </c>
      <c r="U61" s="72">
        <f>'Summary sheet uValue'!G70</f>
        <v>0.16473923320166431</v>
      </c>
      <c r="V61" s="72">
        <f>'Cap Ex'!H61</f>
        <v>8.65556336773117E-2</v>
      </c>
      <c r="W61" s="72">
        <f>fundgrEB!D61</f>
        <v>1.0669555623198914</v>
      </c>
      <c r="X61" s="72">
        <f>Fundgr!C61</f>
        <v>7.8603598106160993E-2</v>
      </c>
      <c r="Y61" s="72">
        <f>'Dividend fundamentals'!E61</f>
        <v>0.8213074291657263</v>
      </c>
      <c r="Z61" s="72">
        <f>1-Fundgr!D61</f>
        <v>0.8213074291657263</v>
      </c>
      <c r="AA61" s="115">
        <f>Margins!J62</f>
        <v>0.11274540440208251</v>
      </c>
    </row>
    <row r="62" spans="1:27" s="68" customFormat="1" ht="12.5">
      <c r="A62" s="70" t="str">
        <f>'Master data'!A62</f>
        <v>Precious Metals</v>
      </c>
      <c r="B62" s="71">
        <f>'Master data'!B62</f>
        <v>947</v>
      </c>
      <c r="C62" s="72">
        <f>'Hist Growth'!D62</f>
        <v>0.2520170334928229</v>
      </c>
      <c r="D62" s="72">
        <f>Margins!F63</f>
        <v>0.24978183492650152</v>
      </c>
      <c r="E62" s="72">
        <f>'Return on capital'!H62</f>
        <v>0.22835718773495844</v>
      </c>
      <c r="F62" s="72">
        <f>'Tax rates'!H63</f>
        <v>0.26676370994632626</v>
      </c>
      <c r="G62" s="73">
        <f>Beta!H65</f>
        <v>0.98678777106910021</v>
      </c>
      <c r="H62" s="73">
        <f>Beta!C65</f>
        <v>0.9980982211172692</v>
      </c>
      <c r="I62" s="72">
        <f>WACC!D73</f>
        <v>6.7599966430768363E-2</v>
      </c>
      <c r="J62" s="72">
        <f>optvar!C67</f>
        <v>0.51152642318556052</v>
      </c>
      <c r="K62" s="72">
        <f>WACC!G73</f>
        <v>4.4580000000000009E-2</v>
      </c>
      <c r="L62" s="72">
        <f>'Debt fundamentals'!F62</f>
        <v>0.12800822175373266</v>
      </c>
      <c r="M62" s="72">
        <f>WACC!K73</f>
        <v>6.3226569831689741E-2</v>
      </c>
      <c r="N62" s="73">
        <f>'Cap Ex'!J62</f>
        <v>0.95262202852854316</v>
      </c>
      <c r="O62" s="73">
        <f>PS!E62</f>
        <v>2.5021023080853402</v>
      </c>
      <c r="P62" s="73">
        <f>EVEBITDA!D63</f>
        <v>6.2521293526131698</v>
      </c>
      <c r="Q62" s="73">
        <f>EVEBITDA!E63</f>
        <v>9.1312773733666219</v>
      </c>
      <c r="R62" s="73">
        <f>PBV!C62</f>
        <v>1.9752486826228053</v>
      </c>
      <c r="S62" s="73">
        <f>PE!D62</f>
        <v>73.345984378275134</v>
      </c>
      <c r="T62" s="72">
        <f>'Working capital'!F62</f>
        <v>0.11643691868281297</v>
      </c>
      <c r="U62" s="72">
        <f>'Summary sheet uValue'!G71</f>
        <v>0.15522177245302937</v>
      </c>
      <c r="V62" s="72">
        <f>'Cap Ex'!H62</f>
        <v>0.1009003571940405</v>
      </c>
      <c r="W62" s="72">
        <f>fundgrEB!D62</f>
        <v>0.66069086913255393</v>
      </c>
      <c r="X62" s="72">
        <f>Fundgr!C62</f>
        <v>0.17037403464684808</v>
      </c>
      <c r="Y62" s="72">
        <f>'Dividend fundamentals'!E62</f>
        <v>0.36612808841204303</v>
      </c>
      <c r="Z62" s="72">
        <f>1-Fundgr!D62</f>
        <v>0.36612808841204303</v>
      </c>
      <c r="AA62" s="115">
        <f>Margins!J63</f>
        <v>0.250230783282198</v>
      </c>
    </row>
    <row r="63" spans="1:27" s="68" customFormat="1" ht="12.5">
      <c r="A63" s="70" t="str">
        <f>'Master data'!A63</f>
        <v>Publishing &amp; Newspapers</v>
      </c>
      <c r="B63" s="71">
        <f>'Master data'!B63</f>
        <v>337</v>
      </c>
      <c r="C63" s="72">
        <f>'Hist Growth'!D63</f>
        <v>-1.9352941176470611E-4</v>
      </c>
      <c r="D63" s="72">
        <f>Margins!F64</f>
        <v>6.5754492926377819E-2</v>
      </c>
      <c r="E63" s="72">
        <f>'Return on capital'!H63</f>
        <v>8.3477775726052417E-2</v>
      </c>
      <c r="F63" s="72">
        <f>'Tax rates'!H64</f>
        <v>0.20637652404883514</v>
      </c>
      <c r="G63" s="73">
        <f>Beta!H66</f>
        <v>0.93812610515137029</v>
      </c>
      <c r="H63" s="73">
        <f>Beta!C66</f>
        <v>0.93265741787579681</v>
      </c>
      <c r="I63" s="72">
        <f>WACC!D74</f>
        <v>6.415778018026691E-2</v>
      </c>
      <c r="J63" s="72">
        <f>optvar!C68</f>
        <v>0.27407123703856845</v>
      </c>
      <c r="K63" s="72">
        <f>WACC!G74</f>
        <v>4.0400000000000005E-2</v>
      </c>
      <c r="L63" s="72">
        <f>'Debt fundamentals'!F63</f>
        <v>0.20641169071155921</v>
      </c>
      <c r="M63" s="72">
        <f>WACC!K74</f>
        <v>5.7169138529517702E-2</v>
      </c>
      <c r="N63" s="73">
        <f>'Cap Ex'!J63</f>
        <v>1.4490359302598788</v>
      </c>
      <c r="O63" s="73">
        <f>PS!E63</f>
        <v>1.343212641785148</v>
      </c>
      <c r="P63" s="73">
        <f>EVEBITDA!D64</f>
        <v>11.379010335944335</v>
      </c>
      <c r="Q63" s="73">
        <f>EVEBITDA!E64</f>
        <v>19.537787626586795</v>
      </c>
      <c r="R63" s="73">
        <f>PBV!C63</f>
        <v>1.434391101563089</v>
      </c>
      <c r="S63" s="73">
        <f>PE!D63</f>
        <v>40.221088735025418</v>
      </c>
      <c r="T63" s="72">
        <f>'Working capital'!F63</f>
        <v>0.10698360809996231</v>
      </c>
      <c r="U63" s="72">
        <f>'Summary sheet uValue'!G72</f>
        <v>3.0724811606501541E-2</v>
      </c>
      <c r="V63" s="72">
        <f>'Cap Ex'!H63</f>
        <v>2.9516992667007955E-2</v>
      </c>
      <c r="W63" s="72">
        <f>fundgrEB!D63</f>
        <v>0.38898874099598818</v>
      </c>
      <c r="X63" s="72">
        <f>Fundgr!C63</f>
        <v>0.16256326716511255</v>
      </c>
      <c r="Y63" s="72">
        <f>'Dividend fundamentals'!E63</f>
        <v>0.18780256734148806</v>
      </c>
      <c r="Z63" s="72">
        <f>1-Fundgr!D63</f>
        <v>0.18780256734148804</v>
      </c>
      <c r="AA63" s="115">
        <f>Margins!J64</f>
        <v>6.6488224748633973E-2</v>
      </c>
    </row>
    <row r="64" spans="1:27" s="68" customFormat="1" ht="12.5">
      <c r="A64" s="70" t="str">
        <f>'Master data'!A64</f>
        <v>R.E.I.T.</v>
      </c>
      <c r="B64" s="71">
        <f>'Master data'!B64</f>
        <v>812</v>
      </c>
      <c r="C64" s="72">
        <f>'Hist Growth'!D64</f>
        <v>8.091073476702508E-2</v>
      </c>
      <c r="D64" s="72">
        <f>Margins!F65</f>
        <v>0.3125148541838112</v>
      </c>
      <c r="E64" s="72">
        <f>'Return on capital'!H64</f>
        <v>3.4260616410805349E-2</v>
      </c>
      <c r="F64" s="72">
        <f>'Tax rates'!H65</f>
        <v>5.7960027572714894E-2</v>
      </c>
      <c r="G64" s="73">
        <f>Beta!H67</f>
        <v>0.76350817788629188</v>
      </c>
      <c r="H64" s="73">
        <f>Beta!C67</f>
        <v>1.0655405607637354</v>
      </c>
      <c r="I64" s="72">
        <f>WACC!D75</f>
        <v>7.1147433496172474E-2</v>
      </c>
      <c r="J64" s="72">
        <f>optvar!C69</f>
        <v>0.23920701412951273</v>
      </c>
      <c r="K64" s="72">
        <f>WACC!G75</f>
        <v>3.3800000000000004E-2</v>
      </c>
      <c r="L64" s="72">
        <f>'Debt fundamentals'!F64</f>
        <v>0.36355830313820703</v>
      </c>
      <c r="M64" s="72">
        <f>WACC!K75</f>
        <v>5.4497396286219128E-2</v>
      </c>
      <c r="N64" s="73">
        <f>'Cap Ex'!J64</f>
        <v>0.12173637222858757</v>
      </c>
      <c r="O64" s="73">
        <f>PS!E64</f>
        <v>13.480597375988856</v>
      </c>
      <c r="P64" s="73">
        <f>EVEBITDA!D65</f>
        <v>26.146513104680299</v>
      </c>
      <c r="Q64" s="73">
        <f>EVEBITDA!E65</f>
        <v>40.963816517321291</v>
      </c>
      <c r="R64" s="73">
        <f>PBV!C64</f>
        <v>1.9370200483408939</v>
      </c>
      <c r="S64" s="73">
        <f>PE!D64</f>
        <v>126.29069908292132</v>
      </c>
      <c r="T64" s="72">
        <f>'Working capital'!F64</f>
        <v>0.74615533449941518</v>
      </c>
      <c r="U64" s="72">
        <f>'Summary sheet uValue'!G73</f>
        <v>8.7043868668513075E-2</v>
      </c>
      <c r="V64" s="72">
        <f>'Cap Ex'!H64</f>
        <v>0.10141562264381192</v>
      </c>
      <c r="W64" s="72">
        <f>fundgrEB!D64</f>
        <v>0.3720951575429155</v>
      </c>
      <c r="X64" s="72">
        <f>Fundgr!C64</f>
        <v>6.8193071154629525E-2</v>
      </c>
      <c r="Y64" s="72">
        <f>'Dividend fundamentals'!E64</f>
        <v>0.94918744565646374</v>
      </c>
      <c r="Z64" s="72">
        <f>1-Fundgr!D64</f>
        <v>0.94918744565646374</v>
      </c>
      <c r="AA64" s="115">
        <f>Margins!J65</f>
        <v>0.28922564081811658</v>
      </c>
    </row>
    <row r="65" spans="1:27" s="68" customFormat="1" ht="12.5">
      <c r="A65" s="70" t="str">
        <f>'Master data'!A65</f>
        <v>Real Estate (Development)</v>
      </c>
      <c r="B65" s="71">
        <f>'Master data'!B65</f>
        <v>893</v>
      </c>
      <c r="C65" s="72">
        <f>'Hist Growth'!D65</f>
        <v>8.4795518341307816E-2</v>
      </c>
      <c r="D65" s="72">
        <f>Margins!F66</f>
        <v>0.1402163824447808</v>
      </c>
      <c r="E65" s="72">
        <f>'Return on capital'!H65</f>
        <v>7.7787095652650518E-2</v>
      </c>
      <c r="F65" s="72">
        <f>'Tax rates'!H66</f>
        <v>0.32923067263862732</v>
      </c>
      <c r="G65" s="73">
        <f>Beta!H68</f>
        <v>0.51177611051765171</v>
      </c>
      <c r="H65" s="73">
        <f>Beta!C68</f>
        <v>0.99962799907070832</v>
      </c>
      <c r="I65" s="72">
        <f>WACC!D76</f>
        <v>6.7680432751119263E-2</v>
      </c>
      <c r="J65" s="72">
        <f>optvar!C70</f>
        <v>0.27273025739397344</v>
      </c>
      <c r="K65" s="72">
        <f>WACC!G76</f>
        <v>4.0400000000000005E-2</v>
      </c>
      <c r="L65" s="72">
        <f>'Debt fundamentals'!F65</f>
        <v>0.67231315173264061</v>
      </c>
      <c r="M65" s="72">
        <f>WACC!K76</f>
        <v>4.2549076195084252E-2</v>
      </c>
      <c r="N65" s="73">
        <f>'Cap Ex'!J65</f>
        <v>0.6675600575005235</v>
      </c>
      <c r="O65" s="73">
        <f>PS!E65</f>
        <v>1.441888536380342</v>
      </c>
      <c r="P65" s="73">
        <f>EVEBITDA!D66</f>
        <v>8.9434357950478471</v>
      </c>
      <c r="Q65" s="73">
        <f>EVEBITDA!E66</f>
        <v>9.6976211350502126</v>
      </c>
      <c r="R65" s="73">
        <f>PBV!C65</f>
        <v>0.51747341298253002</v>
      </c>
      <c r="S65" s="73">
        <f>PE!D65</f>
        <v>68.130522633238598</v>
      </c>
      <c r="T65" s="72">
        <f>'Working capital'!F65</f>
        <v>1.805549796470475</v>
      </c>
      <c r="U65" s="72">
        <f>'Summary sheet uValue'!G74</f>
        <v>2.6775049730339999E-2</v>
      </c>
      <c r="V65" s="72">
        <f>'Cap Ex'!H65</f>
        <v>2.4398704395905024E-2</v>
      </c>
      <c r="W65" s="72">
        <f>fundgrEB!D65</f>
        <v>0.64794952486967616</v>
      </c>
      <c r="X65" s="72">
        <f>Fundgr!C65</f>
        <v>0.11851272667617617</v>
      </c>
      <c r="Y65" s="72">
        <f>'Dividend fundamentals'!E65</f>
        <v>0.59686960153778446</v>
      </c>
      <c r="Z65" s="72">
        <f>1-Fundgr!D65</f>
        <v>0.59686960153778446</v>
      </c>
      <c r="AA65" s="115">
        <f>Margins!J66</f>
        <v>0.1405098286196306</v>
      </c>
    </row>
    <row r="66" spans="1:27" s="68" customFormat="1" ht="12.5">
      <c r="A66" s="70" t="str">
        <f>'Master data'!A66</f>
        <v>Real Estate (General/Diversified)</v>
      </c>
      <c r="B66" s="71">
        <f>'Master data'!B66</f>
        <v>344</v>
      </c>
      <c r="C66" s="72">
        <f>'Hist Growth'!D66</f>
        <v>7.2854982817869465E-2</v>
      </c>
      <c r="D66" s="72">
        <f>Margins!F67</f>
        <v>0.15291818839805732</v>
      </c>
      <c r="E66" s="72">
        <f>'Return on capital'!H66</f>
        <v>3.7749188201657506E-2</v>
      </c>
      <c r="F66" s="72">
        <f>'Tax rates'!H67</f>
        <v>0.30270040782164959</v>
      </c>
      <c r="G66" s="73">
        <f>Beta!H69</f>
        <v>0.61011959395156923</v>
      </c>
      <c r="H66" s="73">
        <f>Beta!C69</f>
        <v>1.030256203698114</v>
      </c>
      <c r="I66" s="72">
        <f>WACC!D77</f>
        <v>6.9291476314520789E-2</v>
      </c>
      <c r="J66" s="72">
        <f>optvar!C71</f>
        <v>0.24606295988272234</v>
      </c>
      <c r="K66" s="72">
        <f>WACC!G77</f>
        <v>3.3800000000000004E-2</v>
      </c>
      <c r="L66" s="72">
        <f>'Debt fundamentals'!F66</f>
        <v>0.53276499850842007</v>
      </c>
      <c r="M66" s="72">
        <f>WACC!K77</f>
        <v>4.5880995751357345E-2</v>
      </c>
      <c r="N66" s="73">
        <f>'Cap Ex'!J66</f>
        <v>0.28909840491012018</v>
      </c>
      <c r="O66" s="73">
        <f>PS!E66</f>
        <v>3.2394595778384421</v>
      </c>
      <c r="P66" s="73">
        <f>EVEBITDA!D67</f>
        <v>12.650855591494576</v>
      </c>
      <c r="Q66" s="73">
        <f>EVEBITDA!E67</f>
        <v>18.877286550531263</v>
      </c>
      <c r="R66" s="73">
        <f>PBV!C66</f>
        <v>0.71022240968473349</v>
      </c>
      <c r="S66" s="73">
        <f>PE!D66</f>
        <v>69.440151424643645</v>
      </c>
      <c r="T66" s="72">
        <f>'Working capital'!F66</f>
        <v>1.0397745638673204</v>
      </c>
      <c r="U66" s="72">
        <f>'Summary sheet uValue'!G75</f>
        <v>7.5405845668792132E-2</v>
      </c>
      <c r="V66" s="72">
        <f>'Cap Ex'!H66</f>
        <v>6.8333546742019136E-2</v>
      </c>
      <c r="W66" s="72">
        <f>fundgrEB!D66</f>
        <v>1.0431119612005659</v>
      </c>
      <c r="X66" s="72">
        <f>Fundgr!C66</f>
        <v>3.829819330350042E-2</v>
      </c>
      <c r="Y66" s="72">
        <f>'Dividend fundamentals'!E66</f>
        <v>0.76577486034031972</v>
      </c>
      <c r="Z66" s="72">
        <f>1-Fundgr!D66</f>
        <v>0.76577486034031972</v>
      </c>
      <c r="AA66" s="115">
        <f>Margins!J67</f>
        <v>0.15171945865492331</v>
      </c>
    </row>
    <row r="67" spans="1:27" s="68" customFormat="1" ht="12.5">
      <c r="A67" s="70" t="str">
        <f>'Master data'!A67</f>
        <v>Real Estate (Operations &amp; Services)</v>
      </c>
      <c r="B67" s="71">
        <f>'Master data'!B67</f>
        <v>739</v>
      </c>
      <c r="C67" s="72">
        <f>'Hist Growth'!D67</f>
        <v>7.1725042372881354E-2</v>
      </c>
      <c r="D67" s="72">
        <f>Margins!F68</f>
        <v>0.18256624628656898</v>
      </c>
      <c r="E67" s="72">
        <f>'Return on capital'!H67</f>
        <v>3.6684425527639959E-2</v>
      </c>
      <c r="F67" s="72">
        <f>'Tax rates'!H68</f>
        <v>0.2361623348209142</v>
      </c>
      <c r="G67" s="73">
        <f>Beta!H70</f>
        <v>0.62237363806882118</v>
      </c>
      <c r="H67" s="73">
        <f>Beta!C70</f>
        <v>0.89802623507809409</v>
      </c>
      <c r="I67" s="72">
        <f>WACC!D78</f>
        <v>6.2336179965107749E-2</v>
      </c>
      <c r="J67" s="72">
        <f>optvar!C72</f>
        <v>0.26335774156083375</v>
      </c>
      <c r="K67" s="72">
        <f>WACC!G78</f>
        <v>4.0400000000000005E-2</v>
      </c>
      <c r="L67" s="72">
        <f>'Debt fundamentals'!F67</f>
        <v>0.42204572533912404</v>
      </c>
      <c r="M67" s="72">
        <f>WACC!K78</f>
        <v>4.8815447154639133E-2</v>
      </c>
      <c r="N67" s="73">
        <f>'Cap Ex'!J67</f>
        <v>0.23668772237183774</v>
      </c>
      <c r="O67" s="73">
        <f>PS!E67</f>
        <v>5.6722183225076925</v>
      </c>
      <c r="P67" s="73">
        <f>EVEBITDA!D68</f>
        <v>21.607820902824379</v>
      </c>
      <c r="Q67" s="73">
        <f>EVEBITDA!E68</f>
        <v>30.083822379563546</v>
      </c>
      <c r="R67" s="73">
        <f>PBV!C67</f>
        <v>1.1745889283669027</v>
      </c>
      <c r="S67" s="73">
        <f>PE!D67</f>
        <v>33.156962642911878</v>
      </c>
      <c r="T67" s="72">
        <f>'Working capital'!F67</f>
        <v>0.26767622159097937</v>
      </c>
      <c r="U67" s="72">
        <f>'Summary sheet uValue'!G76</f>
        <v>3.2973785267571214E-2</v>
      </c>
      <c r="V67" s="72">
        <f>'Cap Ex'!H67</f>
        <v>7.1596634293824346E-2</v>
      </c>
      <c r="W67" s="72">
        <f>fundgrEB!D67</f>
        <v>1.0969013662812643</v>
      </c>
      <c r="X67" s="72">
        <f>Fundgr!C67</f>
        <v>7.3275206837733878E-2</v>
      </c>
      <c r="Y67" s="72">
        <f>'Dividend fundamentals'!E67</f>
        <v>0.32099479844976109</v>
      </c>
      <c r="Z67" s="72">
        <f>1-Fundgr!D67</f>
        <v>0.32099479844976109</v>
      </c>
      <c r="AA67" s="115">
        <f>Margins!J68</f>
        <v>0.17995982747573858</v>
      </c>
    </row>
    <row r="68" spans="1:27" s="68" customFormat="1" ht="12.5">
      <c r="A68" s="70" t="str">
        <f>'Master data'!A68</f>
        <v>Recreation</v>
      </c>
      <c r="B68" s="71">
        <f>'Master data'!B68</f>
        <v>324</v>
      </c>
      <c r="C68" s="72">
        <f>'Hist Growth'!D68</f>
        <v>1.2982410714285712E-2</v>
      </c>
      <c r="D68" s="72">
        <f>Margins!F69</f>
        <v>0.10479327381702526</v>
      </c>
      <c r="E68" s="72">
        <f>'Return on capital'!H68</f>
        <v>0.10101601549174961</v>
      </c>
      <c r="F68" s="72">
        <f>'Tax rates'!H69</f>
        <v>0.22618357775240699</v>
      </c>
      <c r="G68" s="73">
        <f>Beta!H71</f>
        <v>1.0214339255400591</v>
      </c>
      <c r="H68" s="73">
        <f>Beta!C71</f>
        <v>1.1026570575415011</v>
      </c>
      <c r="I68" s="72">
        <f>WACC!D79</f>
        <v>7.3099761226682963E-2</v>
      </c>
      <c r="J68" s="72">
        <f>optvar!C73</f>
        <v>0.31771923679635966</v>
      </c>
      <c r="K68" s="72">
        <f>WACC!G79</f>
        <v>4.0400000000000005E-2</v>
      </c>
      <c r="L68" s="72">
        <f>'Debt fundamentals'!F68</f>
        <v>0.19785653987639573</v>
      </c>
      <c r="M68" s="72">
        <f>WACC!K79</f>
        <v>6.4631548562835553E-2</v>
      </c>
      <c r="N68" s="73">
        <f>'Cap Ex'!J68</f>
        <v>1.110859067737719</v>
      </c>
      <c r="O68" s="73">
        <f>PS!E68</f>
        <v>2.8762504888967988</v>
      </c>
      <c r="P68" s="73">
        <f>EVEBITDA!D69</f>
        <v>15.378595333766986</v>
      </c>
      <c r="Q68" s="73">
        <f>EVEBITDA!E69</f>
        <v>25.735881414017935</v>
      </c>
      <c r="R68" s="73">
        <f>PBV!C68</f>
        <v>3.3723824889706808</v>
      </c>
      <c r="S68" s="73">
        <f>PE!D68</f>
        <v>56.28034623710419</v>
      </c>
      <c r="T68" s="72">
        <f>'Working capital'!F68</f>
        <v>0.32800088347109252</v>
      </c>
      <c r="U68" s="72">
        <f>'Summary sheet uValue'!G77</f>
        <v>5.6784323565288938E-2</v>
      </c>
      <c r="V68" s="72">
        <f>'Cap Ex'!H68</f>
        <v>3.2231860470796538E-3</v>
      </c>
      <c r="W68" s="72">
        <f>fundgrEB!D68</f>
        <v>0.2584438190598799</v>
      </c>
      <c r="X68" s="72">
        <f>Fundgr!C68</f>
        <v>9.6111659540272759E-2</v>
      </c>
      <c r="Y68" s="72">
        <f>'Dividend fundamentals'!E68</f>
        <v>0.59893620917777546</v>
      </c>
      <c r="Z68" s="72">
        <f>1-Fundgr!D68</f>
        <v>0.59893620917777546</v>
      </c>
      <c r="AA68" s="115">
        <f>Margins!J69</f>
        <v>0.10243076250142691</v>
      </c>
    </row>
    <row r="69" spans="1:27" s="68" customFormat="1" ht="12.5">
      <c r="A69" s="70" t="str">
        <f>'Master data'!A69</f>
        <v>Reinsurance</v>
      </c>
      <c r="B69" s="71">
        <f>'Master data'!B69</f>
        <v>38</v>
      </c>
      <c r="C69" s="72">
        <f>'Hist Growth'!D69</f>
        <v>6.4758709677419354E-2</v>
      </c>
      <c r="D69" s="72">
        <f>Margins!F70</f>
        <v>6.0318336139349948E-2</v>
      </c>
      <c r="E69" s="72">
        <f>'Return on capital'!H69</f>
        <v>8.8926528335698168E-2</v>
      </c>
      <c r="F69" s="72">
        <f>'Tax rates'!H70</f>
        <v>0.17918783286549533</v>
      </c>
      <c r="G69" s="73">
        <f>Beta!H72</f>
        <v>1.4368680224255481</v>
      </c>
      <c r="H69" s="73">
        <f>Beta!C72</f>
        <v>1.4801313849019009</v>
      </c>
      <c r="I69" s="72">
        <f>WACC!D80</f>
        <v>9.2954910845839997E-2</v>
      </c>
      <c r="J69" s="72">
        <f>optvar!C74</f>
        <v>0.24501934609942183</v>
      </c>
      <c r="K69" s="72">
        <f>WACC!G80</f>
        <v>3.3800000000000004E-2</v>
      </c>
      <c r="L69" s="72">
        <f>'Debt fundamentals'!F69</f>
        <v>0.24410252987292733</v>
      </c>
      <c r="M69" s="72">
        <f>WACC!K80</f>
        <v>7.6452381076536749E-2</v>
      </c>
      <c r="N69" s="73">
        <f>'Cap Ex'!J69</f>
        <v>1.6664825605594367</v>
      </c>
      <c r="O69" s="73">
        <f>PS!E69</f>
        <v>0.65055472061610997</v>
      </c>
      <c r="P69" s="73">
        <f>EVEBITDA!D70</f>
        <v>10.015726253656963</v>
      </c>
      <c r="Q69" s="73">
        <f>EVEBITDA!E70</f>
        <v>10.192714921860617</v>
      </c>
      <c r="R69" s="73">
        <f>PBV!C69</f>
        <v>0.93577875412673783</v>
      </c>
      <c r="S69" s="73">
        <f>PE!D69</f>
        <v>108.66421704462154</v>
      </c>
      <c r="T69" s="72">
        <f>'Working capital'!F69</f>
        <v>-0.43367502275187547</v>
      </c>
      <c r="U69" s="72">
        <f>'Summary sheet uValue'!G78</f>
        <v>1.3934921282063148E-3</v>
      </c>
      <c r="V69" s="72">
        <f>'Cap Ex'!H69</f>
        <v>8.3789699118327569E-3</v>
      </c>
      <c r="W69" s="72">
        <f>fundgrEB!D69</f>
        <v>0.40269804302958923</v>
      </c>
      <c r="X69" s="72">
        <f>Fundgr!C69</f>
        <v>7.3200548690673856E-2</v>
      </c>
      <c r="Y69" s="72">
        <f>'Dividend fundamentals'!E69</f>
        <v>0.47509234315152815</v>
      </c>
      <c r="Z69" s="72">
        <f>1-Fundgr!D69</f>
        <v>0.47509234315152815</v>
      </c>
      <c r="AA69" s="115">
        <f>Margins!J70</f>
        <v>6.0162626464628E-2</v>
      </c>
    </row>
    <row r="70" spans="1:27" s="68" customFormat="1" ht="12.5">
      <c r="A70" s="70" t="str">
        <f>'Master data'!A70</f>
        <v>Restaurant/Dining</v>
      </c>
      <c r="B70" s="71">
        <f>'Master data'!B70</f>
        <v>385</v>
      </c>
      <c r="C70" s="72">
        <f>'Hist Growth'!D70</f>
        <v>-2.1277744360902254E-2</v>
      </c>
      <c r="D70" s="72">
        <f>Margins!F71</f>
        <v>9.6960069642850991E-2</v>
      </c>
      <c r="E70" s="72">
        <f>'Return on capital'!H70</f>
        <v>9.8154599437172918E-2</v>
      </c>
      <c r="F70" s="72">
        <f>'Tax rates'!H71</f>
        <v>0.18004090559025193</v>
      </c>
      <c r="G70" s="73">
        <f>Beta!H73</f>
        <v>1.0076130008646189</v>
      </c>
      <c r="H70" s="73">
        <f>Beta!C73</f>
        <v>1.1922172742947497</v>
      </c>
      <c r="I70" s="72">
        <f>WACC!D81</f>
        <v>7.7810628627903833E-2</v>
      </c>
      <c r="J70" s="72">
        <f>optvar!C75</f>
        <v>0.2914595263396178</v>
      </c>
      <c r="K70" s="72">
        <f>WACC!G81</f>
        <v>4.0400000000000005E-2</v>
      </c>
      <c r="L70" s="72">
        <f>'Debt fundamentals'!F70</f>
        <v>0.24117773192847775</v>
      </c>
      <c r="M70" s="72">
        <f>WACC!K81</f>
        <v>6.6352122972929778E-2</v>
      </c>
      <c r="N70" s="73">
        <f>'Cap Ex'!J70</f>
        <v>1.4104478023262235</v>
      </c>
      <c r="O70" s="73">
        <f>PS!E70</f>
        <v>3.4369536951030795</v>
      </c>
      <c r="P70" s="73">
        <f>EVEBITDA!D71</f>
        <v>18.496590240760042</v>
      </c>
      <c r="Q70" s="73">
        <f>EVEBITDA!E71</f>
        <v>41.982392740787354</v>
      </c>
      <c r="R70" s="73">
        <f>PBV!C70</f>
        <v>13.501455974614231</v>
      </c>
      <c r="S70" s="73">
        <f>PE!D70</f>
        <v>99.526362844917855</v>
      </c>
      <c r="T70" s="72">
        <f>'Working capital'!F70</f>
        <v>-1.1141502017233879E-2</v>
      </c>
      <c r="U70" s="72">
        <f>'Summary sheet uValue'!G79</f>
        <v>4.4140529596335673E-2</v>
      </c>
      <c r="V70" s="72">
        <f>'Cap Ex'!H70</f>
        <v>1.7103545883623797E-3</v>
      </c>
      <c r="W70" s="72">
        <f>fundgrEB!D70</f>
        <v>1.7124557018564301E-2</v>
      </c>
      <c r="X70" s="72">
        <f>Fundgr!C70</f>
        <v>0.45895223265992258</v>
      </c>
      <c r="Y70" s="72">
        <f>'Dividend fundamentals'!E70</f>
        <v>0.61279307780549308</v>
      </c>
      <c r="Z70" s="72">
        <f>1-Fundgr!D70</f>
        <v>0.61279307780549308</v>
      </c>
      <c r="AA70" s="115">
        <f>Margins!J71</f>
        <v>7.7867024027282267E-2</v>
      </c>
    </row>
    <row r="71" spans="1:27" s="68" customFormat="1" ht="12.5">
      <c r="A71" s="70" t="str">
        <f>'Master data'!A71</f>
        <v>Retail (Automotive)</v>
      </c>
      <c r="B71" s="71">
        <f>'Master data'!B71</f>
        <v>196</v>
      </c>
      <c r="C71" s="72">
        <f>'Hist Growth'!D71</f>
        <v>6.1299259259259255E-2</v>
      </c>
      <c r="D71" s="72">
        <f>Margins!F72</f>
        <v>5.3566930474810662E-2</v>
      </c>
      <c r="E71" s="72">
        <f>'Return on capital'!H71</f>
        <v>0.12551530683819154</v>
      </c>
      <c r="F71" s="72">
        <f>'Tax rates'!H72</f>
        <v>0.23331464319277093</v>
      </c>
      <c r="G71" s="73">
        <f>Beta!H74</f>
        <v>0.88368957365117962</v>
      </c>
      <c r="H71" s="73">
        <f>Beta!C74</f>
        <v>1.0960129143055957</v>
      </c>
      <c r="I71" s="72">
        <f>WACC!D82</f>
        <v>7.2750279292474337E-2</v>
      </c>
      <c r="J71" s="72">
        <f>optvar!C76</f>
        <v>0.29703781136560709</v>
      </c>
      <c r="K71" s="72">
        <f>WACC!G82</f>
        <v>4.0400000000000005E-2</v>
      </c>
      <c r="L71" s="72">
        <f>'Debt fundamentals'!F71</f>
        <v>0.29472215166337895</v>
      </c>
      <c r="M71" s="72">
        <f>WACC!K82</f>
        <v>6.0239241640684928E-2</v>
      </c>
      <c r="N71" s="73">
        <f>'Cap Ex'!J71</f>
        <v>3.0992071740252993</v>
      </c>
      <c r="O71" s="73">
        <f>PS!E71</f>
        <v>0.862709328691871</v>
      </c>
      <c r="P71" s="73">
        <f>EVEBITDA!D72</f>
        <v>11.044012178076592</v>
      </c>
      <c r="Q71" s="73">
        <f>EVEBITDA!E72</f>
        <v>16.630568407817812</v>
      </c>
      <c r="R71" s="73">
        <f>PBV!C71</f>
        <v>3.6352105208831316</v>
      </c>
      <c r="S71" s="73">
        <f>PE!D71</f>
        <v>30.863812400411156</v>
      </c>
      <c r="T71" s="72">
        <f>'Working capital'!F71</f>
        <v>9.2424792371049308E-2</v>
      </c>
      <c r="U71" s="72">
        <f>'Summary sheet uValue'!G80</f>
        <v>1.9008305142296889E-2</v>
      </c>
      <c r="V71" s="72">
        <f>'Cap Ex'!H71</f>
        <v>2.1151850997237289E-2</v>
      </c>
      <c r="W71" s="72">
        <f>fundgrEB!D71</f>
        <v>0.61004459964309332</v>
      </c>
      <c r="X71" s="72">
        <f>Fundgr!C71</f>
        <v>0.24494728006344124</v>
      </c>
      <c r="Y71" s="72">
        <f>'Dividend fundamentals'!E71</f>
        <v>0.25739307550109952</v>
      </c>
      <c r="Z71" s="72">
        <f>1-Fundgr!D71</f>
        <v>0.25739307550109958</v>
      </c>
      <c r="AA71" s="115">
        <f>Margins!J72</f>
        <v>5.0168253715826124E-2</v>
      </c>
    </row>
    <row r="72" spans="1:27" s="68" customFormat="1" ht="12.5">
      <c r="A72" s="70" t="str">
        <f>'Master data'!A72</f>
        <v>Retail (Building Supply)</v>
      </c>
      <c r="B72" s="71">
        <f>'Master data'!B72</f>
        <v>98</v>
      </c>
      <c r="C72" s="72">
        <f>'Hist Growth'!D72</f>
        <v>5.1924179104477622E-2</v>
      </c>
      <c r="D72" s="72">
        <f>Margins!F73</f>
        <v>0.12869917670798264</v>
      </c>
      <c r="E72" s="72">
        <f>'Return on capital'!H72</f>
        <v>0.33969075732122461</v>
      </c>
      <c r="F72" s="72">
        <f>'Tax rates'!H73</f>
        <v>0.24108018192409669</v>
      </c>
      <c r="G72" s="73">
        <f>Beta!H75</f>
        <v>1.1037730401385943</v>
      </c>
      <c r="H72" s="73">
        <f>Beta!C75</f>
        <v>1.1996449547792511</v>
      </c>
      <c r="I72" s="72">
        <f>WACC!D83</f>
        <v>7.820132462138861E-2</v>
      </c>
      <c r="J72" s="72">
        <f>optvar!C77</f>
        <v>0.28844314128208381</v>
      </c>
      <c r="K72" s="72">
        <f>WACC!G83</f>
        <v>4.0400000000000005E-2</v>
      </c>
      <c r="L72" s="72">
        <f>'Debt fundamentals'!F72</f>
        <v>0.13867834864294046</v>
      </c>
      <c r="M72" s="72">
        <f>WACC!K83</f>
        <v>7.1558448025085014E-2</v>
      </c>
      <c r="N72" s="73">
        <f>'Cap Ex'!J72</f>
        <v>3.3519985827505754</v>
      </c>
      <c r="O72" s="73">
        <f>PS!E72</f>
        <v>2.2340381402244831</v>
      </c>
      <c r="P72" s="73">
        <f>EVEBITDA!D73</f>
        <v>14.037315934668023</v>
      </c>
      <c r="Q72" s="73">
        <f>EVEBITDA!E73</f>
        <v>17.651647619898807</v>
      </c>
      <c r="R72" s="73">
        <f>PBV!C72</f>
        <v>15.548797460699921</v>
      </c>
      <c r="S72" s="73">
        <f>PE!D72</f>
        <v>26.990942614366411</v>
      </c>
      <c r="T72" s="72">
        <f>'Working capital'!F72</f>
        <v>7.1808409062686832E-2</v>
      </c>
      <c r="U72" s="72">
        <f>'Summary sheet uValue'!G81</f>
        <v>2.1465926760283006E-2</v>
      </c>
      <c r="V72" s="72">
        <f>'Cap Ex'!H72</f>
        <v>2.4358239196111704E-2</v>
      </c>
      <c r="W72" s="72">
        <f>fundgrEB!D72</f>
        <v>0.49559855333708941</v>
      </c>
      <c r="X72" s="72">
        <f>Fundgr!C72</f>
        <v>0.64974135808072853</v>
      </c>
      <c r="Y72" s="72">
        <f>'Dividend fundamentals'!E72</f>
        <v>0.3258790441526907</v>
      </c>
      <c r="Z72" s="72">
        <f>1-Fundgr!D72</f>
        <v>0.32587904415269064</v>
      </c>
      <c r="AA72" s="115">
        <f>Margins!J73</f>
        <v>0.12658002312245675</v>
      </c>
    </row>
    <row r="73" spans="1:27" s="68" customFormat="1" ht="12.5">
      <c r="A73" s="70" t="str">
        <f>'Master data'!A73</f>
        <v>Retail (Distributors)</v>
      </c>
      <c r="B73" s="71">
        <f>'Master data'!B73</f>
        <v>1002</v>
      </c>
      <c r="C73" s="72">
        <f>'Hist Growth'!D73</f>
        <v>8.1909833333333418E-2</v>
      </c>
      <c r="D73" s="72">
        <f>Margins!F74</f>
        <v>4.2944738669705905E-2</v>
      </c>
      <c r="E73" s="72">
        <f>'Return on capital'!H73</f>
        <v>7.3493102616759037E-2</v>
      </c>
      <c r="F73" s="72">
        <f>'Tax rates'!H74</f>
        <v>0.23787637709889731</v>
      </c>
      <c r="G73" s="73">
        <f>Beta!H76</f>
        <v>0.64350981154019615</v>
      </c>
      <c r="H73" s="73">
        <f>Beta!C76</f>
        <v>0.87060033611657495</v>
      </c>
      <c r="I73" s="72">
        <f>WACC!D84</f>
        <v>6.0893577679731845E-2</v>
      </c>
      <c r="J73" s="72">
        <f>optvar!C78</f>
        <v>0.2967655843359035</v>
      </c>
      <c r="K73" s="72">
        <f>WACC!G84</f>
        <v>4.0400000000000005E-2</v>
      </c>
      <c r="L73" s="72">
        <f>'Debt fundamentals'!F73</f>
        <v>0.39198495581480319</v>
      </c>
      <c r="M73" s="72">
        <f>WACC!K84</f>
        <v>4.8901355484725413E-2</v>
      </c>
      <c r="N73" s="73">
        <f>'Cap Ex'!J73</f>
        <v>2.031812284146679</v>
      </c>
      <c r="O73" s="73">
        <f>PS!E73</f>
        <v>0.81025514565081813</v>
      </c>
      <c r="P73" s="73">
        <f>EVEBITDA!D74</f>
        <v>13.149138617876014</v>
      </c>
      <c r="Q73" s="73">
        <f>EVEBITDA!E74</f>
        <v>18.366157507363798</v>
      </c>
      <c r="R73" s="73">
        <f>PBV!C73</f>
        <v>1.7168213877198601</v>
      </c>
      <c r="S73" s="73">
        <f>PE!D73</f>
        <v>137.26423980293447</v>
      </c>
      <c r="T73" s="72">
        <f>'Working capital'!F73</f>
        <v>0.15657276340722556</v>
      </c>
      <c r="U73" s="72">
        <f>'Summary sheet uValue'!G82</f>
        <v>2.8562048295478558E-2</v>
      </c>
      <c r="V73" s="72">
        <f>'Cap Ex'!H73</f>
        <v>2.3832681878767144E-2</v>
      </c>
      <c r="W73" s="72">
        <f>fundgrEB!D73</f>
        <v>1.0950181950750613</v>
      </c>
      <c r="X73" s="72">
        <f>Fundgr!C73</f>
        <v>0.12644830240753238</v>
      </c>
      <c r="Y73" s="72">
        <f>'Dividend fundamentals'!E73</f>
        <v>0.37294360587113945</v>
      </c>
      <c r="Z73" s="72">
        <f>1-Fundgr!D73</f>
        <v>0.37294360587113951</v>
      </c>
      <c r="AA73" s="115">
        <f>Margins!J74</f>
        <v>4.3242731983525774E-2</v>
      </c>
    </row>
    <row r="74" spans="1:27" s="68" customFormat="1" ht="12.5">
      <c r="A74" s="70" t="str">
        <f>'Master data'!A74</f>
        <v>Retail (General)</v>
      </c>
      <c r="B74" s="71">
        <f>'Master data'!B74</f>
        <v>204</v>
      </c>
      <c r="C74" s="72">
        <f>'Hist Growth'!D74</f>
        <v>-2.4461977401129934E-2</v>
      </c>
      <c r="D74" s="72">
        <f>Margins!F75</f>
        <v>5.3628754509030915E-2</v>
      </c>
      <c r="E74" s="72">
        <f>'Return on capital'!H74</f>
        <v>0.12009403587138043</v>
      </c>
      <c r="F74" s="72">
        <f>'Tax rates'!H75</f>
        <v>0.28050508954276943</v>
      </c>
      <c r="G74" s="73">
        <f>Beta!H77</f>
        <v>0.86566173990819117</v>
      </c>
      <c r="H74" s="73">
        <f>Beta!C77</f>
        <v>1.0186306423304552</v>
      </c>
      <c r="I74" s="72">
        <f>WACC!D85</f>
        <v>6.8679971786581945E-2</v>
      </c>
      <c r="J74" s="72">
        <f>optvar!C79</f>
        <v>0.24699731612176148</v>
      </c>
      <c r="K74" s="72">
        <f>WACC!G85</f>
        <v>3.3800000000000004E-2</v>
      </c>
      <c r="L74" s="72">
        <f>'Debt fundamentals'!F74</f>
        <v>0.25060880033563432</v>
      </c>
      <c r="M74" s="72">
        <f>WACC!K85</f>
        <v>5.7821099538569759E-2</v>
      </c>
      <c r="N74" s="73">
        <f>'Cap Ex'!J74</f>
        <v>2.9540157175171817</v>
      </c>
      <c r="O74" s="73">
        <f>PS!E74</f>
        <v>0.98109573609362766</v>
      </c>
      <c r="P74" s="73">
        <f>EVEBITDA!D75</f>
        <v>11.642114254864975</v>
      </c>
      <c r="Q74" s="73">
        <f>EVEBITDA!E75</f>
        <v>19.377789222198967</v>
      </c>
      <c r="R74" s="73">
        <f>PBV!C74</f>
        <v>3.4884042791490781</v>
      </c>
      <c r="S74" s="73">
        <f>PE!D74</f>
        <v>52.206672229204003</v>
      </c>
      <c r="T74" s="72">
        <f>'Working capital'!F74</f>
        <v>-1.2389119107692029E-2</v>
      </c>
      <c r="U74" s="72">
        <f>'Summary sheet uValue'!G83</f>
        <v>2.610868471618679E-2</v>
      </c>
      <c r="V74" s="72">
        <f>'Cap Ex'!H74</f>
        <v>3.8148259971067088E-3</v>
      </c>
      <c r="W74" s="72">
        <f>fundgrEB!D74</f>
        <v>0.20783084392898835</v>
      </c>
      <c r="X74" s="72">
        <f>Fundgr!C74</f>
        <v>0.12899801857561807</v>
      </c>
      <c r="Y74" s="72">
        <f>'Dividend fundamentals'!E74</f>
        <v>0.41566751468435842</v>
      </c>
      <c r="Z74" s="72">
        <f>1-Fundgr!D74</f>
        <v>0.41566751468435847</v>
      </c>
      <c r="AA74" s="115">
        <f>Margins!J75</f>
        <v>5.025303590715819E-2</v>
      </c>
    </row>
    <row r="75" spans="1:27" s="68" customFormat="1" ht="12.5">
      <c r="A75" s="70" t="str">
        <f>'Master data'!A75</f>
        <v>Retail (Grocery and Food)</v>
      </c>
      <c r="B75" s="71">
        <f>'Master data'!B75</f>
        <v>184</v>
      </c>
      <c r="C75" s="72">
        <f>'Hist Growth'!D75</f>
        <v>3.5968741258741235E-2</v>
      </c>
      <c r="D75" s="72">
        <f>Margins!F76</f>
        <v>4.3134456086045748E-2</v>
      </c>
      <c r="E75" s="72">
        <f>'Return on capital'!H75</f>
        <v>0.10855706711325305</v>
      </c>
      <c r="F75" s="72">
        <f>'Tax rates'!H76</f>
        <v>0.23918278952055685</v>
      </c>
      <c r="G75" s="73">
        <f>Beta!H78</f>
        <v>0.53249971062857038</v>
      </c>
      <c r="H75" s="73">
        <f>Beta!C78</f>
        <v>0.68885348820722192</v>
      </c>
      <c r="I75" s="72">
        <f>WACC!D86</f>
        <v>5.1333693479699877E-2</v>
      </c>
      <c r="J75" s="72">
        <f>optvar!C80</f>
        <v>0.22686440685305706</v>
      </c>
      <c r="K75" s="72">
        <f>WACC!G86</f>
        <v>3.3800000000000004E-2</v>
      </c>
      <c r="L75" s="72">
        <f>'Debt fundamentals'!F75</f>
        <v>0.34859286084122793</v>
      </c>
      <c r="M75" s="72">
        <f>WACC!K86</f>
        <v>4.2275963434389746E-2</v>
      </c>
      <c r="N75" s="73">
        <f>'Cap Ex'!J75</f>
        <v>3.2757020803860475</v>
      </c>
      <c r="O75" s="73">
        <f>PS!E75</f>
        <v>0.72499312776739855</v>
      </c>
      <c r="P75" s="73">
        <f>EVEBITDA!D76</f>
        <v>10.513249932062731</v>
      </c>
      <c r="Q75" s="73">
        <f>EVEBITDA!E76</f>
        <v>17.386192027509942</v>
      </c>
      <c r="R75" s="73">
        <f>PBV!C75</f>
        <v>2.5986200126703913</v>
      </c>
      <c r="S75" s="73">
        <f>PE!D75</f>
        <v>33.369494528286303</v>
      </c>
      <c r="T75" s="72">
        <f>'Working capital'!F75</f>
        <v>-3.9995356730696603E-2</v>
      </c>
      <c r="U75" s="72">
        <f>'Summary sheet uValue'!G84</f>
        <v>2.7462925418268658E-2</v>
      </c>
      <c r="V75" s="72">
        <f>'Cap Ex'!H75</f>
        <v>2.5860874767432901E-2</v>
      </c>
      <c r="W75" s="72">
        <f>fundgrEB!D75</f>
        <v>0.87831947312853242</v>
      </c>
      <c r="X75" s="72">
        <f>Fundgr!C75</f>
        <v>0.16067738837881854</v>
      </c>
      <c r="Y75" s="72">
        <f>'Dividend fundamentals'!E75</f>
        <v>0.36045746802246409</v>
      </c>
      <c r="Z75" s="72">
        <f>1-Fundgr!D75</f>
        <v>0.36045746802246414</v>
      </c>
      <c r="AA75" s="115">
        <f>Margins!J76</f>
        <v>4.1546403627178367E-2</v>
      </c>
    </row>
    <row r="76" spans="1:27" s="68" customFormat="1" ht="12.5">
      <c r="A76" s="70" t="str">
        <f>'Master data'!A76</f>
        <v>Retail (Online)</v>
      </c>
      <c r="B76" s="71">
        <f>'Master data'!B76</f>
        <v>353</v>
      </c>
      <c r="C76" s="72">
        <f>'Hist Growth'!D76</f>
        <v>0.14058596273291921</v>
      </c>
      <c r="D76" s="72">
        <f>Margins!F77</f>
        <v>3.1345578305595673E-2</v>
      </c>
      <c r="E76" s="72">
        <f>'Return on capital'!H76</f>
        <v>6.5894194709945314E-2</v>
      </c>
      <c r="F76" s="72">
        <f>'Tax rates'!H77</f>
        <v>8.9684844000353606E-2</v>
      </c>
      <c r="G76" s="73">
        <f>Beta!H79</f>
        <v>1.4035859524307455</v>
      </c>
      <c r="H76" s="73">
        <f>Beta!C79</f>
        <v>1.4316167197186636</v>
      </c>
      <c r="I76" s="72">
        <f>WACC!D87</f>
        <v>9.0403039457201712E-2</v>
      </c>
      <c r="J76" s="72">
        <f>optvar!C81</f>
        <v>0.43898595970442778</v>
      </c>
      <c r="K76" s="72">
        <f>WACC!G87</f>
        <v>4.4580000000000009E-2</v>
      </c>
      <c r="L76" s="72">
        <f>'Debt fundamentals'!F76</f>
        <v>8.5126389408453337E-2</v>
      </c>
      <c r="M76" s="72">
        <f>WACC!K87</f>
        <v>8.5553555946531828E-2</v>
      </c>
      <c r="N76" s="73">
        <f>'Cap Ex'!J76</f>
        <v>1.7082627677067752</v>
      </c>
      <c r="O76" s="73">
        <f>PS!E76</f>
        <v>3.9603122718170067</v>
      </c>
      <c r="P76" s="73">
        <f>EVEBITDA!D77</f>
        <v>26.55054315667746</v>
      </c>
      <c r="Q76" s="73">
        <f>EVEBITDA!E77</f>
        <v>106.24426828922546</v>
      </c>
      <c r="R76" s="73">
        <f>PBV!C76</f>
        <v>7.6873665036695789</v>
      </c>
      <c r="S76" s="73">
        <f>PE!D76</f>
        <v>84.92073950216168</v>
      </c>
      <c r="T76" s="72">
        <f>'Working capital'!F76</f>
        <v>-5.8468336063625094E-2</v>
      </c>
      <c r="U76" s="72">
        <f>'Summary sheet uValue'!G85</f>
        <v>8.9748973705093105E-2</v>
      </c>
      <c r="V76" s="72">
        <f>'Cap Ex'!H76</f>
        <v>7.9897119747193407E-2</v>
      </c>
      <c r="W76" s="72">
        <f>fundgrEB!D76</f>
        <v>5.4319421096697535</v>
      </c>
      <c r="X76" s="72">
        <f>Fundgr!C76</f>
        <v>0.26676580054911231</v>
      </c>
      <c r="Y76" s="72">
        <f>'Dividend fundamentals'!E76</f>
        <v>3.2522516000533179E-2</v>
      </c>
      <c r="Z76" s="72">
        <f>1-Fundgr!D76</f>
        <v>3.252251600053313E-2</v>
      </c>
      <c r="AA76" s="115">
        <f>Margins!J77</f>
        <v>4.1542221580677191E-2</v>
      </c>
    </row>
    <row r="77" spans="1:27" s="68" customFormat="1" ht="12.5">
      <c r="A77" s="70" t="str">
        <f>'Master data'!A77</f>
        <v>Retail (Special Lines)</v>
      </c>
      <c r="B77" s="71">
        <f>'Master data'!B77</f>
        <v>479</v>
      </c>
      <c r="C77" s="72">
        <f>'Hist Growth'!D77</f>
        <v>1.2613285302593657E-2</v>
      </c>
      <c r="D77" s="72">
        <f>Margins!F78</f>
        <v>6.1269092560628673E-2</v>
      </c>
      <c r="E77" s="72">
        <f>'Return on capital'!H77</f>
        <v>0.13279299614966453</v>
      </c>
      <c r="F77" s="72">
        <f>'Tax rates'!H78</f>
        <v>0.24871849830270823</v>
      </c>
      <c r="G77" s="73">
        <f>Beta!H80</f>
        <v>1.0834314563165584</v>
      </c>
      <c r="H77" s="73">
        <f>Beta!C80</f>
        <v>1.2079379977370139</v>
      </c>
      <c r="I77" s="72">
        <f>WACC!D88</f>
        <v>7.8637538680966942E-2</v>
      </c>
      <c r="J77" s="72">
        <f>optvar!C82</f>
        <v>0.31635057143527651</v>
      </c>
      <c r="K77" s="72">
        <f>WACC!G88</f>
        <v>4.0400000000000005E-2</v>
      </c>
      <c r="L77" s="72">
        <f>'Debt fundamentals'!F77</f>
        <v>0.22794139189461252</v>
      </c>
      <c r="M77" s="72">
        <f>WACC!K88</f>
        <v>6.7619412833267667E-2</v>
      </c>
      <c r="N77" s="73">
        <f>'Cap Ex'!J77</f>
        <v>2.599077759078094</v>
      </c>
      <c r="O77" s="73">
        <f>PS!E77</f>
        <v>1.2014034485022349</v>
      </c>
      <c r="P77" s="73">
        <f>EVEBITDA!D78</f>
        <v>10.529991306257031</v>
      </c>
      <c r="Q77" s="73">
        <f>EVEBITDA!E78</f>
        <v>18.573194900869328</v>
      </c>
      <c r="R77" s="73">
        <f>PBV!C77</f>
        <v>3.7450681339315119</v>
      </c>
      <c r="S77" s="73">
        <f>PE!D77</f>
        <v>36.53075772679172</v>
      </c>
      <c r="T77" s="72">
        <f>'Working capital'!F77</f>
        <v>6.2520644459389166E-2</v>
      </c>
      <c r="U77" s="72">
        <f>'Summary sheet uValue'!G86</f>
        <v>1.7355707759161731E-2</v>
      </c>
      <c r="V77" s="72">
        <f>'Cap Ex'!H77</f>
        <v>5.4898945547292711E-4</v>
      </c>
      <c r="W77" s="72">
        <f>fundgrEB!D77</f>
        <v>0.20919559946357136</v>
      </c>
      <c r="X77" s="72">
        <f>Fundgr!C77</f>
        <v>0.15794563940814463</v>
      </c>
      <c r="Y77" s="72">
        <f>'Dividend fundamentals'!E77</f>
        <v>0.32442417082421332</v>
      </c>
      <c r="Z77" s="72">
        <f>1-Fundgr!D77</f>
        <v>0.32442417082421326</v>
      </c>
      <c r="AA77" s="115">
        <f>Margins!J78</f>
        <v>6.139574904661501E-2</v>
      </c>
    </row>
    <row r="78" spans="1:27" s="68" customFormat="1" ht="12.5">
      <c r="A78" s="70" t="str">
        <f>'Master data'!A78</f>
        <v>Rubber&amp; Tires</v>
      </c>
      <c r="B78" s="71">
        <f>'Master data'!B78</f>
        <v>90</v>
      </c>
      <c r="C78" s="72">
        <f>'Hist Growth'!D78</f>
        <v>4.1099275362318846E-2</v>
      </c>
      <c r="D78" s="72">
        <f>Margins!F79</f>
        <v>0.10238272234404534</v>
      </c>
      <c r="E78" s="72">
        <f>'Return on capital'!H78</f>
        <v>0.10123362293340271</v>
      </c>
      <c r="F78" s="72">
        <f>'Tax rates'!H79</f>
        <v>0.22345902519286492</v>
      </c>
      <c r="G78" s="73">
        <f>Beta!H81</f>
        <v>1.0942432510912552</v>
      </c>
      <c r="H78" s="73">
        <f>Beta!C81</f>
        <v>1.2588029541998951</v>
      </c>
      <c r="I78" s="72">
        <f>WACC!D89</f>
        <v>8.1313035390914487E-2</v>
      </c>
      <c r="J78" s="72">
        <f>optvar!C83</f>
        <v>0.2558277620529969</v>
      </c>
      <c r="K78" s="72">
        <f>WACC!G89</f>
        <v>4.0400000000000005E-2</v>
      </c>
      <c r="L78" s="72">
        <f>'Debt fundamentals'!F78</f>
        <v>0.28118528694520339</v>
      </c>
      <c r="M78" s="72">
        <f>WACC!K89</f>
        <v>6.6968920396574386E-2</v>
      </c>
      <c r="N78" s="73">
        <f>'Cap Ex'!J78</f>
        <v>1.1577591039831234</v>
      </c>
      <c r="O78" s="73">
        <f>PS!E78</f>
        <v>1.2161160448186801</v>
      </c>
      <c r="P78" s="73">
        <f>EVEBITDA!D79</f>
        <v>7.087004352675625</v>
      </c>
      <c r="Q78" s="73">
        <f>EVEBITDA!E79</f>
        <v>11.704603683580871</v>
      </c>
      <c r="R78" s="73">
        <f>PBV!C78</f>
        <v>1.4562908346277255</v>
      </c>
      <c r="S78" s="73">
        <f>PE!D78</f>
        <v>63.248894981939678</v>
      </c>
      <c r="T78" s="72">
        <f>'Working capital'!F78</f>
        <v>0.2081095541822757</v>
      </c>
      <c r="U78" s="72">
        <f>'Summary sheet uValue'!G87</f>
        <v>5.7511137121447307E-2</v>
      </c>
      <c r="V78" s="72">
        <f>'Cap Ex'!H78</f>
        <v>2.9239237779639861E-2</v>
      </c>
      <c r="W78" s="72">
        <f>fundgrEB!D78</f>
        <v>0.60510239145194167</v>
      </c>
      <c r="X78" s="72">
        <f>Fundgr!C78</f>
        <v>0.13245205972686916</v>
      </c>
      <c r="Y78" s="72">
        <f>'Dividend fundamentals'!E78</f>
        <v>0.3154235870296408</v>
      </c>
      <c r="Z78" s="72">
        <f>1-Fundgr!D78</f>
        <v>0.3154235870296408</v>
      </c>
      <c r="AA78" s="115">
        <f>Margins!J79</f>
        <v>0.1043088757472794</v>
      </c>
    </row>
    <row r="79" spans="1:27" s="68" customFormat="1" ht="12.5">
      <c r="A79" s="70" t="str">
        <f>'Master data'!A79</f>
        <v>Semiconductor</v>
      </c>
      <c r="B79" s="71">
        <f>'Master data'!B79</f>
        <v>581</v>
      </c>
      <c r="C79" s="72">
        <f>'Hist Growth'!D79</f>
        <v>8.146102505694755E-2</v>
      </c>
      <c r="D79" s="72">
        <f>Margins!F80</f>
        <v>0.22016122643247338</v>
      </c>
      <c r="E79" s="72">
        <f>'Return on capital'!H79</f>
        <v>0.18661866214241898</v>
      </c>
      <c r="F79" s="72">
        <f>'Tax rates'!H80</f>
        <v>0.11596051089324021</v>
      </c>
      <c r="G79" s="73">
        <f>Beta!H82</f>
        <v>1.5519787001801451</v>
      </c>
      <c r="H79" s="73">
        <f>Beta!C82</f>
        <v>1.5666378029133892</v>
      </c>
      <c r="I79" s="72">
        <f>WACC!D90</f>
        <v>9.7505148433244274E-2</v>
      </c>
      <c r="J79" s="72">
        <f>optvar!C84</f>
        <v>0.34356638448587645</v>
      </c>
      <c r="K79" s="72">
        <f>WACC!G90</f>
        <v>4.0400000000000005E-2</v>
      </c>
      <c r="L79" s="72">
        <f>'Debt fundamentals'!F79</f>
        <v>6.6598638330346419E-2</v>
      </c>
      <c r="M79" s="72">
        <f>WACC!K90</f>
        <v>9.3029377058801391E-2</v>
      </c>
      <c r="N79" s="73">
        <f>'Cap Ex'!J79</f>
        <v>0.87954200985772624</v>
      </c>
      <c r="O79" s="73">
        <f>PS!E79</f>
        <v>6.5834538002097833</v>
      </c>
      <c r="P79" s="73">
        <f>EVEBITDA!D80</f>
        <v>18.65533232269221</v>
      </c>
      <c r="Q79" s="73">
        <f>EVEBITDA!E80</f>
        <v>29.399261754390164</v>
      </c>
      <c r="R79" s="73">
        <f>PBV!C79</f>
        <v>5.9893659380762454</v>
      </c>
      <c r="S79" s="73">
        <f>PE!D79</f>
        <v>139.05269043014923</v>
      </c>
      <c r="T79" s="72">
        <f>'Working capital'!F79</f>
        <v>0.15313389629863478</v>
      </c>
      <c r="U79" s="72">
        <f>'Summary sheet uValue'!G88</f>
        <v>0.16275659751404498</v>
      </c>
      <c r="V79" s="72">
        <f>'Cap Ex'!H79</f>
        <v>9.4756741586764795E-2</v>
      </c>
      <c r="W79" s="72">
        <f>fundgrEB!D79</f>
        <v>0.62747999772547103</v>
      </c>
      <c r="X79" s="72">
        <f>Fundgr!C79</f>
        <v>0.24746319903471461</v>
      </c>
      <c r="Y79" s="72">
        <f>'Dividend fundamentals'!E79</f>
        <v>0.31311330359466727</v>
      </c>
      <c r="Z79" s="72">
        <f>1-Fundgr!D79</f>
        <v>0.31311330359466727</v>
      </c>
      <c r="AA79" s="115">
        <f>Margins!J80</f>
        <v>0.23441240751038647</v>
      </c>
    </row>
    <row r="80" spans="1:27" s="68" customFormat="1" ht="12.5">
      <c r="A80" s="70" t="str">
        <f>'Master data'!A80</f>
        <v>Semiconductor Equip</v>
      </c>
      <c r="B80" s="71">
        <f>'Master data'!B80</f>
        <v>324</v>
      </c>
      <c r="C80" s="72">
        <f>'Hist Growth'!D80</f>
        <v>0.11823534482758624</v>
      </c>
      <c r="D80" s="72">
        <f>Margins!F81</f>
        <v>0.23266942567906598</v>
      </c>
      <c r="E80" s="72">
        <f>'Return on capital'!H80</f>
        <v>0.25117185589578167</v>
      </c>
      <c r="F80" s="72">
        <f>'Tax rates'!H81</f>
        <v>0.14496038712002726</v>
      </c>
      <c r="G80" s="73">
        <f>Beta!H83</f>
        <v>1.9329057517490515</v>
      </c>
      <c r="H80" s="73">
        <f>Beta!C83</f>
        <v>1.913872580558768</v>
      </c>
      <c r="I80" s="72">
        <f>WACC!D91</f>
        <v>0.11576969773739119</v>
      </c>
      <c r="J80" s="72">
        <f>optvar!C85</f>
        <v>0.33073648727489308</v>
      </c>
      <c r="K80" s="72">
        <f>WACC!G91</f>
        <v>4.0400000000000005E-2</v>
      </c>
      <c r="L80" s="72">
        <f>'Debt fundamentals'!F80</f>
        <v>3.9271042827220777E-2</v>
      </c>
      <c r="M80" s="72">
        <f>WACC!K91</f>
        <v>0.11241321357711649</v>
      </c>
      <c r="N80" s="73">
        <f>'Cap Ex'!J80</f>
        <v>1.1965887929674528</v>
      </c>
      <c r="O80" s="73">
        <f>PS!E80</f>
        <v>6.8106348713918736</v>
      </c>
      <c r="P80" s="73">
        <f>EVEBITDA!D81</f>
        <v>24.386264360030772</v>
      </c>
      <c r="Q80" s="73">
        <f>EVEBITDA!E81</f>
        <v>28.973189212724058</v>
      </c>
      <c r="R80" s="73">
        <f>PBV!C80</f>
        <v>8.5780420366749812</v>
      </c>
      <c r="S80" s="73">
        <f>PE!D80</f>
        <v>46.503667671646575</v>
      </c>
      <c r="T80" s="72">
        <f>'Working capital'!F80</f>
        <v>0.2704854599552205</v>
      </c>
      <c r="U80" s="72">
        <f>'Summary sheet uValue'!G89</f>
        <v>6.4554687037555278E-2</v>
      </c>
      <c r="V80" s="72">
        <f>'Cap Ex'!H80</f>
        <v>5.0545201595371E-2</v>
      </c>
      <c r="W80" s="72">
        <f>fundgrEB!D80</f>
        <v>0.49118195042156093</v>
      </c>
      <c r="X80" s="72">
        <f>Fundgr!C80</f>
        <v>0.30344710979365302</v>
      </c>
      <c r="Y80" s="72">
        <f>'Dividend fundamentals'!E80</f>
        <v>0.21743547220113429</v>
      </c>
      <c r="Z80" s="72">
        <f>1-Fundgr!D80</f>
        <v>0.21743547220113424</v>
      </c>
      <c r="AA80" s="115">
        <f>Margins!J81</f>
        <v>0.24059626019681066</v>
      </c>
    </row>
    <row r="81" spans="1:27" s="68" customFormat="1" ht="12.5">
      <c r="A81" s="70" t="str">
        <f>'Master data'!A81</f>
        <v>Shipbuilding &amp; Marine</v>
      </c>
      <c r="B81" s="71">
        <f>'Master data'!B81</f>
        <v>348</v>
      </c>
      <c r="C81" s="72">
        <f>'Hist Growth'!D81</f>
        <v>6.4884424460431661E-2</v>
      </c>
      <c r="D81" s="72">
        <f>Margins!F82</f>
        <v>0.23518480959238755</v>
      </c>
      <c r="E81" s="72">
        <f>'Return on capital'!H81</f>
        <v>0.19976962183355079</v>
      </c>
      <c r="F81" s="72">
        <f>'Tax rates'!H82</f>
        <v>0.10227815816137052</v>
      </c>
      <c r="G81" s="73">
        <f>Beta!H84</f>
        <v>0.98273414907910728</v>
      </c>
      <c r="H81" s="73">
        <f>Beta!C84</f>
        <v>1.1235447323872723</v>
      </c>
      <c r="I81" s="72">
        <f>WACC!D92</f>
        <v>7.4198452923570524E-2</v>
      </c>
      <c r="J81" s="72">
        <f>optvar!C86</f>
        <v>0.28900935389708543</v>
      </c>
      <c r="K81" s="72">
        <f>WACC!G92</f>
        <v>4.0400000000000005E-2</v>
      </c>
      <c r="L81" s="72">
        <f>'Debt fundamentals'!F81</f>
        <v>0.29122993438649519</v>
      </c>
      <c r="M81" s="72">
        <f>WACC!K92</f>
        <v>6.1413909358970432E-2</v>
      </c>
      <c r="N81" s="73">
        <f>'Cap Ex'!J81</f>
        <v>0.95161003718361947</v>
      </c>
      <c r="O81" s="73">
        <f>PS!E81</f>
        <v>1.8533086823228544</v>
      </c>
      <c r="P81" s="73">
        <f>EVEBITDA!D82</f>
        <v>6.1373457751383098</v>
      </c>
      <c r="Q81" s="73">
        <f>EVEBITDA!E82</f>
        <v>7.6688972751579714</v>
      </c>
      <c r="R81" s="73">
        <f>PBV!C81</f>
        <v>1.5324302701338244</v>
      </c>
      <c r="S81" s="73">
        <f>PE!D81</f>
        <v>23.685713545059457</v>
      </c>
      <c r="T81" s="72">
        <f>'Working capital'!F81</f>
        <v>1.0200342914794207E-2</v>
      </c>
      <c r="U81" s="72">
        <f>'Summary sheet uValue'!G90</f>
        <v>8.2039658720536271E-2</v>
      </c>
      <c r="V81" s="72">
        <f>'Cap Ex'!H81</f>
        <v>3.9902396104123709E-2</v>
      </c>
      <c r="W81" s="72">
        <f>fundgrEB!D81</f>
        <v>0.22479397392482642</v>
      </c>
      <c r="X81" s="72">
        <f>Fundgr!C81</f>
        <v>0.35377869526900318</v>
      </c>
      <c r="Y81" s="72">
        <f>'Dividend fundamentals'!E81</f>
        <v>0.14030288293761758</v>
      </c>
      <c r="Z81" s="72">
        <f>1-Fundgr!D81</f>
        <v>0.14030288293761761</v>
      </c>
      <c r="AA81" s="115">
        <f>Margins!J82</f>
        <v>0.23728988082114069</v>
      </c>
    </row>
    <row r="82" spans="1:27" s="68" customFormat="1" ht="12.5">
      <c r="A82" s="70" t="str">
        <f>'Master data'!A82</f>
        <v>Shoe</v>
      </c>
      <c r="B82" s="71">
        <f>'Master data'!B82</f>
        <v>84</v>
      </c>
      <c r="C82" s="72">
        <f>'Hist Growth'!D82</f>
        <v>-3.1613387096774186E-2</v>
      </c>
      <c r="D82" s="72">
        <f>Margins!F83</f>
        <v>0.11852920398125474</v>
      </c>
      <c r="E82" s="72">
        <f>'Return on capital'!H82</f>
        <v>0.20049274906102899</v>
      </c>
      <c r="F82" s="72">
        <f>'Tax rates'!H83</f>
        <v>0.17306329733118475</v>
      </c>
      <c r="G82" s="73">
        <f>Beta!H85</f>
        <v>1.1285452584053763</v>
      </c>
      <c r="H82" s="73">
        <f>Beta!C85</f>
        <v>1.1373530584187677</v>
      </c>
      <c r="I82" s="72">
        <f>WACC!D93</f>
        <v>7.4924770872827173E-2</v>
      </c>
      <c r="J82" s="72">
        <f>optvar!C87</f>
        <v>0.30489662620660396</v>
      </c>
      <c r="K82" s="72">
        <f>WACC!G93</f>
        <v>4.0400000000000005E-2</v>
      </c>
      <c r="L82" s="72">
        <f>'Debt fundamentals'!F82</f>
        <v>7.6069436057585413E-2</v>
      </c>
      <c r="M82" s="72">
        <f>WACC!K93</f>
        <v>7.1530189718332249E-2</v>
      </c>
      <c r="N82" s="73">
        <f>'Cap Ex'!J82</f>
        <v>1.9767105151872286</v>
      </c>
      <c r="O82" s="73">
        <f>PS!E82</f>
        <v>3.7714709042566041</v>
      </c>
      <c r="P82" s="73">
        <f>EVEBITDA!D83</f>
        <v>24.523763498020735</v>
      </c>
      <c r="Q82" s="73">
        <f>EVEBITDA!E83</f>
        <v>31.557472062302292</v>
      </c>
      <c r="R82" s="73">
        <f>PBV!C82</f>
        <v>7.5750799023245907</v>
      </c>
      <c r="S82" s="73">
        <f>PE!D82</f>
        <v>65.089622169726439</v>
      </c>
      <c r="T82" s="72">
        <f>'Working capital'!F82</f>
        <v>0.18056994199780721</v>
      </c>
      <c r="U82" s="72">
        <f>'Summary sheet uValue'!G91</f>
        <v>1.5748787242825232E-2</v>
      </c>
      <c r="V82" s="72">
        <f>'Cap Ex'!H82</f>
        <v>-1.4156320428161111E-3</v>
      </c>
      <c r="W82" s="72">
        <f>fundgrEB!D82</f>
        <v>7.954861416889189E-2</v>
      </c>
      <c r="X82" s="72">
        <f>Fundgr!C82</f>
        <v>0.24505029663138542</v>
      </c>
      <c r="Y82" s="72">
        <f>'Dividend fundamentals'!E82</f>
        <v>0.28473849776799265</v>
      </c>
      <c r="Z82" s="72">
        <f>1-Fundgr!D82</f>
        <v>0.28473849776799265</v>
      </c>
      <c r="AA82" s="115">
        <f>Margins!J83</f>
        <v>0.11767630837606761</v>
      </c>
    </row>
    <row r="83" spans="1:27" s="68" customFormat="1" ht="12.5">
      <c r="A83" s="70" t="str">
        <f>'Master data'!A83</f>
        <v>Software (Entertainment)</v>
      </c>
      <c r="B83" s="71">
        <f>'Master data'!B83</f>
        <v>317</v>
      </c>
      <c r="C83" s="72">
        <f>'Hist Growth'!D83</f>
        <v>0.12198917910447764</v>
      </c>
      <c r="D83" s="72">
        <f>Margins!F84</f>
        <v>0.26896366478542111</v>
      </c>
      <c r="E83" s="72">
        <f>'Return on capital'!H83</f>
        <v>0.21189984453676428</v>
      </c>
      <c r="F83" s="72">
        <f>'Tax rates'!H84</f>
        <v>0.15561733491563254</v>
      </c>
      <c r="G83" s="73">
        <f>Beta!H86</f>
        <v>1.2792978433731432</v>
      </c>
      <c r="H83" s="73">
        <f>Beta!C86</f>
        <v>1.2783239533700639</v>
      </c>
      <c r="I83" s="72">
        <f>WACC!D94</f>
        <v>8.2339839947265361E-2</v>
      </c>
      <c r="J83" s="72">
        <f>optvar!C88</f>
        <v>0.41354487083788249</v>
      </c>
      <c r="K83" s="72">
        <f>WACC!G94</f>
        <v>4.4580000000000009E-2</v>
      </c>
      <c r="L83" s="72">
        <f>'Debt fundamentals'!F83</f>
        <v>3.517976424472375E-2</v>
      </c>
      <c r="M83" s="72">
        <f>WACC!K94</f>
        <v>8.061937920749461E-2</v>
      </c>
      <c r="N83" s="73">
        <f>'Cap Ex'!J83</f>
        <v>0.81428082736565555</v>
      </c>
      <c r="O83" s="73">
        <f>PS!E83</f>
        <v>7.6656077610643329</v>
      </c>
      <c r="P83" s="73">
        <f>EVEBITDA!D84</f>
        <v>21.00053848018316</v>
      </c>
      <c r="Q83" s="73">
        <f>EVEBITDA!E84</f>
        <v>27.767485431592817</v>
      </c>
      <c r="R83" s="73">
        <f>PBV!C83</f>
        <v>6.0330230764818804</v>
      </c>
      <c r="S83" s="73">
        <f>PE!D83</f>
        <v>57.371539053505501</v>
      </c>
      <c r="T83" s="72">
        <f>'Working capital'!F83</f>
        <v>2.066338149634591E-2</v>
      </c>
      <c r="U83" s="72">
        <f>'Summary sheet uValue'!G92</f>
        <v>9.7483157278038746E-2</v>
      </c>
      <c r="V83" s="72">
        <f>'Cap Ex'!H83</f>
        <v>7.6924430416947298E-2</v>
      </c>
      <c r="W83" s="72">
        <f>fundgrEB!D83</f>
        <v>0.44292636822112397</v>
      </c>
      <c r="X83" s="72">
        <f>Fundgr!C83</f>
        <v>0.31973169493381992</v>
      </c>
      <c r="Y83" s="72">
        <f>'Dividend fundamentals'!E83</f>
        <v>2.5829951723873982E-2</v>
      </c>
      <c r="Z83" s="72">
        <f>1-Fundgr!D83</f>
        <v>2.5829951723874034E-2</v>
      </c>
      <c r="AA83" s="115">
        <f>Margins!J84</f>
        <v>0.28552625417379313</v>
      </c>
    </row>
    <row r="84" spans="1:27" s="68" customFormat="1" ht="12.5">
      <c r="A84" s="70" t="str">
        <f>'Master data'!A84</f>
        <v>Software (Internet)</v>
      </c>
      <c r="B84" s="71">
        <f>'Master data'!B84</f>
        <v>151</v>
      </c>
      <c r="C84" s="72">
        <f>'Hist Growth'!D84</f>
        <v>0.20920138888888901</v>
      </c>
      <c r="D84" s="72">
        <f>Margins!F85</f>
        <v>1.2061583975656978E-2</v>
      </c>
      <c r="E84" s="72">
        <f>'Return on capital'!H84</f>
        <v>3.7949935361648916E-2</v>
      </c>
      <c r="F84" s="72">
        <f>'Tax rates'!H85</f>
        <v>0.13610793409171904</v>
      </c>
      <c r="G84" s="73">
        <f>Beta!H87</f>
        <v>1.1076887777414264</v>
      </c>
      <c r="H84" s="73">
        <f>Beta!C87</f>
        <v>1.1294721270398735</v>
      </c>
      <c r="I84" s="72">
        <f>WACC!D95</f>
        <v>7.4510233882297341E-2</v>
      </c>
      <c r="J84" s="72">
        <f>optvar!C89</f>
        <v>0.36629598047922113</v>
      </c>
      <c r="K84" s="72">
        <f>WACC!G95</f>
        <v>4.0400000000000005E-2</v>
      </c>
      <c r="L84" s="72">
        <f>'Debt fundamentals'!F84</f>
        <v>6.3411030290334278E-2</v>
      </c>
      <c r="M84" s="72">
        <f>WACC!K95</f>
        <v>7.1706817402444223E-2</v>
      </c>
      <c r="N84" s="73">
        <f>'Cap Ex'!J84</f>
        <v>1.1704491266049009</v>
      </c>
      <c r="O84" s="73">
        <f>PS!E84</f>
        <v>10.6474673612193</v>
      </c>
      <c r="P84" s="73">
        <f>EVEBITDA!D85</f>
        <v>44.886584782884078</v>
      </c>
      <c r="Q84" s="73" t="str">
        <f>EVEBITDA!E85</f>
        <v>NA</v>
      </c>
      <c r="R84" s="73">
        <f>PBV!C84</f>
        <v>9.9851692646015202</v>
      </c>
      <c r="S84" s="73">
        <f>PE!D84</f>
        <v>303.7112895756934</v>
      </c>
      <c r="T84" s="72">
        <f>'Working capital'!F84</f>
        <v>2.7312077990971958E-2</v>
      </c>
      <c r="U84" s="72">
        <f>'Summary sheet uValue'!G93</f>
        <v>6.7568402662837271E-2</v>
      </c>
      <c r="V84" s="72">
        <f>'Cap Ex'!H84</f>
        <v>9.6402675767557552E-2</v>
      </c>
      <c r="W84" s="72">
        <f>fundgrEB!D84</f>
        <v>40.04631641994748</v>
      </c>
      <c r="X84" s="72">
        <f>Fundgr!C84</f>
        <v>4.2542409840140287E-2</v>
      </c>
      <c r="Y84" s="72">
        <f>'Dividend fundamentals'!E84</f>
        <v>0.29678036980519584</v>
      </c>
      <c r="Z84" s="72">
        <f>1-Fundgr!D84</f>
        <v>0.29678036980519584</v>
      </c>
      <c r="AA84" s="115">
        <f>Margins!J85</f>
        <v>3.3538335732862225E-2</v>
      </c>
    </row>
    <row r="85" spans="1:27" s="68" customFormat="1" ht="12.5">
      <c r="A85" s="70" t="str">
        <f>'Master data'!A85</f>
        <v>Software (System &amp; Application)</v>
      </c>
      <c r="B85" s="71">
        <f>'Master data'!B85</f>
        <v>1603</v>
      </c>
      <c r="C85" s="72">
        <f>'Hist Growth'!D85</f>
        <v>0.145828258642766</v>
      </c>
      <c r="D85" s="72">
        <f>Margins!F86</f>
        <v>0.20319437339736357</v>
      </c>
      <c r="E85" s="72">
        <f>'Return on capital'!H85</f>
        <v>0.21376743005087168</v>
      </c>
      <c r="F85" s="72">
        <f>'Tax rates'!H86</f>
        <v>0.12545400764908832</v>
      </c>
      <c r="G85" s="73">
        <f>Beta!H88</f>
        <v>1.2001382873733581</v>
      </c>
      <c r="H85" s="73">
        <f>Beta!C88</f>
        <v>1.2143044372125289</v>
      </c>
      <c r="I85" s="72">
        <f>WACC!D96</f>
        <v>7.8972413397379024E-2</v>
      </c>
      <c r="J85" s="72">
        <f>optvar!C90</f>
        <v>0.39592214923174668</v>
      </c>
      <c r="K85" s="72">
        <f>WACC!G96</f>
        <v>4.0400000000000005E-2</v>
      </c>
      <c r="L85" s="72">
        <f>'Debt fundamentals'!F85</f>
        <v>5.4353741967815263E-2</v>
      </c>
      <c r="M85" s="72">
        <f>WACC!K96</f>
        <v>7.6326885598627048E-2</v>
      </c>
      <c r="N85" s="73">
        <f>'Cap Ex'!J85</f>
        <v>1.0378903576603373</v>
      </c>
      <c r="O85" s="73">
        <f>PS!E85</f>
        <v>11.095304668870677</v>
      </c>
      <c r="P85" s="73">
        <f>EVEBITDA!D86</f>
        <v>33.066827786255402</v>
      </c>
      <c r="Q85" s="73">
        <f>EVEBITDA!E86</f>
        <v>47.325875947777988</v>
      </c>
      <c r="R85" s="73">
        <f>PBV!C85</f>
        <v>11.532075841757656</v>
      </c>
      <c r="S85" s="73">
        <f>PE!D85</f>
        <v>167.00057762431732</v>
      </c>
      <c r="T85" s="72">
        <f>'Working capital'!F85</f>
        <v>0.1408258346455214</v>
      </c>
      <c r="U85" s="72">
        <f>'Summary sheet uValue'!G94</f>
        <v>6.0715054124616939E-2</v>
      </c>
      <c r="V85" s="72">
        <f>'Cap Ex'!H85</f>
        <v>0.15468778387373933</v>
      </c>
      <c r="W85" s="72">
        <f>fundgrEB!D85</f>
        <v>0.93669942798490824</v>
      </c>
      <c r="X85" s="72">
        <f>Fundgr!C85</f>
        <v>0.20467745730681164</v>
      </c>
      <c r="Y85" s="72">
        <f>'Dividend fundamentals'!E85</f>
        <v>0.35855950564067901</v>
      </c>
      <c r="Z85" s="72">
        <f>1-Fundgr!D85</f>
        <v>0.35855950564067895</v>
      </c>
      <c r="AA85" s="115">
        <f>Margins!J86</f>
        <v>0.22274876142798222</v>
      </c>
    </row>
    <row r="86" spans="1:27" s="68" customFormat="1" ht="12.5">
      <c r="A86" s="70" t="str">
        <f>'Master data'!A86</f>
        <v>Steel</v>
      </c>
      <c r="B86" s="71">
        <f>'Master data'!B86</f>
        <v>709</v>
      </c>
      <c r="C86" s="72">
        <f>'Hist Growth'!D86</f>
        <v>0.12988216730038021</v>
      </c>
      <c r="D86" s="72">
        <f>Margins!F87</f>
        <v>0.14980531567636302</v>
      </c>
      <c r="E86" s="72">
        <f>'Return on capital'!H86</f>
        <v>0.20855025892651846</v>
      </c>
      <c r="F86" s="72">
        <f>'Tax rates'!H87</f>
        <v>0.204530262031031</v>
      </c>
      <c r="G86" s="73">
        <f>Beta!H89</f>
        <v>1.063800498303906</v>
      </c>
      <c r="H86" s="73">
        <f>Beta!C89</f>
        <v>1.2533331552197386</v>
      </c>
      <c r="I86" s="72">
        <f>WACC!D97</f>
        <v>8.1025323964558263E-2</v>
      </c>
      <c r="J86" s="72">
        <f>optvar!C91</f>
        <v>0.3186563954166941</v>
      </c>
      <c r="K86" s="72">
        <f>WACC!G97</f>
        <v>4.0400000000000005E-2</v>
      </c>
      <c r="L86" s="72">
        <f>'Debt fundamentals'!F86</f>
        <v>0.30823016607963638</v>
      </c>
      <c r="M86" s="72">
        <f>WACC!K97</f>
        <v>6.5390248934519113E-2</v>
      </c>
      <c r="N86" s="73">
        <f>'Cap Ex'!J86</f>
        <v>1.622404331728357</v>
      </c>
      <c r="O86" s="73">
        <f>PS!E86</f>
        <v>0.79718726476402479</v>
      </c>
      <c r="P86" s="73">
        <f>EVEBITDA!D87</f>
        <v>4.1232803106199407</v>
      </c>
      <c r="Q86" s="73">
        <f>EVEBITDA!E87</f>
        <v>5.2268644425022064</v>
      </c>
      <c r="R86" s="73">
        <f>PBV!C86</f>
        <v>1.1891191250734865</v>
      </c>
      <c r="S86" s="73">
        <f>PE!D86</f>
        <v>48.917604493435867</v>
      </c>
      <c r="T86" s="72">
        <f>'Working capital'!F86</f>
        <v>0.13671752017113178</v>
      </c>
      <c r="U86" s="72">
        <f>'Summary sheet uValue'!G95</f>
        <v>4.9431469182001406E-2</v>
      </c>
      <c r="V86" s="72">
        <f>'Cap Ex'!H86</f>
        <v>3.1576044068549095E-2</v>
      </c>
      <c r="W86" s="72">
        <f>fundgrEB!D86</f>
        <v>0.49650615174719803</v>
      </c>
      <c r="X86" s="72">
        <f>Fundgr!C86</f>
        <v>0.25574593205064644</v>
      </c>
      <c r="Y86" s="72">
        <f>'Dividend fundamentals'!E86</f>
        <v>0.30290003687577099</v>
      </c>
      <c r="Z86" s="72">
        <f>1-Fundgr!D86</f>
        <v>0.30290003687577105</v>
      </c>
      <c r="AA86" s="115">
        <f>Margins!J87</f>
        <v>0.15171074208747792</v>
      </c>
    </row>
    <row r="87" spans="1:27" s="68" customFormat="1" ht="12.5">
      <c r="A87" s="70" t="str">
        <f>'Master data'!A87</f>
        <v>Telecom (Wireless)</v>
      </c>
      <c r="B87" s="71">
        <f>'Master data'!B87</f>
        <v>101</v>
      </c>
      <c r="C87" s="72">
        <f>'Hist Growth'!D87</f>
        <v>2.730985915492961E-3</v>
      </c>
      <c r="D87" s="72">
        <f>Margins!F88</f>
        <v>0.14046320740854051</v>
      </c>
      <c r="E87" s="72">
        <f>'Return on capital'!H87</f>
        <v>8.8251996263097918E-2</v>
      </c>
      <c r="F87" s="72">
        <f>'Tax rates'!H88</f>
        <v>0.29577894117737341</v>
      </c>
      <c r="G87" s="73">
        <f>Beta!H90</f>
        <v>0.71396457461904139</v>
      </c>
      <c r="H87" s="73">
        <f>Beta!C90</f>
        <v>1.0024897354072293</v>
      </c>
      <c r="I87" s="72">
        <f>WACC!D98</f>
        <v>6.7830960082420261E-2</v>
      </c>
      <c r="J87" s="72">
        <f>optvar!C92</f>
        <v>0.25121862207428292</v>
      </c>
      <c r="K87" s="72">
        <f>WACC!G98</f>
        <v>4.0400000000000005E-2</v>
      </c>
      <c r="L87" s="72">
        <f>'Debt fundamentals'!F87</f>
        <v>0.42624417123529412</v>
      </c>
      <c r="M87" s="72">
        <f>WACC!K98</f>
        <v>5.1833607106424137E-2</v>
      </c>
      <c r="N87" s="73">
        <f>'Cap Ex'!J87</f>
        <v>0.7348459816646089</v>
      </c>
      <c r="O87" s="73">
        <f>PS!E87</f>
        <v>2.1073536955859327</v>
      </c>
      <c r="P87" s="73">
        <f>EVEBITDA!D88</f>
        <v>6.6010854860061876</v>
      </c>
      <c r="Q87" s="73">
        <f>EVEBITDA!E88</f>
        <v>15.173588140864258</v>
      </c>
      <c r="R87" s="73">
        <f>PBV!C87</f>
        <v>1.3490522292549347</v>
      </c>
      <c r="S87" s="73">
        <f>PE!D87</f>
        <v>27.220667553932977</v>
      </c>
      <c r="T87" s="72">
        <f>'Working capital'!F87</f>
        <v>-0.12441445621259659</v>
      </c>
      <c r="U87" s="72">
        <f>'Summary sheet uValue'!G96</f>
        <v>0.16150854671787143</v>
      </c>
      <c r="V87" s="72">
        <f>'Cap Ex'!H87</f>
        <v>-4.8848706537620171E-3</v>
      </c>
      <c r="W87" s="72">
        <f>fundgrEB!D87</f>
        <v>-5.7445368848971202E-2</v>
      </c>
      <c r="X87" s="72">
        <f>Fundgr!C87</f>
        <v>0.13991216312529939</v>
      </c>
      <c r="Y87" s="72">
        <f>'Dividend fundamentals'!E87</f>
        <v>0.39808806446161527</v>
      </c>
      <c r="Z87" s="72">
        <f>1-Fundgr!D87</f>
        <v>0.39808806446161527</v>
      </c>
      <c r="AA87" s="115">
        <f>Margins!J88</f>
        <v>0.14109159238099231</v>
      </c>
    </row>
    <row r="88" spans="1:27" s="68" customFormat="1" ht="12.5">
      <c r="A88" s="70" t="str">
        <f>'Master data'!A88</f>
        <v>Telecom. Equipment</v>
      </c>
      <c r="B88" s="71">
        <f>'Master data'!B88</f>
        <v>465</v>
      </c>
      <c r="C88" s="72">
        <f>'Hist Growth'!D88</f>
        <v>3.4432005649717531E-2</v>
      </c>
      <c r="D88" s="72">
        <f>Margins!F89</f>
        <v>0.11209882645611607</v>
      </c>
      <c r="E88" s="72">
        <f>'Return on capital'!H88</f>
        <v>0.14255996042978189</v>
      </c>
      <c r="F88" s="72">
        <f>'Tax rates'!H89</f>
        <v>0.29824004011053867</v>
      </c>
      <c r="G88" s="73">
        <f>Beta!H91</f>
        <v>1.1661075007619341</v>
      </c>
      <c r="H88" s="73">
        <f>Beta!C91</f>
        <v>1.1712700535217679</v>
      </c>
      <c r="I88" s="72">
        <f>WACC!D99</f>
        <v>7.6708804815244988E-2</v>
      </c>
      <c r="J88" s="72">
        <f>optvar!C93</f>
        <v>0.32549748497016417</v>
      </c>
      <c r="K88" s="72">
        <f>WACC!G99</f>
        <v>4.0400000000000005E-2</v>
      </c>
      <c r="L88" s="72">
        <f>'Debt fundamentals'!F88</f>
        <v>9.5674298758699525E-2</v>
      </c>
      <c r="M88" s="72">
        <f>WACC!K99</f>
        <v>7.226867495831707E-2</v>
      </c>
      <c r="N88" s="73">
        <f>'Cap Ex'!J88</f>
        <v>1.2798897510527911</v>
      </c>
      <c r="O88" s="73">
        <f>PS!E88</f>
        <v>2.9214981664594153</v>
      </c>
      <c r="P88" s="73">
        <f>EVEBITDA!D89</f>
        <v>17.372103677741311</v>
      </c>
      <c r="Q88" s="73">
        <f>EVEBITDA!E89</f>
        <v>24.556338163192208</v>
      </c>
      <c r="R88" s="73">
        <f>PBV!C88</f>
        <v>4.228647115743378</v>
      </c>
      <c r="S88" s="73">
        <f>PE!D88</f>
        <v>87.028616248210383</v>
      </c>
      <c r="T88" s="72">
        <f>'Working capital'!F88</f>
        <v>0.22811243812642415</v>
      </c>
      <c r="U88" s="72">
        <f>'Summary sheet uValue'!G97</f>
        <v>3.3236242775729251E-2</v>
      </c>
      <c r="V88" s="72">
        <f>'Cap Ex'!H88</f>
        <v>5.5885499621082552E-2</v>
      </c>
      <c r="W88" s="72">
        <f>fundgrEB!D88</f>
        <v>0.85861006465105749</v>
      </c>
      <c r="X88" s="72">
        <f>Fundgr!C88</f>
        <v>0.1137364459095792</v>
      </c>
      <c r="Y88" s="72">
        <f>'Dividend fundamentals'!E88</f>
        <v>0.59371650369716222</v>
      </c>
      <c r="Z88" s="72">
        <f>1-Fundgr!D88</f>
        <v>0.59371650369716222</v>
      </c>
      <c r="AA88" s="115">
        <f>Margins!J89</f>
        <v>0.12103257928818929</v>
      </c>
    </row>
    <row r="89" spans="1:27" s="68" customFormat="1" ht="12.5">
      <c r="A89" s="70" t="str">
        <f>'Master data'!A89</f>
        <v>Telecom. Services</v>
      </c>
      <c r="B89" s="71">
        <f>'Master data'!B89</f>
        <v>296</v>
      </c>
      <c r="C89" s="72">
        <f>'Hist Growth'!D89</f>
        <v>8.0950975609756032E-2</v>
      </c>
      <c r="D89" s="72">
        <f>Margins!F90</f>
        <v>0.15782952506853631</v>
      </c>
      <c r="E89" s="72">
        <f>'Return on capital'!H89</f>
        <v>0.10601975915362225</v>
      </c>
      <c r="F89" s="72">
        <f>'Tax rates'!H90</f>
        <v>0.2072867644818156</v>
      </c>
      <c r="G89" s="73">
        <f>Beta!H92</f>
        <v>0.57344956051720142</v>
      </c>
      <c r="H89" s="73">
        <f>Beta!C92</f>
        <v>0.8558553061197619</v>
      </c>
      <c r="I89" s="72">
        <f>WACC!D100</f>
        <v>6.0117989101899479E-2</v>
      </c>
      <c r="J89" s="72">
        <f>optvar!C94</f>
        <v>0.28128980563356337</v>
      </c>
      <c r="K89" s="72">
        <f>WACC!G100</f>
        <v>4.0400000000000005E-2</v>
      </c>
      <c r="L89" s="72">
        <f>'Debt fundamentals'!F89</f>
        <v>0.43580939640883859</v>
      </c>
      <c r="M89" s="72">
        <f>WACC!K100</f>
        <v>4.7123029269275349E-2</v>
      </c>
      <c r="N89" s="73">
        <f>'Cap Ex'!J89</f>
        <v>0.78395632169669449</v>
      </c>
      <c r="O89" s="73">
        <f>PS!E89</f>
        <v>2.1780542540197216</v>
      </c>
      <c r="P89" s="73">
        <f>EVEBITDA!D90</f>
        <v>6.8686212731549574</v>
      </c>
      <c r="Q89" s="73">
        <f>EVEBITDA!E90</f>
        <v>13.797463726024754</v>
      </c>
      <c r="R89" s="73">
        <f>PBV!C89</f>
        <v>1.4754172364123215</v>
      </c>
      <c r="S89" s="73">
        <f>PE!D89</f>
        <v>90.490769365039128</v>
      </c>
      <c r="T89" s="72">
        <f>'Working capital'!F89</f>
        <v>-3.8524505423840377E-3</v>
      </c>
      <c r="U89" s="72">
        <f>'Summary sheet uValue'!G98</f>
        <v>0.14744952256958729</v>
      </c>
      <c r="V89" s="72">
        <f>'Cap Ex'!H89</f>
        <v>-6.0283538442271873E-4</v>
      </c>
      <c r="W89" s="72">
        <f>fundgrEB!D89</f>
        <v>-4.6359689423483043E-2</v>
      </c>
      <c r="X89" s="72">
        <f>Fundgr!C89</f>
        <v>0.12857456387641686</v>
      </c>
      <c r="Y89" s="72">
        <f>'Dividend fundamentals'!E89</f>
        <v>0.57234395372017866</v>
      </c>
      <c r="Z89" s="72">
        <f>1-Fundgr!D89</f>
        <v>0.57234395372017866</v>
      </c>
      <c r="AA89" s="115">
        <f>Margins!J90</f>
        <v>0.1571343011807079</v>
      </c>
    </row>
    <row r="90" spans="1:27" s="68" customFormat="1" ht="12.5">
      <c r="A90" s="70" t="str">
        <f>'Master data'!A90</f>
        <v>Tobacco</v>
      </c>
      <c r="B90" s="71">
        <f>'Master data'!B90</f>
        <v>55</v>
      </c>
      <c r="C90" s="72">
        <f>'Hist Growth'!D90</f>
        <v>3.0407058823529409E-2</v>
      </c>
      <c r="D90" s="72">
        <f>Margins!F91</f>
        <v>0.34452987704033594</v>
      </c>
      <c r="E90" s="72">
        <f>'Return on capital'!H90</f>
        <v>0.22495511975045038</v>
      </c>
      <c r="F90" s="72">
        <f>'Tax rates'!H91</f>
        <v>0.23568473666927278</v>
      </c>
      <c r="G90" s="73">
        <f>Beta!H93</f>
        <v>0.72703653735980767</v>
      </c>
      <c r="H90" s="73">
        <f>Beta!C93</f>
        <v>0.85479331897830202</v>
      </c>
      <c r="I90" s="72">
        <f>WACC!D101</f>
        <v>6.006212857825869E-2</v>
      </c>
      <c r="J90" s="72">
        <f>optvar!C95</f>
        <v>0.27244667748724533</v>
      </c>
      <c r="K90" s="72">
        <f>WACC!G101</f>
        <v>4.0400000000000005E-2</v>
      </c>
      <c r="L90" s="72">
        <f>'Debt fundamentals'!F90</f>
        <v>0.23076224490538635</v>
      </c>
      <c r="M90" s="72">
        <f>WACC!K101</f>
        <v>5.3194152974376963E-2</v>
      </c>
      <c r="N90" s="73">
        <f>'Cap Ex'!J90</f>
        <v>0.7771146190511381</v>
      </c>
      <c r="O90" s="73">
        <f>PS!E90</f>
        <v>3.6709891119330016</v>
      </c>
      <c r="P90" s="73">
        <f>EVEBITDA!D91</f>
        <v>8.4805062604484931</v>
      </c>
      <c r="Q90" s="73">
        <f>EVEBITDA!E91</f>
        <v>10.623141750356048</v>
      </c>
      <c r="R90" s="73">
        <f>PBV!C90</f>
        <v>3.5276289208039842</v>
      </c>
      <c r="S90" s="73">
        <f>PE!D90</f>
        <v>21.306175395352881</v>
      </c>
      <c r="T90" s="72">
        <f>'Working capital'!F90</f>
        <v>0.16848525456718003</v>
      </c>
      <c r="U90" s="72">
        <f>'Summary sheet uValue'!G99</f>
        <v>2.3246562724591788E-2</v>
      </c>
      <c r="V90" s="72">
        <f>'Cap Ex'!H90</f>
        <v>-3.9573561387867613E-2</v>
      </c>
      <c r="W90" s="72">
        <f>fundgrEB!D90</f>
        <v>-0.13177433879295558</v>
      </c>
      <c r="X90" s="72">
        <f>Fundgr!C90</f>
        <v>0.26171041088121882</v>
      </c>
      <c r="Y90" s="72">
        <f>'Dividend fundamentals'!E90</f>
        <v>0.86301971684579082</v>
      </c>
      <c r="Z90" s="72">
        <f>1-Fundgr!D90</f>
        <v>0.86301971684579082</v>
      </c>
      <c r="AA90" s="115">
        <f>Margins!J91</f>
        <v>0.34477494537820197</v>
      </c>
    </row>
    <row r="91" spans="1:27" s="68" customFormat="1" ht="12.5">
      <c r="A91" s="70" t="str">
        <f>'Master data'!A91</f>
        <v>Transportation</v>
      </c>
      <c r="B91" s="71">
        <f>'Master data'!B91</f>
        <v>295</v>
      </c>
      <c r="C91" s="72">
        <f>'Hist Growth'!D91</f>
        <v>8.5174356435643639E-2</v>
      </c>
      <c r="D91" s="72">
        <f>Margins!F92</f>
        <v>7.2457923131433941E-2</v>
      </c>
      <c r="E91" s="72">
        <f>'Return on capital'!H91</f>
        <v>0.11290607748214306</v>
      </c>
      <c r="F91" s="72">
        <f>'Tax rates'!H92</f>
        <v>0.23633444058717226</v>
      </c>
      <c r="G91" s="73">
        <f>Beta!H94</f>
        <v>0.85015683574683387</v>
      </c>
      <c r="H91" s="73">
        <f>Beta!C94</f>
        <v>1.0144295016900287</v>
      </c>
      <c r="I91" s="72">
        <f>WACC!D102</f>
        <v>6.8458991788895501E-2</v>
      </c>
      <c r="J91" s="72">
        <f>optvar!C96</f>
        <v>0.28153691037221817</v>
      </c>
      <c r="K91" s="72">
        <f>WACC!G102</f>
        <v>4.0400000000000005E-2</v>
      </c>
      <c r="L91" s="72">
        <f>'Debt fundamentals'!F91</f>
        <v>0.28564055207233141</v>
      </c>
      <c r="M91" s="72">
        <f>WACC!K102</f>
        <v>5.7559236307791826E-2</v>
      </c>
      <c r="N91" s="73">
        <f>'Cap Ex'!J91</f>
        <v>1.8543244903854654</v>
      </c>
      <c r="O91" s="73">
        <f>PS!E91</f>
        <v>1.3400874152530109</v>
      </c>
      <c r="P91" s="73">
        <f>EVEBITDA!D92</f>
        <v>11.123294375161963</v>
      </c>
      <c r="Q91" s="73">
        <f>EVEBITDA!E92</f>
        <v>17.785997805766645</v>
      </c>
      <c r="R91" s="73">
        <f>PBV!C91</f>
        <v>2.5126332818998796</v>
      </c>
      <c r="S91" s="73">
        <f>PE!D91</f>
        <v>54.754180658454288</v>
      </c>
      <c r="T91" s="72">
        <f>'Working capital'!F91</f>
        <v>4.4481685340909301E-2</v>
      </c>
      <c r="U91" s="72">
        <f>'Summary sheet uValue'!G100</f>
        <v>4.5641737736397854E-2</v>
      </c>
      <c r="V91" s="72">
        <f>'Cap Ex'!H91</f>
        <v>1.2482659556912757E-2</v>
      </c>
      <c r="W91" s="72">
        <f>fundgrEB!D91</f>
        <v>0.56549207509158195</v>
      </c>
      <c r="X91" s="72">
        <f>Fundgr!C91</f>
        <v>0.17899732437239302</v>
      </c>
      <c r="Y91" s="72">
        <f>'Dividend fundamentals'!E91</f>
        <v>0.37026126547486032</v>
      </c>
      <c r="Z91" s="72">
        <f>1-Fundgr!D91</f>
        <v>0.37026126547486027</v>
      </c>
      <c r="AA91" s="115">
        <f>Margins!J92</f>
        <v>7.3498973610067825E-2</v>
      </c>
    </row>
    <row r="92" spans="1:27" s="68" customFormat="1" ht="12.5">
      <c r="A92" s="70" t="str">
        <f>'Master data'!A92</f>
        <v>Transportation (Railroads)</v>
      </c>
      <c r="B92" s="71">
        <f>'Master data'!B92</f>
        <v>51</v>
      </c>
      <c r="C92" s="72">
        <f>'Hist Growth'!D92</f>
        <v>-5.9933333333333811E-4</v>
      </c>
      <c r="D92" s="72">
        <f>Margins!F93</f>
        <v>0.15403635576839833</v>
      </c>
      <c r="E92" s="72">
        <f>'Return on capital'!H92</f>
        <v>4.5254494138982151E-2</v>
      </c>
      <c r="F92" s="72">
        <f>'Tax rates'!H93</f>
        <v>0.23994419910171449</v>
      </c>
      <c r="G92" s="73">
        <f>Beta!H95</f>
        <v>0.66537345334680054</v>
      </c>
      <c r="H92" s="73">
        <f>Beta!C95</f>
        <v>0.82573690152955981</v>
      </c>
      <c r="I92" s="72">
        <f>WACC!D103</f>
        <v>5.853376102045485E-2</v>
      </c>
      <c r="J92" s="72">
        <f>optvar!C97</f>
        <v>0.17870620242728813</v>
      </c>
      <c r="K92" s="72">
        <f>WACC!G103</f>
        <v>3.3800000000000004E-2</v>
      </c>
      <c r="L92" s="72">
        <f>'Debt fundamentals'!F92</f>
        <v>0.28103472382481087</v>
      </c>
      <c r="M92" s="72">
        <f>WACC!K103</f>
        <v>4.9207971906602803E-2</v>
      </c>
      <c r="N92" s="73">
        <f>'Cap Ex'!J92</f>
        <v>0.36118073689358499</v>
      </c>
      <c r="O92" s="73">
        <f>PS!E92</f>
        <v>5.2608437096845719</v>
      </c>
      <c r="P92" s="73">
        <f>EVEBITDA!D93</f>
        <v>17.865935315820881</v>
      </c>
      <c r="Q92" s="73">
        <f>EVEBITDA!E93</f>
        <v>32.801254501364184</v>
      </c>
      <c r="R92" s="73">
        <f>PBV!C92</f>
        <v>2.6532599002352972</v>
      </c>
      <c r="S92" s="73">
        <f>PE!D92</f>
        <v>42.915857928204794</v>
      </c>
      <c r="T92" s="72">
        <f>'Working capital'!F92</f>
        <v>6.4249580962183264E-2</v>
      </c>
      <c r="U92" s="72">
        <f>'Summary sheet uValue'!G101</f>
        <v>0.17324003750331632</v>
      </c>
      <c r="V92" s="72">
        <f>'Cap Ex'!H92</f>
        <v>0.1203793615216346</v>
      </c>
      <c r="W92" s="72">
        <f>fundgrEB!D92</f>
        <v>1.1155053451745633</v>
      </c>
      <c r="X92" s="72">
        <f>Fundgr!C92</f>
        <v>6.2059002699599582E-2</v>
      </c>
      <c r="Y92" s="72">
        <f>'Dividend fundamentals'!E92</f>
        <v>0.69453417954896512</v>
      </c>
      <c r="Z92" s="72">
        <f>1-Fundgr!D92</f>
        <v>0.69453417954896512</v>
      </c>
      <c r="AA92" s="115">
        <f>Margins!J93</f>
        <v>0.15623857802445984</v>
      </c>
    </row>
    <row r="93" spans="1:27" s="68" customFormat="1" ht="12.5">
      <c r="A93" s="70" t="str">
        <f>'Master data'!A93</f>
        <v>Trucking</v>
      </c>
      <c r="B93" s="71">
        <f>'Master data'!B93</f>
        <v>232</v>
      </c>
      <c r="C93" s="72">
        <f>'Hist Growth'!D93</f>
        <v>3.7452530120481942E-2</v>
      </c>
      <c r="D93" s="72">
        <f>Margins!F94</f>
        <v>5.5792389472469388E-2</v>
      </c>
      <c r="E93" s="72">
        <f>'Return on capital'!H93</f>
        <v>5.7699753318258405E-2</v>
      </c>
      <c r="F93" s="72">
        <f>'Tax rates'!H94</f>
        <v>0.24962927846964394</v>
      </c>
      <c r="G93" s="73">
        <f>Beta!H96</f>
        <v>0.91760919197152047</v>
      </c>
      <c r="H93" s="73">
        <f>Beta!C96</f>
        <v>1.1301992175741524</v>
      </c>
      <c r="I93" s="72">
        <f>WACC!D104</f>
        <v>7.4548478844400412E-2</v>
      </c>
      <c r="J93" s="72">
        <f>optvar!C98</f>
        <v>0.28263701614696507</v>
      </c>
      <c r="K93" s="72">
        <f>WACC!G104</f>
        <v>4.0400000000000005E-2</v>
      </c>
      <c r="L93" s="72">
        <f>'Debt fundamentals'!F93</f>
        <v>0.30300807087509513</v>
      </c>
      <c r="M93" s="72">
        <f>WACC!K104</f>
        <v>6.1140832630601188E-2</v>
      </c>
      <c r="N93" s="73">
        <f>'Cap Ex'!J93</f>
        <v>1.1962485881187215</v>
      </c>
      <c r="O93" s="73">
        <f>PS!E93</f>
        <v>1.8469307413824128</v>
      </c>
      <c r="P93" s="73">
        <f>EVEBITDA!D94</f>
        <v>9.766344776465516</v>
      </c>
      <c r="Q93" s="73">
        <f>EVEBITDA!E94</f>
        <v>24.277437948599516</v>
      </c>
      <c r="R93" s="73">
        <f>PBV!C93</f>
        <v>2.9089686411176556</v>
      </c>
      <c r="S93" s="73">
        <f>PE!D93</f>
        <v>71.563994356665063</v>
      </c>
      <c r="T93" s="72">
        <f>'Working capital'!F93</f>
        <v>7.0322082647387485E-2</v>
      </c>
      <c r="U93" s="72">
        <f>'Summary sheet uValue'!G102</f>
        <v>7.9256142417247211E-2</v>
      </c>
      <c r="V93" s="72">
        <f>'Cap Ex'!H93</f>
        <v>4.1274743550647898E-2</v>
      </c>
      <c r="W93" s="72">
        <f>fundgrEB!D93</f>
        <v>1.596243911763118</v>
      </c>
      <c r="X93" s="72">
        <f>Fundgr!C93</f>
        <v>8.2152365739250041E-2</v>
      </c>
      <c r="Y93" s="72">
        <f>'Dividend fundamentals'!E93</f>
        <v>0.22542757183194814</v>
      </c>
      <c r="Z93" s="72">
        <f>1-Fundgr!D93</f>
        <v>0.22542757183194817</v>
      </c>
      <c r="AA93" s="115">
        <f>Margins!J94</f>
        <v>5.7787513873131906E-2</v>
      </c>
    </row>
    <row r="94" spans="1:27" s="68" customFormat="1" ht="12.5">
      <c r="A94" s="70" t="str">
        <f>'Master data'!A94</f>
        <v>Utility (General)</v>
      </c>
      <c r="B94" s="71">
        <f>'Master data'!B94</f>
        <v>54</v>
      </c>
      <c r="C94" s="72">
        <f>'Hist Growth'!D94</f>
        <v>3.3780980392156865E-2</v>
      </c>
      <c r="D94" s="72">
        <f>Margins!F95</f>
        <v>0.12368349207955212</v>
      </c>
      <c r="E94" s="72">
        <f>'Return on capital'!H94</f>
        <v>7.0305215243155875E-2</v>
      </c>
      <c r="F94" s="72">
        <f>'Tax rates'!H95</f>
        <v>0.20862329334813268</v>
      </c>
      <c r="G94" s="73">
        <f>Beta!H97</f>
        <v>0.51882333346427223</v>
      </c>
      <c r="H94" s="73">
        <f>Beta!C97</f>
        <v>0.80364818176933617</v>
      </c>
      <c r="I94" s="72">
        <f>WACC!D105</f>
        <v>5.7371894361067086E-2</v>
      </c>
      <c r="J94" s="72">
        <f>optvar!C99</f>
        <v>0.18542881310222778</v>
      </c>
      <c r="K94" s="72">
        <f>WACC!G105</f>
        <v>3.3800000000000004E-2</v>
      </c>
      <c r="L94" s="72">
        <f>'Debt fundamentals'!F94</f>
        <v>0.45339836098770919</v>
      </c>
      <c r="M94" s="72">
        <f>WACC!K105</f>
        <v>4.2853219942037703E-2</v>
      </c>
      <c r="N94" s="73">
        <f>'Cap Ex'!J94</f>
        <v>0.68444706503076624</v>
      </c>
      <c r="O94" s="73">
        <f>PS!E94</f>
        <v>2.431597993549945</v>
      </c>
      <c r="P94" s="73">
        <f>EVEBITDA!D95</f>
        <v>11.051706687887853</v>
      </c>
      <c r="Q94" s="73">
        <f>EVEBITDA!E95</f>
        <v>19.645123742089805</v>
      </c>
      <c r="R94" s="73">
        <f>PBV!C94</f>
        <v>1.7081363306667394</v>
      </c>
      <c r="S94" s="73">
        <f>PE!D94</f>
        <v>19.608636771090506</v>
      </c>
      <c r="T94" s="72">
        <f>'Working capital'!F94</f>
        <v>-0.19589473774851959</v>
      </c>
      <c r="U94" s="72">
        <f>'Summary sheet uValue'!G103</f>
        <v>0.15870795467633098</v>
      </c>
      <c r="V94" s="72">
        <f>'Cap Ex'!H94</f>
        <v>9.3012239371143265E-2</v>
      </c>
      <c r="W94" s="72">
        <f>fundgrEB!D94</f>
        <v>1.0318766377180137</v>
      </c>
      <c r="X94" s="72">
        <f>Fundgr!C94</f>
        <v>9.5275107751281632E-2</v>
      </c>
      <c r="Y94" s="72">
        <f>'Dividend fundamentals'!E94</f>
        <v>0.67109303037221346</v>
      </c>
      <c r="Z94" s="72">
        <f>1-Fundgr!D94</f>
        <v>0.67109303037221346</v>
      </c>
      <c r="AA94" s="115">
        <f>Margins!J95</f>
        <v>0.12327537594694567</v>
      </c>
    </row>
    <row r="95" spans="1:27" s="68" customFormat="1" ht="12.5">
      <c r="A95" s="70" t="str">
        <f>'Master data'!A95</f>
        <v>Utility (Water)</v>
      </c>
      <c r="B95" s="71">
        <f>'Master data'!B95</f>
        <v>104</v>
      </c>
      <c r="C95" s="72">
        <f>'Hist Growth'!D95</f>
        <v>0.1109788</v>
      </c>
      <c r="D95" s="72">
        <f>Margins!F96</f>
        <v>0.25066832972493358</v>
      </c>
      <c r="E95" s="72">
        <f>'Return on capital'!H95</f>
        <v>7.291197613687557E-2</v>
      </c>
      <c r="F95" s="72">
        <f>'Tax rates'!H96</f>
        <v>0.29835605757624084</v>
      </c>
      <c r="G95" s="73">
        <f>Beta!H98</f>
        <v>0.51200501274275911</v>
      </c>
      <c r="H95" s="73">
        <f>Beta!C98</f>
        <v>0.72895941806314868</v>
      </c>
      <c r="I95" s="72">
        <f>WACC!D106</f>
        <v>5.3443265390121626E-2</v>
      </c>
      <c r="J95" s="72">
        <f>optvar!C100</f>
        <v>0.26178165004236142</v>
      </c>
      <c r="K95" s="72">
        <f>WACC!G106</f>
        <v>4.0400000000000005E-2</v>
      </c>
      <c r="L95" s="72">
        <f>'Debt fundamentals'!F95</f>
        <v>0.40535398995697081</v>
      </c>
      <c r="M95" s="72">
        <f>WACC!K106</f>
        <v>4.4062050423602755E-2</v>
      </c>
      <c r="N95" s="73">
        <f>'Cap Ex'!J95</f>
        <v>0.34422174025219388</v>
      </c>
      <c r="O95" s="73">
        <f>PS!E95</f>
        <v>4.940939664901034</v>
      </c>
      <c r="P95" s="73">
        <f>EVEBITDA!D96</f>
        <v>13.181748254475071</v>
      </c>
      <c r="Q95" s="73">
        <f>EVEBITDA!E96</f>
        <v>19.548638410045896</v>
      </c>
      <c r="R95" s="73">
        <f>PBV!C95</f>
        <v>1.7495884442596421</v>
      </c>
      <c r="S95" s="73">
        <f>PE!D95</f>
        <v>72.550585826748843</v>
      </c>
      <c r="T95" s="72">
        <f>'Working capital'!F95</f>
        <v>2.0002963148320219E-2</v>
      </c>
      <c r="U95" s="72">
        <f>'Summary sheet uValue'!G104</f>
        <v>0.23466442848800448</v>
      </c>
      <c r="V95" s="72">
        <f>'Cap Ex'!H95</f>
        <v>0.14186564829322693</v>
      </c>
      <c r="W95" s="72">
        <f>fundgrEB!D95</f>
        <v>1.2542006583095577</v>
      </c>
      <c r="X95" s="72">
        <f>Fundgr!C95</f>
        <v>0.13217374847617697</v>
      </c>
      <c r="Y95" s="72">
        <f>'Dividend fundamentals'!E95</f>
        <v>0.83928095175014172</v>
      </c>
      <c r="Z95" s="72">
        <f>1-Fundgr!D95</f>
        <v>0.38600541619293649</v>
      </c>
      <c r="AA95" s="115">
        <f>Margins!J96</f>
        <v>0.25034971223611541</v>
      </c>
    </row>
    <row r="96" spans="1:27" s="68" customFormat="1" ht="12.5">
      <c r="A96" s="70" t="str">
        <f>'Master data'!A96</f>
        <v>Total Market</v>
      </c>
      <c r="B96" s="71">
        <f>'Master data'!B96</f>
        <v>47606</v>
      </c>
      <c r="C96" s="72">
        <f>'Hist Growth'!D96</f>
        <v>8.697034065277949E-2</v>
      </c>
      <c r="D96" s="72">
        <f>Margins!F97</f>
        <v>0.10215360553497528</v>
      </c>
      <c r="E96" s="72">
        <f>'Return on capital'!H96</f>
        <v>7.1297327645548525E-2</v>
      </c>
      <c r="F96" s="72">
        <f>'Tax rates'!H97</f>
        <v>0.21170526649838109</v>
      </c>
      <c r="G96" s="73">
        <f>Beta!H99</f>
        <v>0.88854282522739447</v>
      </c>
      <c r="H96" s="73">
        <f>Beta!C99</f>
        <v>1.0937390921800889</v>
      </c>
      <c r="I96" s="72">
        <f>WACC!D107</f>
        <v>7.2630676248672671E-2</v>
      </c>
      <c r="J96" s="72">
        <f>optvar!C101</f>
        <v>0.32546769015797089</v>
      </c>
      <c r="K96" s="72">
        <f>WACC!G107</f>
        <v>4.0400000000000005E-2</v>
      </c>
      <c r="L96" s="72">
        <f>'Debt fundamentals'!F96</f>
        <v>0.35831879348733864</v>
      </c>
      <c r="M96" s="72">
        <f>WACC!K107</f>
        <v>5.7462799407745138E-2</v>
      </c>
      <c r="N96" s="73">
        <f>'Cap Ex'!J96</f>
        <v>0.77823587379278003</v>
      </c>
      <c r="O96" s="73">
        <f>PS!E96</f>
        <v>2.5751356825300076</v>
      </c>
      <c r="P96" s="73">
        <f>EVEBITDA!D97</f>
        <v>13.723424409135289</v>
      </c>
      <c r="Q96" s="73">
        <f>EVEBITDA!E97</f>
        <v>21.013674535997666</v>
      </c>
      <c r="R96" s="73">
        <f>PBV!C96</f>
        <v>2.3077005032306031</v>
      </c>
      <c r="S96" s="73">
        <f>PE!D96</f>
        <v>71.780504175987758</v>
      </c>
      <c r="T96" s="72">
        <f>'Working capital'!F96</f>
        <v>-1.3123077676053256</v>
      </c>
      <c r="U96" s="72">
        <f>'Summary sheet uValue'!G105</f>
        <v>5.5345144790002909E-2</v>
      </c>
      <c r="V96" s="72">
        <f>'Cap Ex'!H96</f>
        <v>3.3283674922712267E-2</v>
      </c>
      <c r="W96" s="72">
        <f>fundgrEB!D96</f>
        <v>0.54628288930823343</v>
      </c>
      <c r="X96" s="72">
        <f>Fundgr!C96</f>
        <v>0.13217374847617697</v>
      </c>
      <c r="Y96" s="72">
        <f>'Dividend fundamentals'!E96</f>
        <v>0.38600541619293643</v>
      </c>
      <c r="Z96" s="72">
        <f>1-Fundgr!D96</f>
        <v>0.38600541619293649</v>
      </c>
      <c r="AA96" s="115">
        <f>Margins!J97</f>
        <v>0.10416217208462208</v>
      </c>
    </row>
    <row r="97" spans="1:27" s="68" customFormat="1" ht="12.5">
      <c r="A97" s="70" t="str">
        <f>'Master data'!A97</f>
        <v>Total Market (without financials)</v>
      </c>
      <c r="B97" s="71">
        <f>'Master data'!B97</f>
        <v>42185</v>
      </c>
      <c r="C97" s="72">
        <f>'Hist Growth'!D97</f>
        <v>7.8236914191657875E-2</v>
      </c>
      <c r="D97" s="72">
        <f>Margins!F98</f>
        <v>0.10694368216651198</v>
      </c>
      <c r="E97" s="72">
        <f>'Return on capital'!H97</f>
        <v>0.11206616545612316</v>
      </c>
      <c r="F97" s="72">
        <f>'Tax rates'!H98</f>
        <v>0.21939385665350458</v>
      </c>
      <c r="G97" s="73">
        <f>Beta!H100</f>
        <v>0.99034567435331822</v>
      </c>
      <c r="H97" s="73">
        <f>Beta!C100</f>
        <v>1.1216022003226602</v>
      </c>
      <c r="I97" s="72">
        <f>WACC!D108</f>
        <v>7.4096275736971931E-2</v>
      </c>
      <c r="J97" s="72">
        <f>optvar!C102</f>
        <v>0.33238862547458892</v>
      </c>
      <c r="K97" s="72">
        <f>WACC!G108</f>
        <v>4.0400000000000005E-2</v>
      </c>
      <c r="L97" s="72">
        <f>'Debt fundamentals'!F97</f>
        <v>0.2209363240986357</v>
      </c>
      <c r="M97" s="72">
        <f>WACC!K108</f>
        <v>6.4420087566435094E-2</v>
      </c>
      <c r="N97" s="73">
        <f>'Cap Ex'!J97</f>
        <v>1.1646953706721956</v>
      </c>
      <c r="O97" s="73">
        <f>PS!E97</f>
        <v>2.2728424111782806</v>
      </c>
      <c r="P97" s="73">
        <f>EVEBITDA!D98</f>
        <v>12.777841411746467</v>
      </c>
      <c r="Q97" s="73">
        <f>EVEBITDA!E98</f>
        <v>20.024099439379512</v>
      </c>
      <c r="R97" s="73">
        <f>PBV!C97</f>
        <v>2.824448204176941</v>
      </c>
      <c r="S97" s="73">
        <f>PE!D97</f>
        <v>75.861734989996819</v>
      </c>
      <c r="T97" s="72">
        <f>'Working capital'!F97</f>
        <v>0.11764566843165314</v>
      </c>
      <c r="U97" s="72">
        <f>'Summary sheet uValue'!G106</f>
        <v>6.0221251078352321E-2</v>
      </c>
      <c r="V97" s="72">
        <f>'Cap Ex'!H97</f>
        <v>3.4609314571467244E-2</v>
      </c>
      <c r="W97" s="72">
        <f>fundgrEB!D97</f>
        <v>0.57172981817132296</v>
      </c>
      <c r="X97" s="72">
        <f>Fundgr!C97</f>
        <v>0.1346619489388699</v>
      </c>
      <c r="Y97" s="72">
        <f>'Dividend fundamentals'!E97</f>
        <v>0.42946014250900988</v>
      </c>
      <c r="Z97" s="72">
        <f>1-Fundgr!D97</f>
        <v>0.42946014250900988</v>
      </c>
      <c r="AA97" s="115">
        <f>Margins!J98</f>
        <v>0.10922778138928586</v>
      </c>
    </row>
  </sheetData>
  <pageMargins left="0.7" right="0.7" top="0.75" bottom="0.75" header="0.5" footer="0.5"/>
  <pageSetup orientation="portrait" horizontalDpi="4294967292" verticalDpi="429496729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ColWidth="11.07421875" defaultRowHeight="13.5"/>
  <sheetData/>
  <pageMargins left="0.7" right="0.7" top="0.75" bottom="0.75" header="0.5" footer="0.5"/>
  <pageSetup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workbookViewId="0"/>
  </sheetViews>
  <sheetFormatPr defaultColWidth="11.07421875" defaultRowHeight="13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"/>
  <sheetViews>
    <sheetView topLeftCell="A82" workbookViewId="0">
      <selection activeCell="F5" sqref="F5:F100"/>
    </sheetView>
  </sheetViews>
  <sheetFormatPr defaultColWidth="11.07421875" defaultRowHeight="13.5"/>
  <cols>
    <col min="1" max="1" width="29.84375" bestFit="1" customWidth="1"/>
    <col min="2" max="2" width="12" style="5" bestFit="1" customWidth="1"/>
    <col min="3" max="3" width="6.15234375" style="3" bestFit="1" customWidth="1"/>
    <col min="4" max="4" width="8.4609375" style="5" bestFit="1" customWidth="1"/>
    <col min="5" max="5" width="14.84375" style="5" customWidth="1"/>
    <col min="6" max="6" width="12" style="5" bestFit="1" customWidth="1"/>
    <col min="7" max="7" width="12.84375" style="5" bestFit="1" customWidth="1"/>
    <col min="8" max="8" width="25.69140625" style="5" bestFit="1" customWidth="1"/>
    <col min="11" max="11" width="22" style="21" customWidth="1"/>
  </cols>
  <sheetData>
    <row r="1" spans="1:14">
      <c r="A1" t="s">
        <v>518</v>
      </c>
      <c r="F1" s="69" t="s">
        <v>520</v>
      </c>
    </row>
    <row r="2" spans="1:14">
      <c r="A2" t="s">
        <v>521</v>
      </c>
      <c r="F2" s="44">
        <v>0.25</v>
      </c>
      <c r="N2" t="s">
        <v>519</v>
      </c>
    </row>
    <row r="3" spans="1:14">
      <c r="N3" t="s">
        <v>520</v>
      </c>
    </row>
    <row r="4" spans="1:14" s="31" customFormat="1" ht="40.5">
      <c r="A4" s="32" t="str">
        <f>'Master data'!A1</f>
        <v>Industry Name</v>
      </c>
      <c r="B4" s="30" t="s">
        <v>8</v>
      </c>
      <c r="C4" s="67" t="s">
        <v>74</v>
      </c>
      <c r="D4" s="30" t="s">
        <v>75</v>
      </c>
      <c r="E4" s="30" t="s">
        <v>509</v>
      </c>
      <c r="F4" s="30" t="s">
        <v>76</v>
      </c>
      <c r="G4" s="30" t="s">
        <v>77</v>
      </c>
      <c r="H4" s="30" t="s">
        <v>78</v>
      </c>
      <c r="I4" s="30" t="s">
        <v>431</v>
      </c>
      <c r="J4" s="30" t="s">
        <v>432</v>
      </c>
      <c r="K4" s="123" t="s">
        <v>464</v>
      </c>
    </row>
    <row r="5" spans="1:14">
      <c r="A5" s="2" t="str">
        <f>'Master data'!A2</f>
        <v>Advertising</v>
      </c>
      <c r="B5" s="6">
        <f>'Master data'!B2</f>
        <v>348</v>
      </c>
      <c r="C5" s="4">
        <f>'Master data'!I2</f>
        <v>1.2920214899611719</v>
      </c>
      <c r="D5" s="7">
        <f>'Master data'!D2/'Master data'!C2</f>
        <v>0.3254724627765172</v>
      </c>
      <c r="E5" s="7">
        <f>'Master data'!AJ2</f>
        <v>0.13907454682139589</v>
      </c>
      <c r="F5" s="4">
        <f>IF($F$1="Effective",C5/(1+(1-E5)*D5),C5/(1+(1-$F$2)*D5))</f>
        <v>1.0385153729196084</v>
      </c>
      <c r="G5" s="7">
        <f>'Master data'!F2/'Master data'!E2</f>
        <v>0.12092852252777805</v>
      </c>
      <c r="H5" s="4">
        <f>F5/(1-G5)</f>
        <v>1.1813776234736553</v>
      </c>
      <c r="I5" s="66">
        <f>'Master data'!K2</f>
        <v>0.42934773506349772</v>
      </c>
      <c r="J5" s="7">
        <f>optvar!C7</f>
        <v>0.38279622822720849</v>
      </c>
      <c r="K5" s="23">
        <f>IF(AVERAGE('Master data'!DA2:DJ2)&gt;0,STDEV('Master data'!DA2:DJ2)/AVERAGE('Master data'!DA2:DJ2),"NA")</f>
        <v>0.22799250409175265</v>
      </c>
    </row>
    <row r="6" spans="1:14">
      <c r="A6" s="2" t="str">
        <f>'Master data'!A3</f>
        <v>Aerospace/Defense</v>
      </c>
      <c r="B6" s="6">
        <f>'Master data'!B3</f>
        <v>272</v>
      </c>
      <c r="C6" s="4">
        <f>'Master data'!I3</f>
        <v>1.2231440544338203</v>
      </c>
      <c r="D6" s="7">
        <f>'Master data'!D3/'Master data'!C3</f>
        <v>0.2595815952202461</v>
      </c>
      <c r="E6" s="7">
        <f>'Master data'!AJ3</f>
        <v>9.4326796662008439E-2</v>
      </c>
      <c r="F6" s="4">
        <f t="shared" ref="F6:F69" si="0">IF($F$1="Effective",C6/(1+(1-E6)*D6),C6/(1+(1-$F$2)*D6))</f>
        <v>1.0238203622876263</v>
      </c>
      <c r="G6" s="7">
        <f>'Master data'!F3/'Master data'!E3</f>
        <v>7.6912496887337117E-2</v>
      </c>
      <c r="H6" s="4">
        <f t="shared" ref="H6:H69" si="1">F6/(1-G6)</f>
        <v>1.1091260133359957</v>
      </c>
      <c r="I6" s="66">
        <f>'Master data'!K3</f>
        <v>0.37770529266985747</v>
      </c>
      <c r="J6" s="7">
        <f>optvar!C8</f>
        <v>0.33194361135732015</v>
      </c>
      <c r="K6" s="23">
        <f>IF(AVERAGE('Master data'!DA3:DJ3)&gt;0,STDEV('Master data'!DA3:DJ3)/AVERAGE('Master data'!DA3:DJ3),"NA")</f>
        <v>0.16255652110716554</v>
      </c>
    </row>
    <row r="7" spans="1:14">
      <c r="A7" s="2" t="str">
        <f>'Master data'!A4</f>
        <v>Air Transport</v>
      </c>
      <c r="B7" s="6">
        <f>'Master data'!B4</f>
        <v>151</v>
      </c>
      <c r="C7" s="4">
        <f>'Master data'!I4</f>
        <v>1.5924295331769072</v>
      </c>
      <c r="D7" s="7">
        <f>'Master data'!D4/'Master data'!C4</f>
        <v>1.2636069590542571</v>
      </c>
      <c r="E7" s="7">
        <f>'Master data'!AJ4</f>
        <v>4.4436825066013597E-2</v>
      </c>
      <c r="F7" s="4">
        <f t="shared" si="0"/>
        <v>0.81759268158496368</v>
      </c>
      <c r="G7" s="7">
        <f>'Master data'!F4/'Master data'!E4</f>
        <v>0.12377507257499666</v>
      </c>
      <c r="H7" s="4">
        <f t="shared" si="1"/>
        <v>0.93308539393835266</v>
      </c>
      <c r="I7" s="66">
        <f>'Master data'!K4</f>
        <v>0.29924561252565379</v>
      </c>
      <c r="J7" s="7">
        <f>optvar!C9</f>
        <v>0.30929768864093088</v>
      </c>
      <c r="K7" s="23">
        <f>IF(AVERAGE('Master data'!DA4:DJ4)&gt;0,STDEV('Master data'!DA4:DJ4)/AVERAGE('Master data'!DA4:DJ4),"NA")</f>
        <v>1.5164265526507215</v>
      </c>
    </row>
    <row r="8" spans="1:14">
      <c r="A8" s="2" t="str">
        <f>'Master data'!A5</f>
        <v>Apparel</v>
      </c>
      <c r="B8" s="6">
        <f>'Master data'!B5</f>
        <v>1170</v>
      </c>
      <c r="C8" s="4">
        <f>'Master data'!I5</f>
        <v>0.95434110854960208</v>
      </c>
      <c r="D8" s="7">
        <f>'Master data'!D5/'Master data'!C5</f>
        <v>0.16319418712793901</v>
      </c>
      <c r="E8" s="7">
        <f>'Master data'!AJ5</f>
        <v>0.13830840813111833</v>
      </c>
      <c r="F8" s="4">
        <f t="shared" si="0"/>
        <v>0.8502715746966435</v>
      </c>
      <c r="G8" s="7">
        <f>'Master data'!F5/'Master data'!E5</f>
        <v>5.7298262419103123E-2</v>
      </c>
      <c r="H8" s="4">
        <f t="shared" si="1"/>
        <v>0.9019518483953981</v>
      </c>
      <c r="I8" s="66">
        <f>'Master data'!K5</f>
        <v>0.40839521751645819</v>
      </c>
      <c r="J8" s="7">
        <f>optvar!C10</f>
        <v>0.31364960971071709</v>
      </c>
      <c r="K8" s="23">
        <f>IF(AVERAGE('Master data'!DA5:DJ5)&gt;0,STDEV('Master data'!DA5:DJ5)/AVERAGE('Master data'!DA5:DJ5),"NA")</f>
        <v>0.17831116526910262</v>
      </c>
    </row>
    <row r="9" spans="1:14">
      <c r="A9" s="2" t="str">
        <f>'Master data'!A6</f>
        <v>Auto &amp; Truck</v>
      </c>
      <c r="B9" s="6">
        <f>'Master data'!B6</f>
        <v>152</v>
      </c>
      <c r="C9" s="4">
        <f>'Master data'!I6</f>
        <v>1.3542108327743885</v>
      </c>
      <c r="D9" s="7">
        <f>'Master data'!D6/'Master data'!C6</f>
        <v>0.47862523415599573</v>
      </c>
      <c r="E9" s="7">
        <f>'Master data'!AJ6</f>
        <v>0.11019114733642207</v>
      </c>
      <c r="F9" s="4">
        <f t="shared" si="0"/>
        <v>0.99649874787206927</v>
      </c>
      <c r="G9" s="7">
        <f>'Master data'!F6/'Master data'!E6</f>
        <v>9.9373924105759973E-2</v>
      </c>
      <c r="H9" s="4">
        <f t="shared" si="1"/>
        <v>1.1064511394283543</v>
      </c>
      <c r="I9" s="66">
        <f>'Master data'!K6</f>
        <v>0.35846148931636462</v>
      </c>
      <c r="J9" s="7">
        <f>optvar!C11</f>
        <v>0.31485943066687894</v>
      </c>
      <c r="K9" s="23">
        <f>IF(AVERAGE('Master data'!DA6:DJ6)&gt;0,STDEV('Master data'!DA6:DJ6)/AVERAGE('Master data'!DA6:DJ6),"NA")</f>
        <v>0.17096260293505924</v>
      </c>
    </row>
    <row r="10" spans="1:14">
      <c r="A10" s="2" t="str">
        <f>'Master data'!A7</f>
        <v>Auto Parts</v>
      </c>
      <c r="B10" s="6">
        <f>'Master data'!B7</f>
        <v>728</v>
      </c>
      <c r="C10" s="4">
        <f>'Master data'!I7</f>
        <v>1.526205558396474</v>
      </c>
      <c r="D10" s="7">
        <f>'Master data'!D7/'Master data'!C7</f>
        <v>0.27878244055276119</v>
      </c>
      <c r="E10" s="7">
        <f>'Master data'!AJ7</f>
        <v>0.16795687338005691</v>
      </c>
      <c r="F10" s="4">
        <f t="shared" si="0"/>
        <v>1.2622795319614635</v>
      </c>
      <c r="G10" s="7">
        <f>'Master data'!F7/'Master data'!E7</f>
        <v>0.11885203530803802</v>
      </c>
      <c r="H10" s="4">
        <f t="shared" si="1"/>
        <v>1.4325398032358165</v>
      </c>
      <c r="I10" s="66">
        <f>'Master data'!K7</f>
        <v>0.33547033129682113</v>
      </c>
      <c r="J10" s="7">
        <f>optvar!C12</f>
        <v>0.29799635626299609</v>
      </c>
      <c r="K10" s="23">
        <f>IF(AVERAGE('Master data'!DA7:DJ7)&gt;0,STDEV('Master data'!DA7:DJ7)/AVERAGE('Master data'!DA7:DJ7),"NA")</f>
        <v>0.222559167466995</v>
      </c>
    </row>
    <row r="11" spans="1:14">
      <c r="A11" s="2" t="str">
        <f>'Master data'!A8</f>
        <v>Bank (Money Center)</v>
      </c>
      <c r="B11" s="6">
        <f>'Master data'!B8</f>
        <v>610</v>
      </c>
      <c r="C11" s="4">
        <f>'Master data'!I8</f>
        <v>1.0325221935011708</v>
      </c>
      <c r="D11" s="7">
        <f>'Master data'!D8/'Master data'!C8</f>
        <v>2.7163204802862535</v>
      </c>
      <c r="E11" s="7">
        <f>'Master data'!AJ8</f>
        <v>0.20490151049398916</v>
      </c>
      <c r="F11" s="4">
        <f t="shared" si="0"/>
        <v>0.33995406060921235</v>
      </c>
      <c r="G11" s="7">
        <f>'Master data'!F8/'Master data'!E8</f>
        <v>0.41888686853710883</v>
      </c>
      <c r="H11" s="4">
        <f t="shared" si="1"/>
        <v>0.585004953774515</v>
      </c>
      <c r="I11" s="66">
        <f>'Master data'!K8</f>
        <v>0.23927707042560545</v>
      </c>
      <c r="J11" s="7">
        <f>optvar!C13</f>
        <v>0.20423641425778655</v>
      </c>
      <c r="K11" s="23">
        <f>IF(AVERAGE('Master data'!DA8:DJ8)&gt;0,STDEV('Master data'!DA8:DJ8)/AVERAGE('Master data'!DA8:DJ8),"NA")</f>
        <v>0.56129847311731584</v>
      </c>
    </row>
    <row r="12" spans="1:14">
      <c r="A12" s="2" t="str">
        <f>'Master data'!A9</f>
        <v>Banks (Regional)</v>
      </c>
      <c r="B12" s="6">
        <f>'Master data'!B9</f>
        <v>816</v>
      </c>
      <c r="C12" s="4">
        <f>'Master data'!I9</f>
        <v>0.7372332048488982</v>
      </c>
      <c r="D12" s="7">
        <f>'Master data'!D9/'Master data'!C9</f>
        <v>1.7746523184634841</v>
      </c>
      <c r="E12" s="7">
        <f>'Master data'!AJ9</f>
        <v>0.19886473545982666</v>
      </c>
      <c r="F12" s="4">
        <f t="shared" si="0"/>
        <v>0.31627482124858253</v>
      </c>
      <c r="G12" s="7">
        <f>'Master data'!F9/'Master data'!E9</f>
        <v>0.52180190129372417</v>
      </c>
      <c r="H12" s="4">
        <f t="shared" si="1"/>
        <v>0.66138870502462699</v>
      </c>
      <c r="I12" s="66">
        <f>'Master data'!K9</f>
        <v>0.21029391238268733</v>
      </c>
      <c r="J12" s="7">
        <f>optvar!C14</f>
        <v>0.19215480409539265</v>
      </c>
      <c r="K12" s="23" t="str">
        <f>IF(AVERAGE('Master data'!DA9:DJ9)&gt;0,STDEV('Master data'!DA9:DJ9)/AVERAGE('Master data'!DA9:DJ9),"NA")</f>
        <v>NA</v>
      </c>
    </row>
    <row r="13" spans="1:14">
      <c r="A13" s="2" t="str">
        <f>'Master data'!A10</f>
        <v>Beverage (Alcoholic)</v>
      </c>
      <c r="B13" s="6">
        <f>'Master data'!B10</f>
        <v>219</v>
      </c>
      <c r="C13" s="4">
        <f>'Master data'!I10</f>
        <v>0.92090243003027572</v>
      </c>
      <c r="D13" s="7">
        <f>'Master data'!D10/'Master data'!C10</f>
        <v>0.14842248243542916</v>
      </c>
      <c r="E13" s="7">
        <f>'Master data'!AJ10</f>
        <v>0.1751283463529538</v>
      </c>
      <c r="F13" s="4">
        <f t="shared" si="0"/>
        <v>0.82865873961155501</v>
      </c>
      <c r="G13" s="7">
        <f>'Master data'!F10/'Master data'!E10</f>
        <v>3.52828089666819E-2</v>
      </c>
      <c r="H13" s="4">
        <f t="shared" si="1"/>
        <v>0.85896545362063104</v>
      </c>
      <c r="I13" s="66">
        <f>'Master data'!K10</f>
        <v>0.31616249922377287</v>
      </c>
      <c r="J13" s="7">
        <f>optvar!C15</f>
        <v>0.25204820366049158</v>
      </c>
      <c r="K13" s="23">
        <f>IF(AVERAGE('Master data'!DA10:DJ10)&gt;0,STDEV('Master data'!DA10:DJ10)/AVERAGE('Master data'!DA10:DJ10),"NA")</f>
        <v>0.15148034288620313</v>
      </c>
    </row>
    <row r="14" spans="1:14">
      <c r="A14" s="2" t="str">
        <f>'Master data'!A11</f>
        <v>Beverage (Soft)</v>
      </c>
      <c r="B14" s="6">
        <f>'Master data'!B11</f>
        <v>100</v>
      </c>
      <c r="C14" s="4">
        <f>'Master data'!I11</f>
        <v>0.8838214934890084</v>
      </c>
      <c r="D14" s="7">
        <f>'Master data'!D11/'Master data'!C11</f>
        <v>0.16661393156601575</v>
      </c>
      <c r="E14" s="7">
        <f>'Master data'!AJ11</f>
        <v>0.11472802306721322</v>
      </c>
      <c r="F14" s="4">
        <f t="shared" si="0"/>
        <v>0.78564672609634756</v>
      </c>
      <c r="G14" s="7">
        <f>'Master data'!F11/'Master data'!E11</f>
        <v>3.557067023399238E-2</v>
      </c>
      <c r="H14" s="4">
        <f t="shared" si="1"/>
        <v>0.81462342739717719</v>
      </c>
      <c r="I14" s="66">
        <f>'Master data'!K11</f>
        <v>0.43906226571544954</v>
      </c>
      <c r="J14" s="7">
        <f>optvar!C16</f>
        <v>0.30683803257362013</v>
      </c>
      <c r="K14" s="23">
        <f>IF(AVERAGE('Master data'!DA11:DJ11)&gt;0,STDEV('Master data'!DA11:DJ11)/AVERAGE('Master data'!DA11:DJ11),"NA")</f>
        <v>9.2733762220190363E-2</v>
      </c>
    </row>
    <row r="15" spans="1:14">
      <c r="A15" s="2" t="str">
        <f>'Master data'!A12</f>
        <v>Broadcasting</v>
      </c>
      <c r="B15" s="6">
        <f>'Master data'!B12</f>
        <v>139</v>
      </c>
      <c r="C15" s="4">
        <f>'Master data'!I12</f>
        <v>1.0940244505371257</v>
      </c>
      <c r="D15" s="7">
        <f>'Master data'!D12/'Master data'!C12</f>
        <v>0.67660501220672231</v>
      </c>
      <c r="E15" s="7">
        <f>'Master data'!AJ12</f>
        <v>0.16814117760693964</v>
      </c>
      <c r="F15" s="4">
        <f t="shared" si="0"/>
        <v>0.72574328989722936</v>
      </c>
      <c r="G15" s="7">
        <f>'Master data'!F12/'Master data'!E12</f>
        <v>0.10217931207129849</v>
      </c>
      <c r="H15" s="4">
        <f t="shared" si="1"/>
        <v>0.80833879153702759</v>
      </c>
      <c r="I15" s="66">
        <f>'Master data'!K12</f>
        <v>0.38203847320225454</v>
      </c>
      <c r="J15" s="7">
        <f>optvar!C17</f>
        <v>0.32837290457933188</v>
      </c>
      <c r="K15" s="23">
        <f>IF(AVERAGE('Master data'!DA12:DJ12)&gt;0,STDEV('Master data'!DA12:DJ12)/AVERAGE('Master data'!DA12:DJ12),"NA")</f>
        <v>0.14848927449456059</v>
      </c>
    </row>
    <row r="16" spans="1:14">
      <c r="A16" s="2" t="str">
        <f>'Master data'!A13</f>
        <v>Brokerage &amp; Investment Banking</v>
      </c>
      <c r="B16" s="6">
        <f>'Master data'!B13</f>
        <v>599</v>
      </c>
      <c r="C16" s="4">
        <f>'Master data'!I13</f>
        <v>0.91644923419476632</v>
      </c>
      <c r="D16" s="7">
        <f>'Master data'!D13/'Master data'!C13</f>
        <v>1.9721895956808493</v>
      </c>
      <c r="E16" s="7">
        <f>'Master data'!AJ13</f>
        <v>0.15257143921027227</v>
      </c>
      <c r="F16" s="4">
        <f t="shared" si="0"/>
        <v>0.36966384396677271</v>
      </c>
      <c r="G16" s="7">
        <f>'Master data'!F13/'Master data'!E13</f>
        <v>0.17853840111281005</v>
      </c>
      <c r="H16" s="4">
        <f t="shared" si="1"/>
        <v>0.45000745557375477</v>
      </c>
      <c r="I16" s="66">
        <f>'Master data'!K13</f>
        <v>0.40046949067575627</v>
      </c>
      <c r="J16" s="7">
        <f>optvar!C18</f>
        <v>0.30270055107808447</v>
      </c>
      <c r="K16" s="23">
        <f>IF(AVERAGE('Master data'!DA13:DJ13)&gt;0,STDEV('Master data'!DA13:DJ13)/AVERAGE('Master data'!DA13:DJ13),"NA")</f>
        <v>0.51976838635164069</v>
      </c>
    </row>
    <row r="17" spans="1:11">
      <c r="A17" s="2" t="str">
        <f>'Master data'!A14</f>
        <v>Building Materials</v>
      </c>
      <c r="B17" s="6">
        <f>'Master data'!B14</f>
        <v>449</v>
      </c>
      <c r="C17" s="4">
        <f>'Master data'!I14</f>
        <v>1.118843607970198</v>
      </c>
      <c r="D17" s="7">
        <f>'Master data'!D14/'Master data'!C14</f>
        <v>0.17850267003791495</v>
      </c>
      <c r="E17" s="7">
        <f>'Master data'!AJ14</f>
        <v>0.17450774526242838</v>
      </c>
      <c r="F17" s="4">
        <f t="shared" si="0"/>
        <v>0.98674160025759838</v>
      </c>
      <c r="G17" s="7">
        <f>'Master data'!F14/'Master data'!E14</f>
        <v>6.1685666636317242E-2</v>
      </c>
      <c r="H17" s="4">
        <f t="shared" si="1"/>
        <v>1.0516109209589848</v>
      </c>
      <c r="I17" s="66">
        <f>'Master data'!K14</f>
        <v>0.32878326820962861</v>
      </c>
      <c r="J17" s="7">
        <f>optvar!C19</f>
        <v>0.28033869784105359</v>
      </c>
      <c r="K17" s="23">
        <f>IF(AVERAGE('Master data'!DA14:DJ14)&gt;0,STDEV('Master data'!DA14:DJ14)/AVERAGE('Master data'!DA14:DJ14),"NA")</f>
        <v>0.22462078887732131</v>
      </c>
    </row>
    <row r="18" spans="1:11">
      <c r="A18" s="2" t="str">
        <f>'Master data'!A15</f>
        <v>Business &amp; Consumer Services</v>
      </c>
      <c r="B18" s="6">
        <f>'Master data'!B15</f>
        <v>948</v>
      </c>
      <c r="C18" s="4">
        <f>'Master data'!I15</f>
        <v>1.1058963659887098</v>
      </c>
      <c r="D18" s="7">
        <f>'Master data'!D15/'Master data'!C15</f>
        <v>0.183457242328179</v>
      </c>
      <c r="E18" s="7">
        <f>'Master data'!AJ15</f>
        <v>0.1670166681945929</v>
      </c>
      <c r="F18" s="4">
        <f t="shared" si="0"/>
        <v>0.97213716359087066</v>
      </c>
      <c r="G18" s="7">
        <f>'Master data'!F15/'Master data'!E15</f>
        <v>6.0635770420633887E-2</v>
      </c>
      <c r="H18" s="4">
        <f t="shared" si="1"/>
        <v>1.034888420252259</v>
      </c>
      <c r="I18" s="66">
        <f>'Master data'!K15</f>
        <v>0.38205084520174243</v>
      </c>
      <c r="J18" s="7">
        <f>optvar!C20</f>
        <v>0.32342540173106121</v>
      </c>
      <c r="K18" s="23">
        <f>IF(AVERAGE('Master data'!DA15:DJ15)&gt;0,STDEV('Master data'!DA15:DJ15)/AVERAGE('Master data'!DA15:DJ15),"NA")</f>
        <v>0.15675532888540125</v>
      </c>
    </row>
    <row r="19" spans="1:11">
      <c r="A19" s="2" t="str">
        <f>'Master data'!A16</f>
        <v>Cable TV</v>
      </c>
      <c r="B19" s="6">
        <f>'Master data'!B16</f>
        <v>54</v>
      </c>
      <c r="C19" s="4">
        <f>'Master data'!I16</f>
        <v>0.99186346090864785</v>
      </c>
      <c r="D19" s="7">
        <f>'Master data'!D16/'Master data'!C16</f>
        <v>0.58406902390333726</v>
      </c>
      <c r="E19" s="7">
        <f>'Master data'!AJ16</f>
        <v>0.15049797824865793</v>
      </c>
      <c r="F19" s="4">
        <f t="shared" si="0"/>
        <v>0.6897272289008799</v>
      </c>
      <c r="G19" s="7">
        <f>'Master data'!F16/'Master data'!E16</f>
        <v>3.1458572971716205E-2</v>
      </c>
      <c r="H19" s="4">
        <f t="shared" si="1"/>
        <v>0.71212981670502995</v>
      </c>
      <c r="I19" s="66">
        <f>'Master data'!K16</f>
        <v>0.27814070668790825</v>
      </c>
      <c r="J19" s="7">
        <f>optvar!C21</f>
        <v>0.25394099714328017</v>
      </c>
      <c r="K19" s="23">
        <f>IF(AVERAGE('Master data'!DA16:DJ16)&gt;0,STDEV('Master data'!DA16:DJ16)/AVERAGE('Master data'!DA16:DJ16),"NA")</f>
        <v>0.23066376774824271</v>
      </c>
    </row>
    <row r="20" spans="1:11">
      <c r="A20" s="2" t="str">
        <f>'Master data'!A17</f>
        <v>Chemical (Basic)</v>
      </c>
      <c r="B20" s="6">
        <f>'Master data'!B17</f>
        <v>854</v>
      </c>
      <c r="C20" s="4">
        <f>'Master data'!I17</f>
        <v>1.1361222166300649</v>
      </c>
      <c r="D20" s="7">
        <f>'Master data'!D17/'Master data'!C17</f>
        <v>0.28779332227950744</v>
      </c>
      <c r="E20" s="7">
        <f>'Master data'!AJ17</f>
        <v>0.16002239162976686</v>
      </c>
      <c r="F20" s="4">
        <f t="shared" si="0"/>
        <v>0.93443014888973186</v>
      </c>
      <c r="G20" s="7">
        <f>'Master data'!F17/'Master data'!E17</f>
        <v>8.3373940260371149E-2</v>
      </c>
      <c r="H20" s="4">
        <f t="shared" si="1"/>
        <v>1.019423503140594</v>
      </c>
      <c r="I20" s="66">
        <f>'Master data'!K17</f>
        <v>0.36927384032460242</v>
      </c>
      <c r="J20" s="7">
        <f>optvar!C22</f>
        <v>0.29518907722389626</v>
      </c>
      <c r="K20" s="23">
        <f>IF(AVERAGE('Master data'!DA17:DJ17)&gt;0,STDEV('Master data'!DA17:DJ17)/AVERAGE('Master data'!DA17:DJ17),"NA")</f>
        <v>0.21072367708104223</v>
      </c>
    </row>
    <row r="21" spans="1:11">
      <c r="A21" s="2" t="str">
        <f>'Master data'!A18</f>
        <v>Chemical (Diversified)</v>
      </c>
      <c r="B21" s="6">
        <f>'Master data'!B18</f>
        <v>71</v>
      </c>
      <c r="C21" s="4">
        <f>'Master data'!I18</f>
        <v>1.4031540999878529</v>
      </c>
      <c r="D21" s="7">
        <f>'Master data'!D18/'Master data'!C18</f>
        <v>0.44132657395149028</v>
      </c>
      <c r="E21" s="7">
        <f>'Master data'!AJ18</f>
        <v>0.19766771322170917</v>
      </c>
      <c r="F21" s="4">
        <f t="shared" si="0"/>
        <v>1.0542144585773143</v>
      </c>
      <c r="G21" s="7">
        <f>'Master data'!F18/'Master data'!E18</f>
        <v>7.8157854114192682E-2</v>
      </c>
      <c r="H21" s="4">
        <f t="shared" si="1"/>
        <v>1.1435954227980205</v>
      </c>
      <c r="I21" s="66">
        <f>'Master data'!K18</f>
        <v>0.29709856872274087</v>
      </c>
      <c r="J21" s="7">
        <f>optvar!C23</f>
        <v>0.24802826424181612</v>
      </c>
      <c r="K21" s="23">
        <f>IF(AVERAGE('Master data'!DA18:DJ18)&gt;0,STDEV('Master data'!DA18:DJ18)/AVERAGE('Master data'!DA18:DJ18),"NA")</f>
        <v>0.20427484574174876</v>
      </c>
    </row>
    <row r="22" spans="1:11">
      <c r="A22" s="2" t="str">
        <f>'Master data'!A19</f>
        <v>Chemical (Specialty)</v>
      </c>
      <c r="B22" s="6">
        <f>'Master data'!B19</f>
        <v>898</v>
      </c>
      <c r="C22" s="4">
        <f>'Master data'!I19</f>
        <v>1.106939031227731</v>
      </c>
      <c r="D22" s="7">
        <f>'Master data'!D19/'Master data'!C19</f>
        <v>0.15898912137590943</v>
      </c>
      <c r="E22" s="7">
        <f>'Master data'!AJ19</f>
        <v>0.15441083298003958</v>
      </c>
      <c r="F22" s="4">
        <f t="shared" si="0"/>
        <v>0.98900790753778645</v>
      </c>
      <c r="G22" s="7">
        <f>'Master data'!F19/'Master data'!E19</f>
        <v>4.7122485709140995E-2</v>
      </c>
      <c r="H22" s="4">
        <f t="shared" si="1"/>
        <v>1.0379171432897292</v>
      </c>
      <c r="I22" s="66">
        <f>'Master data'!K19</f>
        <v>0.3718788550532679</v>
      </c>
      <c r="J22" s="7">
        <f>optvar!C24</f>
        <v>0.3076472863588649</v>
      </c>
      <c r="K22" s="23">
        <f>IF(AVERAGE('Master data'!DA19:DJ19)&gt;0,STDEV('Master data'!DA19:DJ19)/AVERAGE('Master data'!DA19:DJ19),"NA")</f>
        <v>9.7096806171911257E-2</v>
      </c>
    </row>
    <row r="23" spans="1:11">
      <c r="A23" s="2" t="str">
        <f>'Master data'!A20</f>
        <v>Coal &amp; Related Energy</v>
      </c>
      <c r="B23" s="6">
        <f>'Master data'!B20</f>
        <v>206</v>
      </c>
      <c r="C23" s="4">
        <f>'Master data'!I20</f>
        <v>1.1269458657734746</v>
      </c>
      <c r="D23" s="7">
        <f>'Master data'!D20/'Master data'!C20</f>
        <v>0.41170192282861667</v>
      </c>
      <c r="E23" s="7">
        <f>'Master data'!AJ20</f>
        <v>7.3592019055505969E-2</v>
      </c>
      <c r="F23" s="4">
        <f t="shared" si="0"/>
        <v>0.86106826918946566</v>
      </c>
      <c r="G23" s="7">
        <f>'Master data'!F20/'Master data'!E20</f>
        <v>0.20814351373822673</v>
      </c>
      <c r="H23" s="4">
        <f t="shared" si="1"/>
        <v>1.087404452862955</v>
      </c>
      <c r="I23" s="66">
        <f>'Master data'!K20</f>
        <v>0.5196165187847982</v>
      </c>
      <c r="J23" s="7">
        <f>optvar!C25</f>
        <v>0.44900567823215992</v>
      </c>
      <c r="K23" s="23">
        <f>IF(AVERAGE('Master data'!DA20:DJ20)&gt;0,STDEV('Master data'!DA20:DJ20)/AVERAGE('Master data'!DA20:DJ20),"NA")</f>
        <v>0.39225214036648093</v>
      </c>
    </row>
    <row r="24" spans="1:11">
      <c r="A24" s="2" t="str">
        <f>'Master data'!A21</f>
        <v>Computer Services</v>
      </c>
      <c r="B24" s="6">
        <f>'Master data'!B21</f>
        <v>1040</v>
      </c>
      <c r="C24" s="4">
        <f>'Master data'!I21</f>
        <v>1.1194804007685029</v>
      </c>
      <c r="D24" s="7">
        <f>'Master data'!D21/'Master data'!C21</f>
        <v>0.12449974788592474</v>
      </c>
      <c r="E24" s="7">
        <f>'Master data'!AJ21</f>
        <v>0.16775447079529349</v>
      </c>
      <c r="F24" s="4">
        <f t="shared" si="0"/>
        <v>1.0238761581055869</v>
      </c>
      <c r="G24" s="7">
        <f>'Master data'!F21/'Master data'!E21</f>
        <v>5.7154344172647642E-2</v>
      </c>
      <c r="H24" s="4">
        <f t="shared" si="1"/>
        <v>1.0859424888659319</v>
      </c>
      <c r="I24" s="66">
        <f>'Master data'!K21</f>
        <v>0.37706396723421742</v>
      </c>
      <c r="J24" s="7">
        <f>optvar!C26</f>
        <v>0.3178022147834853</v>
      </c>
      <c r="K24" s="23">
        <f>IF(AVERAGE('Master data'!DA21:DJ21)&gt;0,STDEV('Master data'!DA21:DJ21)/AVERAGE('Master data'!DA21:DJ21),"NA")</f>
        <v>9.3038751930899513E-2</v>
      </c>
    </row>
    <row r="25" spans="1:11">
      <c r="A25" s="2" t="str">
        <f>'Master data'!A22</f>
        <v>Computers/Peripherals</v>
      </c>
      <c r="B25" s="6">
        <f>'Master data'!B22</f>
        <v>336</v>
      </c>
      <c r="C25" s="4">
        <f>'Master data'!I22</f>
        <v>1.3545573197237926</v>
      </c>
      <c r="D25" s="7">
        <f>'Master data'!D22/'Master data'!C22</f>
        <v>9.2680075363584746E-2</v>
      </c>
      <c r="E25" s="7">
        <f>'Master data'!AJ22</f>
        <v>0.12092663522958863</v>
      </c>
      <c r="F25" s="4">
        <f t="shared" si="0"/>
        <v>1.2665213491567175</v>
      </c>
      <c r="G25" s="7">
        <f>'Master data'!F22/'Master data'!E22</f>
        <v>4.4979607966797008E-2</v>
      </c>
      <c r="H25" s="4">
        <f t="shared" si="1"/>
        <v>1.3261720479709764</v>
      </c>
      <c r="I25" s="66">
        <f>'Master data'!K22</f>
        <v>0.36469608451082303</v>
      </c>
      <c r="J25" s="7">
        <f>optvar!C27</f>
        <v>0.33865869728221859</v>
      </c>
      <c r="K25" s="23">
        <f>IF(AVERAGE('Master data'!DA22:DJ22)&gt;0,STDEV('Master data'!DA22:DJ22)/AVERAGE('Master data'!DA22:DJ22),"NA")</f>
        <v>0.14898661177536782</v>
      </c>
    </row>
    <row r="26" spans="1:11">
      <c r="A26" s="2" t="str">
        <f>'Master data'!A23</f>
        <v>Construction Supplies</v>
      </c>
      <c r="B26" s="6">
        <f>'Master data'!B23</f>
        <v>784</v>
      </c>
      <c r="C26" s="4">
        <f>'Master data'!I23</f>
        <v>1.1571894446027715</v>
      </c>
      <c r="D26" s="7">
        <f>'Master data'!D23/'Master data'!C23</f>
        <v>0.36155028076468931</v>
      </c>
      <c r="E26" s="7">
        <f>'Master data'!AJ23</f>
        <v>0.15197680200358615</v>
      </c>
      <c r="F26" s="4">
        <f t="shared" si="0"/>
        <v>0.91033935701329405</v>
      </c>
      <c r="G26" s="7">
        <f>'Master data'!F23/'Master data'!E23</f>
        <v>0.10650645072922858</v>
      </c>
      <c r="H26" s="4">
        <f t="shared" si="1"/>
        <v>1.0188538661037581</v>
      </c>
      <c r="I26" s="66">
        <f>'Master data'!K23</f>
        <v>0.3269368391853319</v>
      </c>
      <c r="J26" s="7">
        <f>optvar!C28</f>
        <v>0.28428217213446577</v>
      </c>
      <c r="K26" s="23">
        <f>IF(AVERAGE('Master data'!DA23:DJ23)&gt;0,STDEV('Master data'!DA23:DJ23)/AVERAGE('Master data'!DA23:DJ23),"NA")</f>
        <v>0.25100516688450558</v>
      </c>
    </row>
    <row r="27" spans="1:11">
      <c r="A27" s="2" t="str">
        <f>'Master data'!A24</f>
        <v>Diversified</v>
      </c>
      <c r="B27" s="6">
        <f>'Master data'!B24</f>
        <v>318</v>
      </c>
      <c r="C27" s="4">
        <f>'Master data'!I24</f>
        <v>1.0538717452295296</v>
      </c>
      <c r="D27" s="7">
        <f>'Master data'!D24/'Master data'!C24</f>
        <v>0.56820642989331216</v>
      </c>
      <c r="E27" s="7">
        <f>'Master data'!AJ24</f>
        <v>0.14502731066610131</v>
      </c>
      <c r="F27" s="4">
        <f t="shared" si="0"/>
        <v>0.73896026480579269</v>
      </c>
      <c r="G27" s="7">
        <f>'Master data'!F24/'Master data'!E24</f>
        <v>9.4402266049084194E-2</v>
      </c>
      <c r="H27" s="4">
        <f t="shared" si="1"/>
        <v>0.81599173352817267</v>
      </c>
      <c r="I27" s="66">
        <f>'Master data'!K24</f>
        <v>0.31131124924730669</v>
      </c>
      <c r="J27" s="7">
        <f>optvar!C29</f>
        <v>0.23874797952027321</v>
      </c>
      <c r="K27" s="23">
        <f>IF(AVERAGE('Master data'!DA24:DJ24)&gt;0,STDEV('Master data'!DA24:DJ24)/AVERAGE('Master data'!DA24:DJ24),"NA")</f>
        <v>0.25401116515608752</v>
      </c>
    </row>
    <row r="28" spans="1:11">
      <c r="A28" s="2" t="str">
        <f>'Master data'!A25</f>
        <v>Drugs (Biotechnology)</v>
      </c>
      <c r="B28" s="6">
        <f>'Master data'!B25</f>
        <v>1223</v>
      </c>
      <c r="C28" s="4">
        <f>'Master data'!I25</f>
        <v>1.1044876675583117</v>
      </c>
      <c r="D28" s="7">
        <f>'Master data'!D25/'Master data'!C25</f>
        <v>0.11710394676555087</v>
      </c>
      <c r="E28" s="7">
        <f>'Master data'!AJ25</f>
        <v>2.0794847204290645E-2</v>
      </c>
      <c r="F28" s="4">
        <f t="shared" si="0"/>
        <v>1.0153146527719445</v>
      </c>
      <c r="G28" s="7">
        <f>'Master data'!F25/'Master data'!E25</f>
        <v>7.6607060012321454E-2</v>
      </c>
      <c r="H28" s="4">
        <f t="shared" si="1"/>
        <v>1.0995477751708742</v>
      </c>
      <c r="I28" s="66">
        <f>'Master data'!K25</f>
        <v>0.5081299616049616</v>
      </c>
      <c r="J28" s="7">
        <f>optvar!C30</f>
        <v>0.45420702418042541</v>
      </c>
      <c r="K28" s="23">
        <f>IF(AVERAGE('Master data'!DA25:DJ25)&gt;0,STDEV('Master data'!DA25:DJ25)/AVERAGE('Master data'!DA25:DJ25),"NA")</f>
        <v>0.32227365936011115</v>
      </c>
    </row>
    <row r="29" spans="1:11">
      <c r="A29" s="2" t="str">
        <f>'Master data'!A26</f>
        <v>Drugs (Pharmaceutical)</v>
      </c>
      <c r="B29" s="6">
        <f>'Master data'!B26</f>
        <v>1371</v>
      </c>
      <c r="C29" s="4">
        <f>'Master data'!I26</f>
        <v>1.0775601817466782</v>
      </c>
      <c r="D29" s="7">
        <f>'Master data'!D26/'Master data'!C26</f>
        <v>0.14788148795258552</v>
      </c>
      <c r="E29" s="7">
        <f>'Master data'!AJ26</f>
        <v>9.2569721452710335E-2</v>
      </c>
      <c r="F29" s="4">
        <f t="shared" si="0"/>
        <v>0.96997875551113988</v>
      </c>
      <c r="G29" s="7">
        <f>'Master data'!F26/'Master data'!E26</f>
        <v>4.7238562153379939E-2</v>
      </c>
      <c r="H29" s="4">
        <f t="shared" si="1"/>
        <v>1.018070964021627</v>
      </c>
      <c r="I29" s="66">
        <f>'Master data'!K26</f>
        <v>0.45476924124097123</v>
      </c>
      <c r="J29" s="7">
        <f>optvar!C31</f>
        <v>0.39786296480578942</v>
      </c>
      <c r="K29" s="23">
        <f>IF(AVERAGE('Master data'!DA26:DJ26)&gt;0,STDEV('Master data'!DA26:DJ26)/AVERAGE('Master data'!DA26:DJ26),"NA")</f>
        <v>8.2303747471562133E-2</v>
      </c>
    </row>
    <row r="30" spans="1:11">
      <c r="A30" s="2" t="str">
        <f>'Master data'!A27</f>
        <v>Education</v>
      </c>
      <c r="B30" s="6">
        <f>'Master data'!B27</f>
        <v>244</v>
      </c>
      <c r="C30" s="4">
        <f>'Master data'!I27</f>
        <v>1.0631824876684701</v>
      </c>
      <c r="D30" s="7">
        <f>'Master data'!D27/'Master data'!C27</f>
        <v>0.30778118714813613</v>
      </c>
      <c r="E30" s="7">
        <f>'Master data'!AJ27</f>
        <v>0.13330324144476585</v>
      </c>
      <c r="F30" s="4">
        <f t="shared" si="0"/>
        <v>0.86378898762576228</v>
      </c>
      <c r="G30" s="7">
        <f>'Master data'!F27/'Master data'!E27</f>
        <v>0.13157786990330542</v>
      </c>
      <c r="H30" s="4">
        <f t="shared" si="1"/>
        <v>0.99466487286497829</v>
      </c>
      <c r="I30" s="66">
        <f>'Master data'!K27</f>
        <v>0.38809205082338677</v>
      </c>
      <c r="J30" s="7">
        <f>optvar!C32</f>
        <v>0.3237640159084067</v>
      </c>
      <c r="K30" s="23">
        <f>IF(AVERAGE('Master data'!DA27:DJ27)&gt;0,STDEV('Master data'!DA27:DJ27)/AVERAGE('Master data'!DA27:DJ27),"NA")</f>
        <v>0.21128299954308194</v>
      </c>
    </row>
    <row r="31" spans="1:11">
      <c r="A31" s="2" t="str">
        <f>'Master data'!A28</f>
        <v>Electrical Equipment</v>
      </c>
      <c r="B31" s="6">
        <f>'Master data'!B28</f>
        <v>999</v>
      </c>
      <c r="C31" s="4">
        <f>'Master data'!I28</f>
        <v>1.0963399350526222</v>
      </c>
      <c r="D31" s="7">
        <f>'Master data'!D28/'Master data'!C28</f>
        <v>0.12262089303243003</v>
      </c>
      <c r="E31" s="7">
        <f>'Master data'!AJ28</f>
        <v>0.12438203727267909</v>
      </c>
      <c r="F31" s="4">
        <f t="shared" si="0"/>
        <v>1.004005863370415</v>
      </c>
      <c r="G31" s="7">
        <f>'Master data'!F28/'Master data'!E28</f>
        <v>6.9860363371647111E-2</v>
      </c>
      <c r="H31" s="4">
        <f t="shared" si="1"/>
        <v>1.0794141264744062</v>
      </c>
      <c r="I31" s="66">
        <f>'Master data'!K28</f>
        <v>0.39728324784517599</v>
      </c>
      <c r="J31" s="7">
        <f>optvar!C33</f>
        <v>0.33717558911957879</v>
      </c>
      <c r="K31" s="23">
        <f>IF(AVERAGE('Master data'!DA28:DJ28)&gt;0,STDEV('Master data'!DA28:DJ28)/AVERAGE('Master data'!DA28:DJ28),"NA")</f>
        <v>0.126742975806337</v>
      </c>
    </row>
    <row r="32" spans="1:11">
      <c r="A32" s="2" t="str">
        <f>'Master data'!A29</f>
        <v>Electronics (Consumer &amp; Office)</v>
      </c>
      <c r="B32" s="6">
        <f>'Master data'!B29</f>
        <v>138</v>
      </c>
      <c r="C32" s="4">
        <f>'Master data'!I29</f>
        <v>1.2907351864587455</v>
      </c>
      <c r="D32" s="7">
        <f>'Master data'!D29/'Master data'!C29</f>
        <v>0.30273108641900148</v>
      </c>
      <c r="E32" s="7">
        <f>'Master data'!AJ29</f>
        <v>0.11795089968411829</v>
      </c>
      <c r="F32" s="4">
        <f t="shared" si="0"/>
        <v>1.0519024971352782</v>
      </c>
      <c r="G32" s="7">
        <f>'Master data'!F29/'Master data'!E29</f>
        <v>0.1113606958807795</v>
      </c>
      <c r="H32" s="4">
        <f t="shared" si="1"/>
        <v>1.1837226783232111</v>
      </c>
      <c r="I32" s="66">
        <f>'Master data'!K29</f>
        <v>0.37987701352549919</v>
      </c>
      <c r="J32" s="7">
        <f>optvar!C34</f>
        <v>0.31536571621443654</v>
      </c>
      <c r="K32" s="23">
        <f>IF(AVERAGE('Master data'!DA29:DJ29)&gt;0,STDEV('Master data'!DA29:DJ29)/AVERAGE('Master data'!DA29:DJ29),"NA")</f>
        <v>0.4836626821048271</v>
      </c>
    </row>
    <row r="33" spans="1:11">
      <c r="A33" s="2" t="str">
        <f>'Master data'!A30</f>
        <v>Electronics (General)</v>
      </c>
      <c r="B33" s="6">
        <f>'Master data'!B30</f>
        <v>1425</v>
      </c>
      <c r="C33" s="4">
        <f>'Master data'!I30</f>
        <v>1.3003336732122071</v>
      </c>
      <c r="D33" s="7">
        <f>'Master data'!D30/'Master data'!C30</f>
        <v>0.13059502053046806</v>
      </c>
      <c r="E33" s="7">
        <f>'Master data'!AJ30</f>
        <v>0.12291803618616465</v>
      </c>
      <c r="F33" s="4">
        <f t="shared" si="0"/>
        <v>1.1843327075219103</v>
      </c>
      <c r="G33" s="7">
        <f>'Master data'!F30/'Master data'!E30</f>
        <v>9.5881449289856743E-2</v>
      </c>
      <c r="H33" s="4">
        <f t="shared" si="1"/>
        <v>1.3099307680300021</v>
      </c>
      <c r="I33" s="66">
        <f>'Master data'!K30</f>
        <v>0.3605663049540746</v>
      </c>
      <c r="J33" s="7">
        <f>optvar!C35</f>
        <v>0.31028467082163019</v>
      </c>
      <c r="K33" s="23">
        <f>IF(AVERAGE('Master data'!DA30:DJ30)&gt;0,STDEV('Master data'!DA30:DJ30)/AVERAGE('Master data'!DA30:DJ30),"NA")</f>
        <v>0.29515452174037338</v>
      </c>
    </row>
    <row r="34" spans="1:11">
      <c r="A34" s="2" t="str">
        <f>'Master data'!A31</f>
        <v>Engineering/Construction</v>
      </c>
      <c r="B34" s="6">
        <f>'Master data'!B31</f>
        <v>1267</v>
      </c>
      <c r="C34" s="4">
        <f>'Master data'!I31</f>
        <v>1.1234164907248396</v>
      </c>
      <c r="D34" s="7">
        <f>'Master data'!D31/'Master data'!C31</f>
        <v>0.87333058680061726</v>
      </c>
      <c r="E34" s="7">
        <f>'Master data'!AJ31</f>
        <v>0.15798804868395813</v>
      </c>
      <c r="F34" s="4">
        <f t="shared" si="0"/>
        <v>0.67880234984258958</v>
      </c>
      <c r="G34" s="7">
        <f>'Master data'!F31/'Master data'!E31</f>
        <v>0.19193526689299886</v>
      </c>
      <c r="H34" s="4">
        <f t="shared" si="1"/>
        <v>0.84003461855413619</v>
      </c>
      <c r="I34" s="66">
        <f>'Master data'!K31</f>
        <v>0.34871822783643502</v>
      </c>
      <c r="J34" s="7">
        <f>optvar!C36</f>
        <v>0.2943241351825901</v>
      </c>
      <c r="K34" s="23">
        <f>IF(AVERAGE('Master data'!DA31:DJ31)&gt;0,STDEV('Master data'!DA31:DJ31)/AVERAGE('Master data'!DA31:DJ31),"NA")</f>
        <v>0.22251820815980469</v>
      </c>
    </row>
    <row r="35" spans="1:11">
      <c r="A35" s="2" t="str">
        <f>'Master data'!A32</f>
        <v>Entertainment</v>
      </c>
      <c r="B35" s="6">
        <f>'Master data'!B32</f>
        <v>734</v>
      </c>
      <c r="C35" s="4">
        <f>'Master data'!I32</f>
        <v>1.1419146387042676</v>
      </c>
      <c r="D35" s="7">
        <f>'Master data'!D32/'Master data'!C32</f>
        <v>0.15340025255551284</v>
      </c>
      <c r="E35" s="7">
        <f>'Master data'!AJ32</f>
        <v>7.8027342383283085E-2</v>
      </c>
      <c r="F35" s="4">
        <f t="shared" si="0"/>
        <v>1.0240925920129995</v>
      </c>
      <c r="G35" s="7">
        <f>'Master data'!F32/'Master data'!E32</f>
        <v>7.3543600371174425E-2</v>
      </c>
      <c r="H35" s="4">
        <f t="shared" si="1"/>
        <v>1.1053867105060646</v>
      </c>
      <c r="I35" s="66">
        <f>'Master data'!K32</f>
        <v>0.45552715590093257</v>
      </c>
      <c r="J35" s="7">
        <f>optvar!C37</f>
        <v>0.38638430057677353</v>
      </c>
      <c r="K35" s="23">
        <f>IF(AVERAGE('Master data'!DA32:DJ32)&gt;0,STDEV('Master data'!DA32:DJ32)/AVERAGE('Master data'!DA32:DJ32),"NA")</f>
        <v>0.28026190891544223</v>
      </c>
    </row>
    <row r="36" spans="1:11">
      <c r="A36" s="2" t="str">
        <f>'Master data'!A33</f>
        <v>Environmental &amp; Waste Services</v>
      </c>
      <c r="B36" s="6">
        <f>'Master data'!B33</f>
        <v>353</v>
      </c>
      <c r="C36" s="4">
        <f>'Master data'!I33</f>
        <v>1.0444451868918649</v>
      </c>
      <c r="D36" s="7">
        <f>'Master data'!D33/'Master data'!C33</f>
        <v>0.30505613997568043</v>
      </c>
      <c r="E36" s="7">
        <f>'Master data'!AJ33</f>
        <v>0.12998483608179812</v>
      </c>
      <c r="F36" s="4">
        <f t="shared" si="0"/>
        <v>0.8499771301080814</v>
      </c>
      <c r="G36" s="7">
        <f>'Master data'!F33/'Master data'!E33</f>
        <v>4.8831983261550228E-2</v>
      </c>
      <c r="H36" s="4">
        <f t="shared" si="1"/>
        <v>0.89361407779736812</v>
      </c>
      <c r="I36" s="66">
        <f>'Master data'!K33</f>
        <v>0.41206499571632221</v>
      </c>
      <c r="J36" s="7">
        <f>optvar!C38</f>
        <v>0.33744630683110027</v>
      </c>
      <c r="K36" s="23">
        <f>IF(AVERAGE('Master data'!DA33:DJ33)&gt;0,STDEV('Master data'!DA33:DJ33)/AVERAGE('Master data'!DA33:DJ33),"NA")</f>
        <v>0.23073320980309003</v>
      </c>
    </row>
    <row r="37" spans="1:11">
      <c r="A37" s="2" t="str">
        <f>'Master data'!A34</f>
        <v>Farming/Agriculture</v>
      </c>
      <c r="B37" s="6">
        <f>'Master data'!B34</f>
        <v>417</v>
      </c>
      <c r="C37" s="4">
        <f>'Master data'!I34</f>
        <v>0.94901152521243715</v>
      </c>
      <c r="D37" s="7">
        <f>'Master data'!D34/'Master data'!C34</f>
        <v>0.42973386762801602</v>
      </c>
      <c r="E37" s="7">
        <f>'Master data'!AJ34</f>
        <v>0.12702778250462579</v>
      </c>
      <c r="F37" s="4">
        <f t="shared" si="0"/>
        <v>0.71769737398171307</v>
      </c>
      <c r="G37" s="7">
        <f>'Master data'!F34/'Master data'!E34</f>
        <v>6.181078376339378E-2</v>
      </c>
      <c r="H37" s="4">
        <f t="shared" si="1"/>
        <v>0.76498147874758105</v>
      </c>
      <c r="I37" s="66">
        <f>'Master data'!K34</f>
        <v>0.36452133743233606</v>
      </c>
      <c r="J37" s="7">
        <f>optvar!C39</f>
        <v>0.30326937638340984</v>
      </c>
      <c r="K37" s="23">
        <f>IF(AVERAGE('Master data'!DA34:DJ34)&gt;0,STDEV('Master data'!DA34:DJ34)/AVERAGE('Master data'!DA34:DJ34),"NA")</f>
        <v>0.13846960912572712</v>
      </c>
    </row>
    <row r="38" spans="1:11">
      <c r="A38" s="2" t="str">
        <f>'Master data'!A35</f>
        <v>Financial Svcs. (Non-bank &amp; Insurance)</v>
      </c>
      <c r="B38" s="6">
        <f>'Master data'!B35</f>
        <v>1102</v>
      </c>
      <c r="C38" s="4">
        <f>'Master data'!I35</f>
        <v>0.88726391660950987</v>
      </c>
      <c r="D38" s="7">
        <f>'Master data'!D35/'Master data'!C35</f>
        <v>5.3233152506475747</v>
      </c>
      <c r="E38" s="7">
        <f>'Master data'!AJ35</f>
        <v>0.15289723972565497</v>
      </c>
      <c r="F38" s="4">
        <f t="shared" si="0"/>
        <v>0.177719845137425</v>
      </c>
      <c r="G38" s="7">
        <f>'Master data'!F35/'Master data'!E35</f>
        <v>8.2067931061632959E-2</v>
      </c>
      <c r="H38" s="4">
        <f t="shared" si="1"/>
        <v>0.19360892940908647</v>
      </c>
      <c r="I38" s="66">
        <f>'Master data'!K35</f>
        <v>0.36077871317707705</v>
      </c>
      <c r="J38" s="7">
        <f>optvar!C40</f>
        <v>0.30019307693247255</v>
      </c>
      <c r="K38" s="23">
        <f>IF(AVERAGE('Master data'!DA35:DJ35)&gt;0,STDEV('Master data'!DA35:DJ35)/AVERAGE('Master data'!DA35:DJ35),"NA")</f>
        <v>0.31791136836767436</v>
      </c>
    </row>
    <row r="39" spans="1:11">
      <c r="A39" s="2" t="str">
        <f>'Master data'!A36</f>
        <v>Food Processing</v>
      </c>
      <c r="B39" s="6">
        <f>'Master data'!B36</f>
        <v>1377</v>
      </c>
      <c r="C39" s="4">
        <f>'Master data'!I36</f>
        <v>0.85901175886229297</v>
      </c>
      <c r="D39" s="7">
        <f>'Master data'!D36/'Master data'!C36</f>
        <v>0.24619391296118856</v>
      </c>
      <c r="E39" s="7">
        <f>'Master data'!AJ36</f>
        <v>0.15202930549457441</v>
      </c>
      <c r="F39" s="4">
        <f t="shared" si="0"/>
        <v>0.72512140230775513</v>
      </c>
      <c r="G39" s="7">
        <f>'Master data'!F36/'Master data'!E36</f>
        <v>5.441837640567878E-2</v>
      </c>
      <c r="H39" s="4">
        <f t="shared" si="1"/>
        <v>0.76685225708114102</v>
      </c>
      <c r="I39" s="66">
        <f>'Master data'!K36</f>
        <v>0.32738158348503454</v>
      </c>
      <c r="J39" s="7">
        <f>optvar!C41</f>
        <v>0.26793390288893121</v>
      </c>
      <c r="K39" s="23">
        <f>IF(AVERAGE('Master data'!DA36:DJ36)&gt;0,STDEV('Master data'!DA36:DJ36)/AVERAGE('Master data'!DA36:DJ36),"NA")</f>
        <v>0.1855004306229045</v>
      </c>
    </row>
    <row r="40" spans="1:11">
      <c r="A40" s="2" t="str">
        <f>'Master data'!A37</f>
        <v>Food Wholesalers</v>
      </c>
      <c r="B40" s="6">
        <f>'Master data'!B37</f>
        <v>160</v>
      </c>
      <c r="C40" s="4">
        <f>'Master data'!I37</f>
        <v>0.86239015780395523</v>
      </c>
      <c r="D40" s="7">
        <f>'Master data'!D37/'Master data'!C37</f>
        <v>0.75403296854834512</v>
      </c>
      <c r="E40" s="7">
        <f>'Master data'!AJ37</f>
        <v>0.14567333847476918</v>
      </c>
      <c r="F40" s="4">
        <f t="shared" si="0"/>
        <v>0.55086332604970167</v>
      </c>
      <c r="G40" s="7">
        <f>'Master data'!F37/'Master data'!E37</f>
        <v>8.2225685295428383E-2</v>
      </c>
      <c r="H40" s="4">
        <f t="shared" si="1"/>
        <v>0.60021654258980073</v>
      </c>
      <c r="I40" s="66">
        <f>'Master data'!K37</f>
        <v>0.34485169376100905</v>
      </c>
      <c r="J40" s="7">
        <f>optvar!C42</f>
        <v>0.30063373348634653</v>
      </c>
      <c r="K40" s="23">
        <f>IF(AVERAGE('Master data'!DA37:DJ37)&gt;0,STDEV('Master data'!DA37:DJ37)/AVERAGE('Master data'!DA37:DJ37),"NA")</f>
        <v>0.15798467236517072</v>
      </c>
    </row>
    <row r="41" spans="1:11">
      <c r="A41" s="2" t="str">
        <f>'Master data'!A38</f>
        <v>Furn/Home Furnishings</v>
      </c>
      <c r="B41" s="6">
        <f>'Master data'!B38</f>
        <v>359</v>
      </c>
      <c r="C41" s="4">
        <f>'Master data'!I38</f>
        <v>1.1395130724062112</v>
      </c>
      <c r="D41" s="7">
        <f>'Master data'!D38/'Master data'!C38</f>
        <v>0.18542926296402693</v>
      </c>
      <c r="E41" s="7">
        <f>'Master data'!AJ38</f>
        <v>0.15994467350585362</v>
      </c>
      <c r="F41" s="4">
        <f t="shared" si="0"/>
        <v>1.0003872671820833</v>
      </c>
      <c r="G41" s="7">
        <f>'Master data'!F38/'Master data'!E38</f>
        <v>0.12534535295351285</v>
      </c>
      <c r="H41" s="4">
        <f t="shared" si="1"/>
        <v>1.1437511600266084</v>
      </c>
      <c r="I41" s="66">
        <f>'Master data'!K38</f>
        <v>0.35516130325411455</v>
      </c>
      <c r="J41" s="7">
        <f>optvar!C43</f>
        <v>0.29080939116828763</v>
      </c>
      <c r="K41" s="23">
        <f>IF(AVERAGE('Master data'!DA38:DJ38)&gt;0,STDEV('Master data'!DA38:DJ38)/AVERAGE('Master data'!DA38:DJ38),"NA")</f>
        <v>0.27151741011751607</v>
      </c>
    </row>
    <row r="42" spans="1:11">
      <c r="A42" s="2" t="str">
        <f>'Master data'!A39</f>
        <v>Green &amp; Renewable Energy</v>
      </c>
      <c r="B42" s="6">
        <f>'Master data'!B39</f>
        <v>239</v>
      </c>
      <c r="C42" s="4">
        <f>'Master data'!I39</f>
        <v>1.0068129993888768</v>
      </c>
      <c r="D42" s="7">
        <f>'Master data'!D39/'Master data'!C39</f>
        <v>0.51791868699133625</v>
      </c>
      <c r="E42" s="7">
        <f>'Master data'!AJ39</f>
        <v>9.7680032851166956E-2</v>
      </c>
      <c r="F42" s="4">
        <f t="shared" si="0"/>
        <v>0.72514023902756974</v>
      </c>
      <c r="G42" s="7">
        <f>'Master data'!F39/'Master data'!E39</f>
        <v>4.1264426180426104E-2</v>
      </c>
      <c r="H42" s="4">
        <f t="shared" si="1"/>
        <v>0.75635061306699269</v>
      </c>
      <c r="I42" s="66">
        <f>'Master data'!K39</f>
        <v>0.37909688150665621</v>
      </c>
      <c r="J42" s="7">
        <f>optvar!C44</f>
        <v>0.32660373761800232</v>
      </c>
      <c r="K42" s="23">
        <f>IF(AVERAGE('Master data'!DA39:DJ39)&gt;0,STDEV('Master data'!DA39:DJ39)/AVERAGE('Master data'!DA39:DJ39),"NA")</f>
        <v>0.43266829737944873</v>
      </c>
    </row>
    <row r="43" spans="1:11">
      <c r="A43" s="2" t="str">
        <f>'Master data'!A40</f>
        <v>Healthcare Products</v>
      </c>
      <c r="B43" s="6">
        <f>'Master data'!B40</f>
        <v>852</v>
      </c>
      <c r="C43" s="4">
        <f>'Master data'!I40</f>
        <v>1.0301404336488462</v>
      </c>
      <c r="D43" s="7">
        <f>'Master data'!D40/'Master data'!C40</f>
        <v>8.9208483335097469E-2</v>
      </c>
      <c r="E43" s="7">
        <f>'Master data'!AJ40</f>
        <v>7.5996621239877257E-2</v>
      </c>
      <c r="F43" s="4">
        <f t="shared" si="0"/>
        <v>0.96553968544504643</v>
      </c>
      <c r="G43" s="7">
        <f>'Master data'!F40/'Master data'!E40</f>
        <v>3.8562482542436306E-2</v>
      </c>
      <c r="H43" s="4">
        <f t="shared" si="1"/>
        <v>1.004266702633293</v>
      </c>
      <c r="I43" s="66">
        <f>'Master data'!K40</f>
        <v>0.43688233207321409</v>
      </c>
      <c r="J43" s="7">
        <f>optvar!C45</f>
        <v>0.38064552223813131</v>
      </c>
      <c r="K43" s="23">
        <f>IF(AVERAGE('Master data'!DA40:DJ40)&gt;0,STDEV('Master data'!DA40:DJ40)/AVERAGE('Master data'!DA40:DJ40),"NA")</f>
        <v>0.27577361877133821</v>
      </c>
    </row>
    <row r="44" spans="1:11">
      <c r="A44" s="2" t="str">
        <f>'Master data'!A41</f>
        <v>Healthcare Support Services</v>
      </c>
      <c r="B44" s="6">
        <f>'Master data'!B41</f>
        <v>445</v>
      </c>
      <c r="C44" s="4">
        <f>'Master data'!I41</f>
        <v>0.95979934346112317</v>
      </c>
      <c r="D44" s="7">
        <f>'Master data'!D41/'Master data'!C41</f>
        <v>0.27497104243290915</v>
      </c>
      <c r="E44" s="7">
        <f>'Master data'!AJ41</f>
        <v>0.14227983754560394</v>
      </c>
      <c r="F44" s="4">
        <f t="shared" si="0"/>
        <v>0.79570290128599741</v>
      </c>
      <c r="G44" s="7">
        <f>'Master data'!F41/'Master data'!E41</f>
        <v>6.5236491997768306E-2</v>
      </c>
      <c r="H44" s="4">
        <f t="shared" si="1"/>
        <v>0.85123445071852089</v>
      </c>
      <c r="I44" s="66">
        <f>'Master data'!K41</f>
        <v>0.40569179316898285</v>
      </c>
      <c r="J44" s="7">
        <f>optvar!C46</f>
        <v>0.34694683304355656</v>
      </c>
      <c r="K44" s="23">
        <f>IF(AVERAGE('Master data'!DA41:DJ41)&gt;0,STDEV('Master data'!DA41:DJ41)/AVERAGE('Master data'!DA41:DJ41),"NA")</f>
        <v>0.26703570524617626</v>
      </c>
    </row>
    <row r="45" spans="1:11">
      <c r="A45" s="2" t="str">
        <f>'Master data'!A42</f>
        <v>Heathcare Information and Technology</v>
      </c>
      <c r="B45" s="6">
        <f>'Master data'!B42</f>
        <v>455</v>
      </c>
      <c r="C45" s="4">
        <f>'Master data'!I42</f>
        <v>1.0555863294466588</v>
      </c>
      <c r="D45" s="7">
        <f>'Master data'!D42/'Master data'!C42</f>
        <v>8.0087396011284812E-2</v>
      </c>
      <c r="E45" s="7">
        <f>'Master data'!AJ42</f>
        <v>6.8531772382227199E-2</v>
      </c>
      <c r="F45" s="4">
        <f t="shared" si="0"/>
        <v>0.9957745843410859</v>
      </c>
      <c r="G45" s="7">
        <f>'Master data'!F42/'Master data'!E42</f>
        <v>3.3097995222686527E-2</v>
      </c>
      <c r="H45" s="4">
        <f t="shared" si="1"/>
        <v>1.029860916019532</v>
      </c>
      <c r="I45" s="66">
        <f>'Master data'!K42</f>
        <v>0.44356423993054794</v>
      </c>
      <c r="J45" s="7">
        <f>optvar!C47</f>
        <v>0.39543370018699597</v>
      </c>
      <c r="K45" s="23">
        <f>IF(AVERAGE('Master data'!DA42:DJ42)&gt;0,STDEV('Master data'!DA42:DJ42)/AVERAGE('Master data'!DA42:DJ42),"NA")</f>
        <v>0.3489838090136651</v>
      </c>
    </row>
    <row r="46" spans="1:11">
      <c r="A46" s="2" t="str">
        <f>'Master data'!A43</f>
        <v>Homebuilding</v>
      </c>
      <c r="B46" s="6">
        <f>'Master data'!B43</f>
        <v>168</v>
      </c>
      <c r="C46" s="4">
        <f>'Master data'!I43</f>
        <v>1.476145403262775</v>
      </c>
      <c r="D46" s="7">
        <f>'Master data'!D43/'Master data'!C43</f>
        <v>0.32823241089474708</v>
      </c>
      <c r="E46" s="7">
        <f>'Master data'!AJ43</f>
        <v>0.2056651335052623</v>
      </c>
      <c r="F46" s="4">
        <f t="shared" si="0"/>
        <v>1.1845416757381479</v>
      </c>
      <c r="G46" s="7">
        <f>'Master data'!F43/'Master data'!E43</f>
        <v>0.13169995774118198</v>
      </c>
      <c r="H46" s="4">
        <f t="shared" si="1"/>
        <v>1.3642077831260386</v>
      </c>
      <c r="I46" s="66">
        <f>'Master data'!K43</f>
        <v>0.29939423594008685</v>
      </c>
      <c r="J46" s="7">
        <f>optvar!C48</f>
        <v>0.29332300045496484</v>
      </c>
      <c r="K46" s="23">
        <f>IF(AVERAGE('Master data'!DA43:DJ43)&gt;0,STDEV('Master data'!DA43:DJ43)/AVERAGE('Master data'!DA43:DJ43),"NA")</f>
        <v>0.42589632804949062</v>
      </c>
    </row>
    <row r="47" spans="1:11">
      <c r="A47" s="2" t="str">
        <f>'Master data'!A44</f>
        <v>Hospitals/Healthcare Facilities</v>
      </c>
      <c r="B47" s="6">
        <f>'Master data'!B44</f>
        <v>223</v>
      </c>
      <c r="C47" s="4">
        <f>'Master data'!I44</f>
        <v>0.96212156591146858</v>
      </c>
      <c r="D47" s="7">
        <f>'Master data'!D44/'Master data'!C44</f>
        <v>0.48732522372681053</v>
      </c>
      <c r="E47" s="7">
        <f>'Master data'!AJ44</f>
        <v>0.15976905706743341</v>
      </c>
      <c r="F47" s="4">
        <f t="shared" si="0"/>
        <v>0.7045960098196753</v>
      </c>
      <c r="G47" s="7">
        <f>'Master data'!F44/'Master data'!E44</f>
        <v>3.9885065907729562E-2</v>
      </c>
      <c r="H47" s="4">
        <f t="shared" si="1"/>
        <v>0.73386631620913956</v>
      </c>
      <c r="I47" s="66">
        <f>'Master data'!K44</f>
        <v>0.33834149144266418</v>
      </c>
      <c r="J47" s="7">
        <f>optvar!C49</f>
        <v>0.29027230215713185</v>
      </c>
      <c r="K47" s="23">
        <f>IF(AVERAGE('Master data'!DA44:DJ44)&gt;0,STDEV('Master data'!DA44:DJ44)/AVERAGE('Master data'!DA44:DJ44),"NA")</f>
        <v>0.15995266931111327</v>
      </c>
    </row>
    <row r="48" spans="1:11">
      <c r="A48" s="2" t="str">
        <f>'Master data'!A45</f>
        <v>Hotel/Gaming</v>
      </c>
      <c r="B48" s="6">
        <f>'Master data'!B45</f>
        <v>654</v>
      </c>
      <c r="C48" s="4">
        <f>'Master data'!I45</f>
        <v>1.1943470018727957</v>
      </c>
      <c r="D48" s="7">
        <f>'Master data'!D45/'Master data'!C45</f>
        <v>0.49018248276543641</v>
      </c>
      <c r="E48" s="7">
        <f>'Master data'!AJ45</f>
        <v>5.7061387842559444E-2</v>
      </c>
      <c r="F48" s="4">
        <f t="shared" si="0"/>
        <v>0.87329249086012473</v>
      </c>
      <c r="G48" s="7">
        <f>'Master data'!F45/'Master data'!E45</f>
        <v>7.677133540941726E-2</v>
      </c>
      <c r="H48" s="4">
        <f t="shared" si="1"/>
        <v>0.94591136990682279</v>
      </c>
      <c r="I48" s="66">
        <f>'Master data'!K45</f>
        <v>0.35793222379699274</v>
      </c>
      <c r="J48" s="7">
        <f>optvar!C50</f>
        <v>0.32251873567478789</v>
      </c>
      <c r="K48" s="23">
        <f>IF(AVERAGE('Master data'!DA45:DJ45)&gt;0,STDEV('Master data'!DA45:DJ45)/AVERAGE('Master data'!DA45:DJ45),"NA")</f>
        <v>0.76211810864930019</v>
      </c>
    </row>
    <row r="49" spans="1:11">
      <c r="A49" s="2" t="str">
        <f>'Master data'!A46</f>
        <v>Household Products</v>
      </c>
      <c r="B49" s="6">
        <f>'Master data'!B46</f>
        <v>575</v>
      </c>
      <c r="C49" s="4">
        <f>'Master data'!I46</f>
        <v>1.0408450273415879</v>
      </c>
      <c r="D49" s="7">
        <f>'Master data'!D46/'Master data'!C46</f>
        <v>0.11050592122201273</v>
      </c>
      <c r="E49" s="7">
        <f>'Master data'!AJ46</f>
        <v>0.12035865084485994</v>
      </c>
      <c r="F49" s="4">
        <f t="shared" si="0"/>
        <v>0.96118273929058518</v>
      </c>
      <c r="G49" s="7">
        <f>'Master data'!F46/'Master data'!E46</f>
        <v>3.5380380004629605E-2</v>
      </c>
      <c r="H49" s="4">
        <f t="shared" si="1"/>
        <v>0.99643706116531017</v>
      </c>
      <c r="I49" s="66">
        <f>'Master data'!K46</f>
        <v>0.41516500204679246</v>
      </c>
      <c r="J49" s="7">
        <f>optvar!C51</f>
        <v>0.35715395652297538</v>
      </c>
      <c r="K49" s="23">
        <f>IF(AVERAGE('Master data'!DA46:DJ46)&gt;0,STDEV('Master data'!DA46:DJ46)/AVERAGE('Master data'!DA46:DJ46),"NA")</f>
        <v>0.10263152870986265</v>
      </c>
    </row>
    <row r="50" spans="1:11">
      <c r="A50" s="2" t="str">
        <f>'Master data'!A47</f>
        <v>Information Services</v>
      </c>
      <c r="B50" s="6">
        <f>'Master data'!B47</f>
        <v>266</v>
      </c>
      <c r="C50" s="4">
        <f>'Master data'!I47</f>
        <v>1.2675474876977695</v>
      </c>
      <c r="D50" s="7">
        <f>'Master data'!D47/'Master data'!C47</f>
        <v>0.10751090380719992</v>
      </c>
      <c r="E50" s="7">
        <f>'Master data'!AJ47</f>
        <v>0.14318180298464608</v>
      </c>
      <c r="F50" s="4">
        <f t="shared" si="0"/>
        <v>1.1729673988108671</v>
      </c>
      <c r="G50" s="7">
        <f>'Master data'!F47/'Master data'!E47</f>
        <v>4.2921543637444388E-2</v>
      </c>
      <c r="H50" s="4">
        <f t="shared" si="1"/>
        <v>1.2255707889077481</v>
      </c>
      <c r="I50" s="66">
        <f>'Master data'!K47</f>
        <v>0.41756511549262892</v>
      </c>
      <c r="J50" s="7">
        <f>optvar!C52</f>
        <v>0.39747089362656346</v>
      </c>
      <c r="K50" s="23">
        <f>IF(AVERAGE('Master data'!DA47:DJ47)&gt;0,STDEV('Master data'!DA47:DJ47)/AVERAGE('Master data'!DA47:DJ47),"NA")</f>
        <v>0.26725562624312121</v>
      </c>
    </row>
    <row r="51" spans="1:11">
      <c r="A51" s="2" t="str">
        <f>'Master data'!A48</f>
        <v>Insurance (General)</v>
      </c>
      <c r="B51" s="6">
        <f>'Master data'!B48</f>
        <v>215</v>
      </c>
      <c r="C51" s="4">
        <f>'Master data'!I48</f>
        <v>0.78420994564249957</v>
      </c>
      <c r="D51" s="7">
        <f>'Master data'!D48/'Master data'!C48</f>
        <v>0.39118743049248061</v>
      </c>
      <c r="E51" s="7">
        <f>'Master data'!AJ48</f>
        <v>0.14535346913165509</v>
      </c>
      <c r="F51" s="4">
        <f t="shared" si="0"/>
        <v>0.60632106193780733</v>
      </c>
      <c r="G51" s="7">
        <f>'Master data'!F48/'Master data'!E48</f>
        <v>0.1525411210024224</v>
      </c>
      <c r="H51" s="4">
        <f t="shared" si="1"/>
        <v>0.71545779620009198</v>
      </c>
      <c r="I51" s="66">
        <f>'Master data'!K48</f>
        <v>0.2713195117129375</v>
      </c>
      <c r="J51" s="7">
        <f>optvar!C53</f>
        <v>0.23025625937363273</v>
      </c>
      <c r="K51" s="23">
        <f>IF(AVERAGE('Master data'!DA48:DJ48)&gt;0,STDEV('Master data'!DA48:DJ48)/AVERAGE('Master data'!DA48:DJ48),"NA")</f>
        <v>0.16259965010253763</v>
      </c>
    </row>
    <row r="52" spans="1:11">
      <c r="A52" s="2" t="str">
        <f>'Master data'!A49</f>
        <v>Insurance (Life)</v>
      </c>
      <c r="B52" s="6">
        <f>'Master data'!B49</f>
        <v>142</v>
      </c>
      <c r="C52" s="4">
        <f>'Master data'!I49</f>
        <v>1.0769915100844529</v>
      </c>
      <c r="D52" s="7">
        <f>'Master data'!D49/'Master data'!C49</f>
        <v>1.0791276598797896</v>
      </c>
      <c r="E52" s="7">
        <f>'Master data'!AJ49</f>
        <v>0.16746415798925821</v>
      </c>
      <c r="F52" s="4">
        <f t="shared" si="0"/>
        <v>0.59523809261679739</v>
      </c>
      <c r="G52" s="7">
        <f>'Master data'!F49/'Master data'!E49</f>
        <v>0.39900810447260776</v>
      </c>
      <c r="H52" s="4">
        <f t="shared" si="1"/>
        <v>0.99042615557145619</v>
      </c>
      <c r="I52" s="66">
        <f>'Master data'!K49</f>
        <v>0.26285517349957144</v>
      </c>
      <c r="J52" s="7">
        <f>optvar!C54</f>
        <v>0.22915969631505403</v>
      </c>
      <c r="K52" s="23">
        <f>IF(AVERAGE('Master data'!DA49:DJ49)&gt;0,STDEV('Master data'!DA49:DJ49)/AVERAGE('Master data'!DA49:DJ49),"NA")</f>
        <v>0.22484640634285552</v>
      </c>
    </row>
    <row r="53" spans="1:11">
      <c r="A53" s="2" t="str">
        <f>'Master data'!A50</f>
        <v>Insurance (Prop/Cas.)</v>
      </c>
      <c r="B53" s="6">
        <f>'Master data'!B50</f>
        <v>231</v>
      </c>
      <c r="C53" s="4">
        <f>'Master data'!I50</f>
        <v>0.88373759372019134</v>
      </c>
      <c r="D53" s="7">
        <f>'Master data'!D50/'Master data'!C50</f>
        <v>0.28044754429954016</v>
      </c>
      <c r="E53" s="7">
        <f>'Master data'!AJ50</f>
        <v>0.15522217858995871</v>
      </c>
      <c r="F53" s="4">
        <f t="shared" si="0"/>
        <v>0.73015909901925513</v>
      </c>
      <c r="G53" s="7">
        <f>'Master data'!F50/'Master data'!E50</f>
        <v>0.10552552110467424</v>
      </c>
      <c r="H53" s="4">
        <f t="shared" si="1"/>
        <v>0.8162995325713488</v>
      </c>
      <c r="I53" s="66">
        <f>'Master data'!K50</f>
        <v>0.30091675227513309</v>
      </c>
      <c r="J53" s="7">
        <f>optvar!C55</f>
        <v>0.25946795248532478</v>
      </c>
      <c r="K53" s="23">
        <f>IF(AVERAGE('Master data'!DA50:DJ50)&gt;0,STDEV('Master data'!DA50:DJ50)/AVERAGE('Master data'!DA50:DJ50),"NA")</f>
        <v>0.201426938004544</v>
      </c>
    </row>
    <row r="54" spans="1:11">
      <c r="A54" s="2" t="str">
        <f>'Master data'!A51</f>
        <v>Investments &amp; Asset Management</v>
      </c>
      <c r="B54" s="6">
        <f>'Master data'!B51</f>
        <v>1706</v>
      </c>
      <c r="C54" s="4">
        <f>'Master data'!I51</f>
        <v>0.86162621585031596</v>
      </c>
      <c r="D54" s="7">
        <f>'Master data'!D51/'Master data'!C51</f>
        <v>0.45271822711991755</v>
      </c>
      <c r="E54" s="7">
        <f>'Master data'!AJ51</f>
        <v>4.7028453315935075E-2</v>
      </c>
      <c r="F54" s="4">
        <f t="shared" si="0"/>
        <v>0.64322608591184527</v>
      </c>
      <c r="G54" s="7">
        <f>'Master data'!F51/'Master data'!E51</f>
        <v>0.10234618887694047</v>
      </c>
      <c r="H54" s="4">
        <f t="shared" si="1"/>
        <v>0.71656364395880146</v>
      </c>
      <c r="I54" s="66">
        <f>'Master data'!K51</f>
        <v>0.2475957682973719</v>
      </c>
      <c r="J54" s="7">
        <f>optvar!C56</f>
        <v>0.31471564398253271</v>
      </c>
      <c r="K54" s="23">
        <f>IF(AVERAGE('Master data'!DA51:DJ51)&gt;0,STDEV('Master data'!DA51:DJ51)/AVERAGE('Master data'!DA51:DJ51),"NA")</f>
        <v>0.18363994841672401</v>
      </c>
    </row>
    <row r="55" spans="1:11">
      <c r="A55" s="2" t="str">
        <f>'Master data'!A52</f>
        <v>Machinery</v>
      </c>
      <c r="B55" s="6">
        <f>'Master data'!B52</f>
        <v>1421</v>
      </c>
      <c r="C55" s="4">
        <f>'Master data'!I52</f>
        <v>1.1436622839472304</v>
      </c>
      <c r="D55" s="7">
        <f>'Master data'!D52/'Master data'!C52</f>
        <v>0.1333161723832206</v>
      </c>
      <c r="E55" s="7">
        <f>'Master data'!AJ52</f>
        <v>0.15760278040714831</v>
      </c>
      <c r="F55" s="4">
        <f t="shared" si="0"/>
        <v>1.0397051506303607</v>
      </c>
      <c r="G55" s="7">
        <f>'Master data'!F52/'Master data'!E52</f>
        <v>7.4668232481020599E-2</v>
      </c>
      <c r="H55" s="4">
        <f t="shared" si="1"/>
        <v>1.1236025684258544</v>
      </c>
      <c r="I55" s="66">
        <f>'Master data'!K52</f>
        <v>0.33970478378421359</v>
      </c>
      <c r="J55" s="7">
        <f>optvar!C57</f>
        <v>0.27713763873825858</v>
      </c>
      <c r="K55" s="23">
        <f>IF(AVERAGE('Master data'!DA52:DJ52)&gt;0,STDEV('Master data'!DA52:DJ52)/AVERAGE('Master data'!DA52:DJ52),"NA")</f>
        <v>0.11302985536216764</v>
      </c>
    </row>
    <row r="56" spans="1:11">
      <c r="A56" s="2" t="str">
        <f>'Master data'!A53</f>
        <v>Metals &amp; Mining</v>
      </c>
      <c r="B56" s="6">
        <f>'Master data'!B53</f>
        <v>1706</v>
      </c>
      <c r="C56" s="4">
        <f>'Master data'!I53</f>
        <v>1.0975394120110467</v>
      </c>
      <c r="D56" s="7">
        <f>'Master data'!D53/'Master data'!C53</f>
        <v>0.25981183865032015</v>
      </c>
      <c r="E56" s="7">
        <f>'Master data'!AJ53</f>
        <v>4.4047782417602779E-2</v>
      </c>
      <c r="F56" s="4">
        <f t="shared" si="0"/>
        <v>0.91855149701097716</v>
      </c>
      <c r="G56" s="7">
        <f>'Master data'!F53/'Master data'!E53</f>
        <v>9.0279889314342707E-2</v>
      </c>
      <c r="H56" s="4">
        <f t="shared" si="1"/>
        <v>1.0097078059741513</v>
      </c>
      <c r="I56" s="66">
        <f>'Master data'!K53</f>
        <v>0.48364631838282895</v>
      </c>
      <c r="J56" s="7">
        <f>optvar!C58</f>
        <v>0.53066528746054042</v>
      </c>
      <c r="K56" s="23">
        <f>IF(AVERAGE('Master data'!DA53:DJ53)&gt;0,STDEV('Master data'!DA53:DJ53)/AVERAGE('Master data'!DA53:DJ53),"NA")</f>
        <v>0.33789743800600475</v>
      </c>
    </row>
    <row r="57" spans="1:11">
      <c r="A57" s="2" t="str">
        <f>'Master data'!A54</f>
        <v>Office Equipment &amp; Services</v>
      </c>
      <c r="B57" s="6">
        <f>'Master data'!B54</f>
        <v>145</v>
      </c>
      <c r="C57" s="4">
        <f>'Master data'!I54</f>
        <v>1.1005990216004515</v>
      </c>
      <c r="D57" s="7">
        <f>'Master data'!D54/'Master data'!C54</f>
        <v>0.26717546138397807</v>
      </c>
      <c r="E57" s="7">
        <f>'Master data'!AJ54</f>
        <v>0.13296911127852126</v>
      </c>
      <c r="F57" s="4">
        <f t="shared" si="0"/>
        <v>0.91687428833724416</v>
      </c>
      <c r="G57" s="7">
        <f>'Master data'!F54/'Master data'!E54</f>
        <v>0.12606796404214163</v>
      </c>
      <c r="H57" s="4">
        <f t="shared" si="1"/>
        <v>1.049136832857168</v>
      </c>
      <c r="I57" s="66">
        <f>'Master data'!K54</f>
        <v>0.3577647259514885</v>
      </c>
      <c r="J57" s="7">
        <f>optvar!C59</f>
        <v>0.29772457067346564</v>
      </c>
      <c r="K57" s="23">
        <f>IF(AVERAGE('Master data'!DA54:DJ54)&gt;0,STDEV('Master data'!DA54:DJ54)/AVERAGE('Master data'!DA54:DJ54),"NA")</f>
        <v>6.6731407548939012E-2</v>
      </c>
    </row>
    <row r="58" spans="1:11">
      <c r="A58" s="2" t="str">
        <f>'Master data'!A55</f>
        <v>Oil/Gas (Integrated)</v>
      </c>
      <c r="B58" s="6">
        <f>'Master data'!B55</f>
        <v>46</v>
      </c>
      <c r="C58" s="4">
        <f>'Master data'!I55</f>
        <v>1.2788238428533345</v>
      </c>
      <c r="D58" s="7">
        <f>'Master data'!D55/'Master data'!C55</f>
        <v>0.26809444347115663</v>
      </c>
      <c r="E58" s="7">
        <f>'Master data'!AJ55</f>
        <v>0.22966977055414242</v>
      </c>
      <c r="F58" s="4">
        <f t="shared" si="0"/>
        <v>1.0647364069956093</v>
      </c>
      <c r="G58" s="7">
        <f>'Master data'!F55/'Master data'!E55</f>
        <v>7.1098597598693122E-2</v>
      </c>
      <c r="H58" s="4">
        <f t="shared" si="1"/>
        <v>1.1462318866600425</v>
      </c>
      <c r="I58" s="66">
        <f>'Master data'!K55</f>
        <v>0.29165587115616853</v>
      </c>
      <c r="J58" s="7">
        <f>optvar!C60</f>
        <v>0.24693832503207186</v>
      </c>
      <c r="K58" s="23">
        <f>IF(AVERAGE('Master data'!DA55:DJ55)&gt;0,STDEV('Master data'!DA55:DJ55)/AVERAGE('Master data'!DA55:DJ55),"NA")</f>
        <v>0.49405440382516574</v>
      </c>
    </row>
    <row r="59" spans="1:11">
      <c r="A59" s="2" t="str">
        <f>'Master data'!A56</f>
        <v>Oil/Gas (Production and Exploration)</v>
      </c>
      <c r="B59" s="6">
        <f>'Master data'!B56</f>
        <v>642</v>
      </c>
      <c r="C59" s="4">
        <f>'Master data'!I56</f>
        <v>1.4593032274293294</v>
      </c>
      <c r="D59" s="7">
        <f>'Master data'!D56/'Master data'!C56</f>
        <v>0.3876240539841101</v>
      </c>
      <c r="E59" s="7">
        <f>'Master data'!AJ56</f>
        <v>5.2689368228282352E-2</v>
      </c>
      <c r="F59" s="4">
        <f t="shared" si="0"/>
        <v>1.1306134892772526</v>
      </c>
      <c r="G59" s="7">
        <f>'Master data'!F56/'Master data'!E56</f>
        <v>6.1667529514359304E-2</v>
      </c>
      <c r="H59" s="4">
        <f t="shared" si="1"/>
        <v>1.2049177928289057</v>
      </c>
      <c r="I59" s="66">
        <f>'Master data'!K56</f>
        <v>0.54090281344467739</v>
      </c>
      <c r="J59" s="7">
        <f>optvar!C61</f>
        <v>0.50734420557172799</v>
      </c>
      <c r="K59" s="23">
        <f>IF(AVERAGE('Master data'!DA56:DJ56)&gt;0,STDEV('Master data'!DA56:DJ56)/AVERAGE('Master data'!DA56:DJ56),"NA")</f>
        <v>1.1885093901023227</v>
      </c>
    </row>
    <row r="60" spans="1:11">
      <c r="A60" s="2" t="str">
        <f>'Master data'!A57</f>
        <v>Oil/Gas Distribution</v>
      </c>
      <c r="B60" s="6">
        <f>'Master data'!B57</f>
        <v>165</v>
      </c>
      <c r="C60" s="4">
        <f>'Master data'!I57</f>
        <v>1.164684008834235</v>
      </c>
      <c r="D60" s="7">
        <f>'Master data'!D57/'Master data'!C57</f>
        <v>0.82445585677083089</v>
      </c>
      <c r="E60" s="7">
        <f>'Master data'!AJ57</f>
        <v>0.12535746901227049</v>
      </c>
      <c r="F60" s="4">
        <f t="shared" si="0"/>
        <v>0.71967735258883903</v>
      </c>
      <c r="G60" s="7">
        <f>'Master data'!F57/'Master data'!E57</f>
        <v>2.9095834734161725E-2</v>
      </c>
      <c r="H60" s="4">
        <f t="shared" si="1"/>
        <v>0.74124447946084149</v>
      </c>
      <c r="I60" s="66">
        <f>'Master data'!K57</f>
        <v>0.31537611818672773</v>
      </c>
      <c r="J60" s="7">
        <f>optvar!C62</f>
        <v>0.28328935985226933</v>
      </c>
      <c r="K60" s="23">
        <f>IF(AVERAGE('Master data'!DA57:DJ57)&gt;0,STDEV('Master data'!DA57:DJ57)/AVERAGE('Master data'!DA57:DJ57),"NA")</f>
        <v>0.33220755069185975</v>
      </c>
    </row>
    <row r="61" spans="1:11">
      <c r="A61" s="2" t="str">
        <f>'Master data'!A58</f>
        <v>Oilfield Svcs/Equip.</v>
      </c>
      <c r="B61" s="6">
        <f>'Master data'!B58</f>
        <v>457</v>
      </c>
      <c r="C61" s="4">
        <f>'Master data'!I58</f>
        <v>1.3590834026487482</v>
      </c>
      <c r="D61" s="7">
        <f>'Master data'!D58/'Master data'!C58</f>
        <v>0.53522798732616017</v>
      </c>
      <c r="E61" s="7">
        <f>'Master data'!AJ58</f>
        <v>0.10558530274836321</v>
      </c>
      <c r="F61" s="4">
        <f t="shared" si="0"/>
        <v>0.96978952924707573</v>
      </c>
      <c r="G61" s="7">
        <f>'Master data'!F58/'Master data'!E58</f>
        <v>8.1120178506028207E-2</v>
      </c>
      <c r="H61" s="4">
        <f t="shared" si="1"/>
        <v>1.0554040980792589</v>
      </c>
      <c r="I61" s="66">
        <f>'Master data'!K58</f>
        <v>0.39636543072135894</v>
      </c>
      <c r="J61" s="7">
        <f>optvar!C63</f>
        <v>0.36575331163448283</v>
      </c>
      <c r="K61" s="23">
        <f>IF(AVERAGE('Master data'!DA58:DJ58)&gt;0,STDEV('Master data'!DA58:DJ58)/AVERAGE('Master data'!DA58:DJ58),"NA")</f>
        <v>0.37104448384280325</v>
      </c>
    </row>
    <row r="62" spans="1:11">
      <c r="A62" s="2" t="str">
        <f>'Master data'!A59</f>
        <v>Packaging &amp; Container</v>
      </c>
      <c r="B62" s="6">
        <f>'Master data'!B59</f>
        <v>414</v>
      </c>
      <c r="C62" s="4">
        <f>'Master data'!I59</f>
        <v>0.96137733867948505</v>
      </c>
      <c r="D62" s="7">
        <f>'Master data'!D59/'Master data'!C59</f>
        <v>0.36258754839063301</v>
      </c>
      <c r="E62" s="7">
        <f>'Master data'!AJ59</f>
        <v>0.1767353569715161</v>
      </c>
      <c r="F62" s="4">
        <f t="shared" si="0"/>
        <v>0.7558350542093758</v>
      </c>
      <c r="G62" s="7">
        <f>'Master data'!F59/'Master data'!E59</f>
        <v>5.61125554518032E-2</v>
      </c>
      <c r="H62" s="4">
        <f t="shared" si="1"/>
        <v>0.80076820448773467</v>
      </c>
      <c r="I62" s="66">
        <f>'Master data'!K59</f>
        <v>0.32656178601349489</v>
      </c>
      <c r="J62" s="7">
        <f>optvar!C64</f>
        <v>0.28107576688049773</v>
      </c>
      <c r="K62" s="23">
        <f>IF(AVERAGE('Master data'!DA59:DJ59)&gt;0,STDEV('Master data'!DA59:DJ59)/AVERAGE('Master data'!DA59:DJ59),"NA")</f>
        <v>0.16337479327091753</v>
      </c>
    </row>
    <row r="63" spans="1:11">
      <c r="A63" s="2" t="str">
        <f>'Master data'!A60</f>
        <v>Paper/Forest Products</v>
      </c>
      <c r="B63" s="6">
        <f>'Master data'!B60</f>
        <v>272</v>
      </c>
      <c r="C63" s="4">
        <f>'Master data'!I60</f>
        <v>1.1206472813656296</v>
      </c>
      <c r="D63" s="7">
        <f>'Master data'!D60/'Master data'!C60</f>
        <v>0.50755558222381281</v>
      </c>
      <c r="E63" s="7">
        <f>'Master data'!AJ60</f>
        <v>0.14104913766133662</v>
      </c>
      <c r="F63" s="4">
        <f t="shared" si="0"/>
        <v>0.81167112394826568</v>
      </c>
      <c r="G63" s="7">
        <f>'Master data'!F60/'Master data'!E60</f>
        <v>8.9197330510897774E-2</v>
      </c>
      <c r="H63" s="4">
        <f t="shared" si="1"/>
        <v>0.89116023825836765</v>
      </c>
      <c r="I63" s="66">
        <f>'Master data'!K60</f>
        <v>0.34689310183239469</v>
      </c>
      <c r="J63" s="7">
        <f>optvar!C65</f>
        <v>0.28535354069030661</v>
      </c>
      <c r="K63" s="23">
        <f>IF(AVERAGE('Master data'!DA60:DJ60)&gt;0,STDEV('Master data'!DA60:DJ60)/AVERAGE('Master data'!DA60:DJ60),"NA")</f>
        <v>0.27305028051785879</v>
      </c>
    </row>
    <row r="64" spans="1:11">
      <c r="A64" s="2" t="str">
        <f>'Master data'!A61</f>
        <v>Power</v>
      </c>
      <c r="B64" s="6">
        <f>'Master data'!B61</f>
        <v>541</v>
      </c>
      <c r="C64" s="4">
        <f>'Master data'!I61</f>
        <v>0.85057057788650969</v>
      </c>
      <c r="D64" s="7">
        <f>'Master data'!D61/'Master data'!C61</f>
        <v>0.89127933751739374</v>
      </c>
      <c r="E64" s="7">
        <f>'Master data'!AJ61</f>
        <v>0.16292302235535111</v>
      </c>
      <c r="F64" s="4">
        <f t="shared" si="0"/>
        <v>0.50979396040884006</v>
      </c>
      <c r="G64" s="7">
        <f>'Master data'!F61/'Master data'!E61</f>
        <v>4.9225823044726273E-2</v>
      </c>
      <c r="H64" s="4">
        <f t="shared" si="1"/>
        <v>0.53618826927061325</v>
      </c>
      <c r="I64" s="66">
        <f>'Master data'!K61</f>
        <v>0.29129524402802037</v>
      </c>
      <c r="J64" s="7">
        <f>optvar!C66</f>
        <v>0.21939735279878639</v>
      </c>
      <c r="K64" s="23">
        <f>IF(AVERAGE('Master data'!DA61:DJ61)&gt;0,STDEV('Master data'!DA61:DJ61)/AVERAGE('Master data'!DA61:DJ61),"NA")</f>
        <v>9.7773059100852738E-2</v>
      </c>
    </row>
    <row r="65" spans="1:11">
      <c r="A65" s="2" t="str">
        <f>'Master data'!A62</f>
        <v>Precious Metals</v>
      </c>
      <c r="B65" s="6">
        <f>'Master data'!B62</f>
        <v>947</v>
      </c>
      <c r="C65" s="4">
        <f>'Master data'!I62</f>
        <v>0.9980982211172692</v>
      </c>
      <c r="D65" s="7">
        <f>'Master data'!D62/'Master data'!C62</f>
        <v>0.14679980356142838</v>
      </c>
      <c r="E65" s="7">
        <f>'Master data'!AJ62</f>
        <v>4.209805890790777E-2</v>
      </c>
      <c r="F65" s="4">
        <f t="shared" si="0"/>
        <v>0.89910670532537329</v>
      </c>
      <c r="G65" s="7">
        <f>'Master data'!F62/'Master data'!E62</f>
        <v>8.8855038858793325E-2</v>
      </c>
      <c r="H65" s="4">
        <f t="shared" si="1"/>
        <v>0.98678777106910021</v>
      </c>
      <c r="I65" s="66">
        <f>'Master data'!K62</f>
        <v>0.47482983984824417</v>
      </c>
      <c r="J65" s="7">
        <f>optvar!C67</f>
        <v>0.51152642318556052</v>
      </c>
      <c r="K65" s="23">
        <f>IF(AVERAGE('Master data'!DA62:DJ62)&gt;0,STDEV('Master data'!DA62:DJ62)/AVERAGE('Master data'!DA62:DJ62),"NA")</f>
        <v>0.71283958160237559</v>
      </c>
    </row>
    <row r="66" spans="1:11">
      <c r="A66" s="2" t="str">
        <f>'Master data'!A63</f>
        <v>Publishing &amp; Newspapers</v>
      </c>
      <c r="B66" s="6">
        <f>'Master data'!B63</f>
        <v>337</v>
      </c>
      <c r="C66" s="4">
        <f>'Master data'!I63</f>
        <v>0.93265741787579681</v>
      </c>
      <c r="D66" s="7">
        <f>'Master data'!D63/'Master data'!C63</f>
        <v>0.26009920798434544</v>
      </c>
      <c r="E66" s="7">
        <f>'Master data'!AJ63</f>
        <v>0.13447521146816901</v>
      </c>
      <c r="F66" s="4">
        <f t="shared" si="0"/>
        <v>0.78041786620352049</v>
      </c>
      <c r="G66" s="7">
        <f>'Master data'!F63/'Master data'!E63</f>
        <v>0.1681098501383276</v>
      </c>
      <c r="H66" s="4">
        <f t="shared" si="1"/>
        <v>0.93812610515137029</v>
      </c>
      <c r="I66" s="66">
        <f>'Master data'!K63</f>
        <v>0.35951850896380338</v>
      </c>
      <c r="J66" s="7">
        <f>optvar!C68</f>
        <v>0.27407123703856845</v>
      </c>
      <c r="K66" s="23">
        <f>IF(AVERAGE('Master data'!DA63:DJ63)&gt;0,STDEV('Master data'!DA63:DJ63)/AVERAGE('Master data'!DA63:DJ63),"NA")</f>
        <v>9.8994747104820646E-2</v>
      </c>
    </row>
    <row r="67" spans="1:11">
      <c r="A67" s="2" t="str">
        <f>'Master data'!A64</f>
        <v>R.E.I.T.</v>
      </c>
      <c r="B67" s="6">
        <f>'Master data'!B64</f>
        <v>812</v>
      </c>
      <c r="C67" s="4">
        <f>'Master data'!I64</f>
        <v>1.0655405607637354</v>
      </c>
      <c r="D67" s="7">
        <f>'Master data'!D64/'Master data'!C64</f>
        <v>0.57123583343276108</v>
      </c>
      <c r="E67" s="7">
        <f>'Master data'!AJ64</f>
        <v>2.6947931998019752E-2</v>
      </c>
      <c r="F67" s="4">
        <f t="shared" si="0"/>
        <v>0.74595387370327171</v>
      </c>
      <c r="G67" s="7">
        <f>'Master data'!F64/'Master data'!E64</f>
        <v>2.2991638716454554E-2</v>
      </c>
      <c r="H67" s="4">
        <f t="shared" si="1"/>
        <v>0.76350817788629188</v>
      </c>
      <c r="I67" s="66">
        <f>'Master data'!K64</f>
        <v>0.19695583859169807</v>
      </c>
      <c r="J67" s="7">
        <f>optvar!C69</f>
        <v>0.23920701412951273</v>
      </c>
      <c r="K67" s="23">
        <f>IF(AVERAGE('Master data'!DA64:DJ64)&gt;0,STDEV('Master data'!DA64:DJ64)/AVERAGE('Master data'!DA64:DJ64),"NA")</f>
        <v>0.23967485367704144</v>
      </c>
    </row>
    <row r="68" spans="1:11">
      <c r="A68" s="2" t="str">
        <f>'Master data'!A65</f>
        <v>Real Estate (Development)</v>
      </c>
      <c r="B68" s="6">
        <f>'Master data'!B65</f>
        <v>893</v>
      </c>
      <c r="C68" s="4">
        <f>'Master data'!I65</f>
        <v>0.99962799907070832</v>
      </c>
      <c r="D68" s="7">
        <f>'Master data'!D65/'Master data'!C65</f>
        <v>2.051694034373027</v>
      </c>
      <c r="E68" s="7">
        <f>'Master data'!AJ65</f>
        <v>0.17115671118652617</v>
      </c>
      <c r="F68" s="4">
        <f t="shared" si="0"/>
        <v>0.39374492059051996</v>
      </c>
      <c r="G68" s="7">
        <f>'Master data'!F65/'Master data'!E65</f>
        <v>0.23063051889574432</v>
      </c>
      <c r="H68" s="4">
        <f t="shared" si="1"/>
        <v>0.51177611051765171</v>
      </c>
      <c r="I68" s="66">
        <f>'Master data'!K65</f>
        <v>0.3490367454315253</v>
      </c>
      <c r="J68" s="7">
        <f>optvar!C70</f>
        <v>0.27273025739397344</v>
      </c>
      <c r="K68" s="23">
        <f>IF(AVERAGE('Master data'!DA65:DJ65)&gt;0,STDEV('Master data'!DA65:DJ65)/AVERAGE('Master data'!DA65:DJ65),"NA")</f>
        <v>0.47565197816278421</v>
      </c>
    </row>
    <row r="69" spans="1:11">
      <c r="A69" s="2" t="str">
        <f>'Master data'!A66</f>
        <v>Real Estate (General/Diversified)</v>
      </c>
      <c r="B69" s="6">
        <f>'Master data'!B66</f>
        <v>344</v>
      </c>
      <c r="C69" s="4">
        <f>'Master data'!I66</f>
        <v>1.030256203698114</v>
      </c>
      <c r="D69" s="7">
        <f>'Master data'!D66/'Master data'!C66</f>
        <v>1.1402506165155546</v>
      </c>
      <c r="E69" s="7">
        <f>'Master data'!AJ66</f>
        <v>0.13903447481115122</v>
      </c>
      <c r="F69" s="4">
        <f t="shared" si="0"/>
        <v>0.55533790892687118</v>
      </c>
      <c r="G69" s="7">
        <f>'Master data'!F66/'Master data'!E66</f>
        <v>8.9788437492873782E-2</v>
      </c>
      <c r="H69" s="4">
        <f t="shared" si="1"/>
        <v>0.61011959395156923</v>
      </c>
      <c r="I69" s="66">
        <f>'Master data'!K66</f>
        <v>0.29576434774311994</v>
      </c>
      <c r="J69" s="7">
        <f>optvar!C71</f>
        <v>0.24606295988272234</v>
      </c>
      <c r="K69" s="23">
        <f>IF(AVERAGE('Master data'!DA66:DJ66)&gt;0,STDEV('Master data'!DA66:DJ66)/AVERAGE('Master data'!DA66:DJ66),"NA")</f>
        <v>0.19351395657381726</v>
      </c>
    </row>
    <row r="70" spans="1:11">
      <c r="A70" s="2" t="str">
        <f>'Master data'!A67</f>
        <v>Real Estate (Operations &amp; Services)</v>
      </c>
      <c r="B70" s="6">
        <f>'Master data'!B67</f>
        <v>739</v>
      </c>
      <c r="C70" s="4">
        <f>'Master data'!I67</f>
        <v>0.89802623507809409</v>
      </c>
      <c r="D70" s="7">
        <f>'Master data'!D67/'Master data'!C67</f>
        <v>0.73024068484789073</v>
      </c>
      <c r="E70" s="7">
        <f>'Master data'!AJ67</f>
        <v>0.13994369284956834</v>
      </c>
      <c r="F70" s="4">
        <f t="shared" ref="F70:F100" si="2">IF($F$1="Effective",C70/(1+(1-E70)*D70),C70/(1+(1-$F$2)*D70))</f>
        <v>0.58024006063653855</v>
      </c>
      <c r="G70" s="7">
        <f>'Master data'!F67/'Master data'!E67</f>
        <v>6.7698203868370679E-2</v>
      </c>
      <c r="H70" s="4">
        <f t="shared" ref="H70:H99" si="3">F70/(1-G70)</f>
        <v>0.62237363806882118</v>
      </c>
      <c r="I70" s="66">
        <f>'Master data'!K67</f>
        <v>0.30972720277813959</v>
      </c>
      <c r="J70" s="7">
        <f>optvar!C72</f>
        <v>0.26335774156083375</v>
      </c>
      <c r="K70" s="23">
        <f>IF(AVERAGE('Master data'!DA67:DJ67)&gt;0,STDEV('Master data'!DA67:DJ67)/AVERAGE('Master data'!DA67:DJ67),"NA")</f>
        <v>0.18638012257694569</v>
      </c>
    </row>
    <row r="71" spans="1:11">
      <c r="A71" s="2" t="str">
        <f>'Master data'!A68</f>
        <v>Recreation</v>
      </c>
      <c r="B71" s="6">
        <f>'Master data'!B68</f>
        <v>324</v>
      </c>
      <c r="C71" s="4">
        <f>'Master data'!I68</f>
        <v>1.1026570575415011</v>
      </c>
      <c r="D71" s="7">
        <f>'Master data'!D68/'Master data'!C68</f>
        <v>0.246659793057351</v>
      </c>
      <c r="E71" s="7">
        <f>'Master data'!AJ68</f>
        <v>0.11406308360986638</v>
      </c>
      <c r="F71" s="4">
        <f t="shared" si="2"/>
        <v>0.93051633295004399</v>
      </c>
      <c r="G71" s="7">
        <f>'Master data'!F68/'Master data'!E68</f>
        <v>8.9009763937441755E-2</v>
      </c>
      <c r="H71" s="4">
        <f t="shared" si="3"/>
        <v>1.0214339255400591</v>
      </c>
      <c r="I71" s="66">
        <f>'Master data'!K68</f>
        <v>0.35760427161835157</v>
      </c>
      <c r="J71" s="7">
        <f>optvar!C73</f>
        <v>0.31771923679635966</v>
      </c>
      <c r="K71" s="23">
        <f>IF(AVERAGE('Master data'!DA68:DJ68)&gt;0,STDEV('Master data'!DA68:DJ68)/AVERAGE('Master data'!DA68:DJ68),"NA")</f>
        <v>0.12955289891164834</v>
      </c>
    </row>
    <row r="72" spans="1:11">
      <c r="A72" s="2" t="str">
        <f>'Master data'!A69</f>
        <v>Reinsurance</v>
      </c>
      <c r="B72" s="6">
        <f>'Master data'!B69</f>
        <v>38</v>
      </c>
      <c r="C72" s="4">
        <f>'Master data'!I69</f>
        <v>1.4801313849019009</v>
      </c>
      <c r="D72" s="7">
        <f>'Master data'!D69/'Master data'!C69</f>
        <v>0.32293074063588506</v>
      </c>
      <c r="E72" s="7">
        <f>'Master data'!AJ69</f>
        <v>0.11304052568198376</v>
      </c>
      <c r="F72" s="4">
        <f t="shared" si="2"/>
        <v>1.1915421847393231</v>
      </c>
      <c r="G72" s="7">
        <f>'Master data'!F69/'Master data'!E69</f>
        <v>0.17073651431959311</v>
      </c>
      <c r="H72" s="4">
        <f t="shared" si="3"/>
        <v>1.4368680224255481</v>
      </c>
      <c r="I72" s="66">
        <f>'Master data'!K69</f>
        <v>0.27092852629046865</v>
      </c>
      <c r="J72" s="7">
        <f>optvar!C74</f>
        <v>0.24501934609942183</v>
      </c>
      <c r="K72" s="23">
        <f>IF(AVERAGE('Master data'!DA69:DJ69)&gt;0,STDEV('Master data'!DA69:DJ69)/AVERAGE('Master data'!DA69:DJ69),"NA")</f>
        <v>0.31626952439592571</v>
      </c>
    </row>
    <row r="73" spans="1:11">
      <c r="A73" s="2" t="str">
        <f>'Master data'!A70</f>
        <v>Restaurant/Dining</v>
      </c>
      <c r="B73" s="6">
        <f>'Master data'!B70</f>
        <v>385</v>
      </c>
      <c r="C73" s="4">
        <f>'Master data'!I70</f>
        <v>1.1922172742947497</v>
      </c>
      <c r="D73" s="7">
        <f>'Master data'!D70/'Master data'!C70</f>
        <v>0.31783164790539031</v>
      </c>
      <c r="E73" s="7">
        <f>'Master data'!AJ70</f>
        <v>0.1062992895993016</v>
      </c>
      <c r="F73" s="4">
        <f t="shared" si="2"/>
        <v>0.9627281649350663</v>
      </c>
      <c r="G73" s="7">
        <f>'Master data'!F70/'Master data'!E70</f>
        <v>4.4545709405334658E-2</v>
      </c>
      <c r="H73" s="4">
        <f t="shared" si="3"/>
        <v>1.0076130008646189</v>
      </c>
      <c r="I73" s="66">
        <f>'Master data'!K70</f>
        <v>0.32301093264838665</v>
      </c>
      <c r="J73" s="7">
        <f>optvar!C75</f>
        <v>0.2914595263396178</v>
      </c>
      <c r="K73" s="23">
        <f>IF(AVERAGE('Master data'!DA70:DJ70)&gt;0,STDEV('Master data'!DA70:DJ70)/AVERAGE('Master data'!DA70:DJ70),"NA")</f>
        <v>0.23267593789779661</v>
      </c>
    </row>
    <row r="74" spans="1:11">
      <c r="A74" s="2" t="str">
        <f>'Master data'!A71</f>
        <v>Retail (Automotive)</v>
      </c>
      <c r="B74" s="6">
        <f>'Master data'!B71</f>
        <v>196</v>
      </c>
      <c r="C74" s="4">
        <f>'Master data'!I71</f>
        <v>1.0960129143055957</v>
      </c>
      <c r="D74" s="7">
        <f>'Master data'!D71/'Master data'!C71</f>
        <v>0.41788091368312968</v>
      </c>
      <c r="E74" s="7">
        <f>'Master data'!AJ71</f>
        <v>0.1928389281223383</v>
      </c>
      <c r="F74" s="4">
        <f t="shared" si="2"/>
        <v>0.83447845110737207</v>
      </c>
      <c r="G74" s="7">
        <f>'Master data'!F71/'Master data'!E71</f>
        <v>5.5688246202204028E-2</v>
      </c>
      <c r="H74" s="4">
        <f t="shared" si="3"/>
        <v>0.88368957365117962</v>
      </c>
      <c r="I74" s="66">
        <f>'Master data'!K71</f>
        <v>0.34903434715548365</v>
      </c>
      <c r="J74" s="7">
        <f>optvar!C76</f>
        <v>0.29703781136560709</v>
      </c>
      <c r="K74" s="23">
        <f>IF(AVERAGE('Master data'!DA71:DJ71)&gt;0,STDEV('Master data'!DA71:DJ71)/AVERAGE('Master data'!DA71:DJ71),"NA")</f>
        <v>0.17649899361630098</v>
      </c>
    </row>
    <row r="75" spans="1:11">
      <c r="A75" s="2" t="str">
        <f>'Master data'!A72</f>
        <v>Retail (Building Supply)</v>
      </c>
      <c r="B75" s="6">
        <f>'Master data'!B72</f>
        <v>98</v>
      </c>
      <c r="C75" s="4">
        <f>'Master data'!I72</f>
        <v>1.1996449547792511</v>
      </c>
      <c r="D75" s="7">
        <f>'Master data'!D72/'Master data'!C72</f>
        <v>0.16100645841706768</v>
      </c>
      <c r="E75" s="7">
        <f>'Master data'!AJ72</f>
        <v>0.19947984939777053</v>
      </c>
      <c r="F75" s="4">
        <f t="shared" si="2"/>
        <v>1.0703901583847424</v>
      </c>
      <c r="G75" s="7">
        <f>'Master data'!F72/'Master data'!E72</f>
        <v>3.0244335148519527E-2</v>
      </c>
      <c r="H75" s="4">
        <f t="shared" si="3"/>
        <v>1.1037730401385943</v>
      </c>
      <c r="I75" s="66">
        <f>'Master data'!K72</f>
        <v>0.30854214066264335</v>
      </c>
      <c r="J75" s="7">
        <f>optvar!C77</f>
        <v>0.28844314128208381</v>
      </c>
      <c r="K75" s="23">
        <f>IF(AVERAGE('Master data'!DA72:DJ72)&gt;0,STDEV('Master data'!DA72:DJ72)/AVERAGE('Master data'!DA72:DJ72),"NA")</f>
        <v>0.2666021702485587</v>
      </c>
    </row>
    <row r="76" spans="1:11">
      <c r="A76" s="2" t="str">
        <f>'Master data'!A73</f>
        <v>Retail (Distributors)</v>
      </c>
      <c r="B76" s="6">
        <f>'Master data'!B73</f>
        <v>1002</v>
      </c>
      <c r="C76" s="4">
        <f>'Master data'!I73</f>
        <v>0.87060033611657495</v>
      </c>
      <c r="D76" s="7">
        <f>'Master data'!D73/'Master data'!C73</f>
        <v>0.64469614619503979</v>
      </c>
      <c r="E76" s="7">
        <f>'Master data'!AJ73</f>
        <v>0.16373222291798073</v>
      </c>
      <c r="F76" s="4">
        <f t="shared" si="2"/>
        <v>0.58684688988164424</v>
      </c>
      <c r="G76" s="7">
        <f>'Master data'!F73/'Master data'!E73</f>
        <v>8.8052925755604361E-2</v>
      </c>
      <c r="H76" s="4">
        <f t="shared" si="3"/>
        <v>0.64350981154019615</v>
      </c>
      <c r="I76" s="66">
        <f>'Master data'!K73</f>
        <v>0.38328979607358626</v>
      </c>
      <c r="J76" s="7">
        <f>optvar!C78</f>
        <v>0.2967655843359035</v>
      </c>
      <c r="K76" s="23">
        <f>IF(AVERAGE('Master data'!DA73:DJ73)&gt;0,STDEV('Master data'!DA73:DJ73)/AVERAGE('Master data'!DA73:DJ73),"NA")</f>
        <v>0.18092370895576609</v>
      </c>
    </row>
    <row r="77" spans="1:11">
      <c r="A77" s="2" t="str">
        <f>'Master data'!A74</f>
        <v>Retail (General)</v>
      </c>
      <c r="B77" s="6">
        <f>'Master data'!B74</f>
        <v>204</v>
      </c>
      <c r="C77" s="4">
        <f>'Master data'!I74</f>
        <v>1.0186306423304552</v>
      </c>
      <c r="D77" s="7">
        <f>'Master data'!D74/'Master data'!C74</f>
        <v>0.33441652430382957</v>
      </c>
      <c r="E77" s="7">
        <f>'Master data'!AJ74</f>
        <v>0.19115568554019613</v>
      </c>
      <c r="F77" s="4">
        <f t="shared" si="2"/>
        <v>0.81437523952073732</v>
      </c>
      <c r="G77" s="7">
        <f>'Master data'!F74/'Master data'!E74</f>
        <v>5.9245428119409672E-2</v>
      </c>
      <c r="H77" s="4">
        <f t="shared" si="3"/>
        <v>0.86566173990819117</v>
      </c>
      <c r="I77" s="66">
        <f>'Master data'!K74</f>
        <v>0.27439356463984166</v>
      </c>
      <c r="J77" s="7">
        <f>optvar!C79</f>
        <v>0.24699731612176148</v>
      </c>
      <c r="K77" s="23">
        <f>IF(AVERAGE('Master data'!DA74:DJ74)&gt;0,STDEV('Master data'!DA74:DJ74)/AVERAGE('Master data'!DA74:DJ74),"NA")</f>
        <v>4.5046824377163189E-2</v>
      </c>
    </row>
    <row r="78" spans="1:11">
      <c r="A78" s="2" t="str">
        <f>'Master data'!A75</f>
        <v>Retail (Grocery and Food)</v>
      </c>
      <c r="B78" s="6">
        <f>'Master data'!B75</f>
        <v>184</v>
      </c>
      <c r="C78" s="4">
        <f>'Master data'!I75</f>
        <v>0.68885348820722192</v>
      </c>
      <c r="D78" s="7">
        <f>'Master data'!D75/'Master data'!C75</f>
        <v>0.53513822598168193</v>
      </c>
      <c r="E78" s="7">
        <f>'Master data'!AJ75</f>
        <v>0.20236456393338445</v>
      </c>
      <c r="F78" s="4">
        <f t="shared" si="2"/>
        <v>0.49156291035349897</v>
      </c>
      <c r="G78" s="7">
        <f>'Master data'!F75/'Master data'!E75</f>
        <v>7.6876662011232E-2</v>
      </c>
      <c r="H78" s="4">
        <f t="shared" si="3"/>
        <v>0.53249971062857038</v>
      </c>
      <c r="I78" s="66">
        <f>'Master data'!K75</f>
        <v>0.26297635985054091</v>
      </c>
      <c r="J78" s="7">
        <f>optvar!C80</f>
        <v>0.22686440685305706</v>
      </c>
      <c r="K78" s="23">
        <f>IF(AVERAGE('Master data'!DA75:DJ75)&gt;0,STDEV('Master data'!DA75:DJ75)/AVERAGE('Master data'!DA75:DJ75),"NA")</f>
        <v>0.15989958300466192</v>
      </c>
    </row>
    <row r="79" spans="1:11">
      <c r="A79" s="2" t="str">
        <f>'Master data'!A76</f>
        <v>Retail (Online)</v>
      </c>
      <c r="B79" s="6">
        <f>'Master data'!B76</f>
        <v>353</v>
      </c>
      <c r="C79" s="4">
        <f>'Master data'!I76</f>
        <v>1.4316167197186636</v>
      </c>
      <c r="D79" s="7">
        <f>'Master data'!D76/'Master data'!C76</f>
        <v>9.3047158014987003E-2</v>
      </c>
      <c r="E79" s="7">
        <f>'Master data'!AJ76</f>
        <v>0.10702026420144505</v>
      </c>
      <c r="F79" s="4">
        <f t="shared" si="2"/>
        <v>1.3382279865268336</v>
      </c>
      <c r="G79" s="7">
        <f>'Master data'!F76/'Master data'!E76</f>
        <v>4.6564990046191475E-2</v>
      </c>
      <c r="H79" s="4">
        <f t="shared" si="3"/>
        <v>1.4035859524307455</v>
      </c>
      <c r="I79" s="66">
        <f>'Master data'!K76</f>
        <v>0.47122968510174901</v>
      </c>
      <c r="J79" s="7">
        <f>optvar!C81</f>
        <v>0.43898595970442778</v>
      </c>
      <c r="K79" s="23">
        <f>IF(AVERAGE('Master data'!DA76:DJ76)&gt;0,STDEV('Master data'!DA76:DJ76)/AVERAGE('Master data'!DA76:DJ76),"NA")</f>
        <v>0.48282480359461577</v>
      </c>
    </row>
    <row r="80" spans="1:11">
      <c r="A80" s="2" t="str">
        <f>'Master data'!A77</f>
        <v>Retail (Special Lines)</v>
      </c>
      <c r="B80" s="6">
        <f>'Master data'!B77</f>
        <v>479</v>
      </c>
      <c r="C80" s="4">
        <f>'Master data'!I77</f>
        <v>1.2079379977370139</v>
      </c>
      <c r="D80" s="7">
        <f>'Master data'!D77/'Master data'!C77</f>
        <v>0.2952384566425274</v>
      </c>
      <c r="E80" s="7">
        <f>'Master data'!AJ77</f>
        <v>0.16780436136769647</v>
      </c>
      <c r="F80" s="4">
        <f t="shared" si="2"/>
        <v>0.98895486640263974</v>
      </c>
      <c r="G80" s="7">
        <f>'Master data'!F77/'Master data'!E77</f>
        <v>8.7201261660907844E-2</v>
      </c>
      <c r="H80" s="4">
        <f t="shared" si="3"/>
        <v>1.0834314563165584</v>
      </c>
      <c r="I80" s="66">
        <f>'Master data'!K77</f>
        <v>0.34402924214588693</v>
      </c>
      <c r="J80" s="7">
        <f>optvar!C82</f>
        <v>0.31635057143527651</v>
      </c>
      <c r="K80" s="23">
        <f>IF(AVERAGE('Master data'!DA77:DJ77)&gt;0,STDEV('Master data'!DA77:DJ77)/AVERAGE('Master data'!DA77:DJ77),"NA")</f>
        <v>0.13709743846070804</v>
      </c>
    </row>
    <row r="81" spans="1:11">
      <c r="A81" s="2" t="str">
        <f>'Master data'!A78</f>
        <v>Rubber&amp; Tires</v>
      </c>
      <c r="B81" s="6">
        <f>'Master data'!B78</f>
        <v>90</v>
      </c>
      <c r="C81" s="4">
        <f>'Master data'!I78</f>
        <v>1.2588029541998951</v>
      </c>
      <c r="D81" s="7">
        <f>'Master data'!D78/'Master data'!C78</f>
        <v>0.39117909224510838</v>
      </c>
      <c r="E81" s="7">
        <f>'Master data'!AJ78</f>
        <v>0.16412855069231705</v>
      </c>
      <c r="F81" s="4">
        <f t="shared" si="2"/>
        <v>0.97326288522984561</v>
      </c>
      <c r="G81" s="7">
        <f>'Master data'!F78/'Master data'!E78</f>
        <v>0.11056076036179305</v>
      </c>
      <c r="H81" s="4">
        <f t="shared" si="3"/>
        <v>1.0942432510912552</v>
      </c>
      <c r="I81" s="66">
        <f>'Master data'!K78</f>
        <v>0.30946061910170253</v>
      </c>
      <c r="J81" s="7">
        <f>optvar!C83</f>
        <v>0.2558277620529969</v>
      </c>
      <c r="K81" s="23">
        <f>IF(AVERAGE('Master data'!DA78:DJ78)&gt;0,STDEV('Master data'!DA78:DJ78)/AVERAGE('Master data'!DA78:DJ78),"NA")</f>
        <v>0.14312303121431602</v>
      </c>
    </row>
    <row r="82" spans="1:11">
      <c r="A82" s="2" t="str">
        <f>'Master data'!A79</f>
        <v>Semiconductor</v>
      </c>
      <c r="B82" s="6">
        <f>'Master data'!B79</f>
        <v>581</v>
      </c>
      <c r="C82" s="4">
        <f>'Master data'!I79</f>
        <v>1.5666378029133892</v>
      </c>
      <c r="D82" s="7">
        <f>'Master data'!D79/'Master data'!C79</f>
        <v>7.1350483366786427E-2</v>
      </c>
      <c r="E82" s="7">
        <f>'Master data'!AJ79</f>
        <v>0.10092090006991444</v>
      </c>
      <c r="F82" s="4">
        <f t="shared" si="2"/>
        <v>1.4870609165211583</v>
      </c>
      <c r="G82" s="7">
        <f>'Master data'!F79/'Master data'!E79</f>
        <v>4.1829042918856654E-2</v>
      </c>
      <c r="H82" s="4">
        <f t="shared" si="3"/>
        <v>1.5519787001801451</v>
      </c>
      <c r="I82" s="66">
        <f>'Master data'!K79</f>
        <v>0.4092863272315615</v>
      </c>
      <c r="J82" s="7">
        <f>optvar!C84</f>
        <v>0.34356638448587645</v>
      </c>
      <c r="K82" s="23">
        <f>IF(AVERAGE('Master data'!DA79:DJ79)&gt;0,STDEV('Master data'!DA79:DJ79)/AVERAGE('Master data'!DA79:DJ79),"NA")</f>
        <v>0.37934592620723312</v>
      </c>
    </row>
    <row r="83" spans="1:11">
      <c r="A83" s="2" t="str">
        <f>'Master data'!A80</f>
        <v>Semiconductor Equip</v>
      </c>
      <c r="B83" s="6">
        <f>'Master data'!B80</f>
        <v>324</v>
      </c>
      <c r="C83" s="4">
        <f>'Master data'!I80</f>
        <v>1.913872580558768</v>
      </c>
      <c r="D83" s="7">
        <f>'Master data'!D80/'Master data'!C80</f>
        <v>4.0876297663377505E-2</v>
      </c>
      <c r="E83" s="7">
        <f>'Master data'!AJ80</f>
        <v>0.13154464776139105</v>
      </c>
      <c r="F83" s="4">
        <f t="shared" si="2"/>
        <v>1.8569438387364923</v>
      </c>
      <c r="G83" s="7">
        <f>'Master data'!F80/'Master data'!E80</f>
        <v>3.9299336216379294E-2</v>
      </c>
      <c r="H83" s="4">
        <f t="shared" si="3"/>
        <v>1.9329057517490515</v>
      </c>
      <c r="I83" s="66">
        <f>'Master data'!K80</f>
        <v>0.35740268703234396</v>
      </c>
      <c r="J83" s="7">
        <f>optvar!C85</f>
        <v>0.33073648727489308</v>
      </c>
      <c r="K83" s="23">
        <f>IF(AVERAGE('Master data'!DA80:DJ80)&gt;0,STDEV('Master data'!DA80:DJ80)/AVERAGE('Master data'!DA80:DJ80),"NA")</f>
        <v>0.5677771186216245</v>
      </c>
    </row>
    <row r="84" spans="1:11">
      <c r="A84" s="2" t="str">
        <f>'Master data'!A81</f>
        <v>Shipbuilding &amp; Marine</v>
      </c>
      <c r="B84" s="6">
        <f>'Master data'!B81</f>
        <v>348</v>
      </c>
      <c r="C84" s="4">
        <f>'Master data'!I81</f>
        <v>1.1235447323872723</v>
      </c>
      <c r="D84" s="7">
        <f>'Master data'!D81/'Master data'!C81</f>
        <v>0.41089480004267576</v>
      </c>
      <c r="E84" s="7">
        <f>'Master data'!AJ81</f>
        <v>0.11544107956077043</v>
      </c>
      <c r="F84" s="4">
        <f t="shared" si="2"/>
        <v>0.85886680447212338</v>
      </c>
      <c r="G84" s="7">
        <f>'Master data'!F81/'Master data'!E81</f>
        <v>0.12604359451949088</v>
      </c>
      <c r="H84" s="4">
        <f t="shared" si="3"/>
        <v>0.98273414907910728</v>
      </c>
      <c r="I84" s="66">
        <f>'Master data'!K81</f>
        <v>0.36361319457741026</v>
      </c>
      <c r="J84" s="7">
        <f>optvar!C86</f>
        <v>0.28900935389708543</v>
      </c>
      <c r="K84" s="23">
        <f>IF(AVERAGE('Master data'!DA81:DJ81)&gt;0,STDEV('Master data'!DA81:DJ81)/AVERAGE('Master data'!DA81:DJ81),"NA")</f>
        <v>0.243094538436609</v>
      </c>
    </row>
    <row r="85" spans="1:11">
      <c r="A85" s="2" t="str">
        <f>'Master data'!A82</f>
        <v>Shoe</v>
      </c>
      <c r="B85" s="6">
        <f>'Master data'!B82</f>
        <v>84</v>
      </c>
      <c r="C85" s="4">
        <f>'Master data'!I82</f>
        <v>1.1373530584187677</v>
      </c>
      <c r="D85" s="7">
        <f>'Master data'!D82/'Master data'!C82</f>
        <v>8.2332416554115162E-2</v>
      </c>
      <c r="E85" s="7">
        <f>'Master data'!AJ82</f>
        <v>0.13794942331838977</v>
      </c>
      <c r="F85" s="4">
        <f t="shared" si="2"/>
        <v>1.0712067765141051</v>
      </c>
      <c r="G85" s="7">
        <f>'Master data'!F82/'Master data'!E82</f>
        <v>5.0807427938060569E-2</v>
      </c>
      <c r="H85" s="4">
        <f t="shared" si="3"/>
        <v>1.1285452584053763</v>
      </c>
      <c r="I85" s="66">
        <f>'Master data'!K82</f>
        <v>0.37851685616965092</v>
      </c>
      <c r="J85" s="7">
        <f>optvar!C87</f>
        <v>0.30489662620660396</v>
      </c>
      <c r="K85" s="23">
        <f>IF(AVERAGE('Master data'!DA82:DJ82)&gt;0,STDEV('Master data'!DA82:DJ82)/AVERAGE('Master data'!DA82:DJ82),"NA")</f>
        <v>0.15781488366500618</v>
      </c>
    </row>
    <row r="86" spans="1:11">
      <c r="A86" s="2" t="str">
        <f>'Master data'!A83</f>
        <v>Software (Entertainment)</v>
      </c>
      <c r="B86" s="6">
        <f>'Master data'!B83</f>
        <v>317</v>
      </c>
      <c r="C86" s="4">
        <f>'Master data'!I83</f>
        <v>1.2783239533700639</v>
      </c>
      <c r="D86" s="7">
        <f>'Master data'!D83/'Master data'!C83</f>
        <v>3.6462506631802234E-2</v>
      </c>
      <c r="E86" s="7">
        <f>'Master data'!AJ83</f>
        <v>9.5090402583538028E-2</v>
      </c>
      <c r="F86" s="4">
        <f t="shared" si="2"/>
        <v>1.2442963309555193</v>
      </c>
      <c r="G86" s="7">
        <f>'Master data'!F83/'Master data'!E83</f>
        <v>2.7359940141331713E-2</v>
      </c>
      <c r="H86" s="4">
        <f t="shared" si="3"/>
        <v>1.2792978433731432</v>
      </c>
      <c r="I86" s="66">
        <f>'Master data'!K83</f>
        <v>0.51385601780952217</v>
      </c>
      <c r="J86" s="7">
        <f>optvar!C88</f>
        <v>0.41354487083788249</v>
      </c>
      <c r="K86" s="23">
        <f>IF(AVERAGE('Master data'!DA83:DJ83)&gt;0,STDEV('Master data'!DA83:DJ83)/AVERAGE('Master data'!DA83:DJ83),"NA")</f>
        <v>0.53611522865899452</v>
      </c>
    </row>
    <row r="87" spans="1:11">
      <c r="A87" s="2" t="str">
        <f>'Master data'!A84</f>
        <v>Software (Internet)</v>
      </c>
      <c r="B87" s="6">
        <f>'Master data'!B84</f>
        <v>151</v>
      </c>
      <c r="C87" s="4">
        <f>'Master data'!I84</f>
        <v>1.1294721270398735</v>
      </c>
      <c r="D87" s="7">
        <f>'Master data'!D84/'Master data'!C84</f>
        <v>6.7704224949383218E-2</v>
      </c>
      <c r="E87" s="7">
        <f>'Master data'!AJ84</f>
        <v>0.10119679968247933</v>
      </c>
      <c r="F87" s="4">
        <f t="shared" si="2"/>
        <v>1.0748911241887458</v>
      </c>
      <c r="G87" s="7">
        <f>'Master data'!F84/'Master data'!E84</f>
        <v>2.9609087147704934E-2</v>
      </c>
      <c r="H87" s="4">
        <f t="shared" si="3"/>
        <v>1.1076887777414264</v>
      </c>
      <c r="I87" s="66">
        <f>'Master data'!K84</f>
        <v>0.46605249002314547</v>
      </c>
      <c r="J87" s="7">
        <f>optvar!C89</f>
        <v>0.36629598047922113</v>
      </c>
      <c r="K87" s="23">
        <f>IF(AVERAGE('Master data'!DA84:DJ84)&gt;0,STDEV('Master data'!DA84:DJ84)/AVERAGE('Master data'!DA84:DJ84),"NA")</f>
        <v>0.27092039645546168</v>
      </c>
    </row>
    <row r="88" spans="1:11">
      <c r="A88" s="2" t="str">
        <f>'Master data'!A85</f>
        <v>Software (System &amp; Application)</v>
      </c>
      <c r="B88" s="6">
        <f>'Master data'!B85</f>
        <v>1603</v>
      </c>
      <c r="C88" s="4">
        <f>'Master data'!I85</f>
        <v>1.2143044372125289</v>
      </c>
      <c r="D88" s="7">
        <f>'Master data'!D85/'Master data'!C85</f>
        <v>5.7477879816202213E-2</v>
      </c>
      <c r="E88" s="7">
        <f>'Master data'!AJ85</f>
        <v>8.2508242386627698E-2</v>
      </c>
      <c r="F88" s="4">
        <f t="shared" si="2"/>
        <v>1.1641210306922949</v>
      </c>
      <c r="G88" s="7">
        <f>'Master data'!F85/'Master data'!E85</f>
        <v>3.0010922124558848E-2</v>
      </c>
      <c r="H88" s="4">
        <f t="shared" si="3"/>
        <v>1.2001382873733581</v>
      </c>
      <c r="I88" s="66">
        <f>'Master data'!K85</f>
        <v>0.44699646940608506</v>
      </c>
      <c r="J88" s="7">
        <f>optvar!C90</f>
        <v>0.39592214923174668</v>
      </c>
      <c r="K88" s="23">
        <f>IF(AVERAGE('Master data'!DA85:DJ85)&gt;0,STDEV('Master data'!DA85:DJ85)/AVERAGE('Master data'!DA85:DJ85),"NA")</f>
        <v>0.23627227320015295</v>
      </c>
    </row>
    <row r="89" spans="1:11">
      <c r="A89" s="2" t="str">
        <f>'Master data'!A86</f>
        <v>Steel</v>
      </c>
      <c r="B89" s="6">
        <f>'Master data'!B86</f>
        <v>709</v>
      </c>
      <c r="C89" s="4">
        <f>'Master data'!I86</f>
        <v>1.2533331552197386</v>
      </c>
      <c r="D89" s="7">
        <f>'Master data'!D86/'Master data'!C86</f>
        <v>0.44556751532926742</v>
      </c>
      <c r="E89" s="7">
        <f>'Master data'!AJ86</f>
        <v>0.15450763081536736</v>
      </c>
      <c r="F89" s="4">
        <f t="shared" si="2"/>
        <v>0.93940641766666177</v>
      </c>
      <c r="G89" s="7">
        <f>'Master data'!F86/'Master data'!E86</f>
        <v>0.11693365516896707</v>
      </c>
      <c r="H89" s="4">
        <f t="shared" si="3"/>
        <v>1.063800498303906</v>
      </c>
      <c r="I89" s="66">
        <f>'Master data'!K86</f>
        <v>0.41679596772108607</v>
      </c>
      <c r="J89" s="7">
        <f>optvar!C91</f>
        <v>0.3186563954166941</v>
      </c>
      <c r="K89" s="23">
        <f>IF(AVERAGE('Master data'!DA86:DJ86)&gt;0,STDEV('Master data'!DA86:DJ86)/AVERAGE('Master data'!DA86:DJ86),"NA")</f>
        <v>0.40717083964916856</v>
      </c>
    </row>
    <row r="90" spans="1:11">
      <c r="A90" s="2" t="str">
        <f>'Master data'!A87</f>
        <v>Telecom (Wireless)</v>
      </c>
      <c r="B90" s="6">
        <f>'Master data'!B87</f>
        <v>101</v>
      </c>
      <c r="C90" s="4">
        <f>'Master data'!I87</f>
        <v>1.0024897354072293</v>
      </c>
      <c r="D90" s="7">
        <f>'Master data'!D87/'Master data'!C87</f>
        <v>0.74290168372318977</v>
      </c>
      <c r="E90" s="7">
        <f>'Master data'!AJ87</f>
        <v>0.15205606611123362</v>
      </c>
      <c r="F90" s="4">
        <f t="shared" si="2"/>
        <v>0.64378693623901229</v>
      </c>
      <c r="G90" s="7">
        <f>'Master data'!F87/'Master data'!E87</f>
        <v>9.8292885774444227E-2</v>
      </c>
      <c r="H90" s="4">
        <f t="shared" si="3"/>
        <v>0.71396457461904139</v>
      </c>
      <c r="I90" s="66">
        <f>'Master data'!K87</f>
        <v>0.32497423515515422</v>
      </c>
      <c r="J90" s="7">
        <f>optvar!C92</f>
        <v>0.25121862207428292</v>
      </c>
      <c r="K90" s="23">
        <f>IF(AVERAGE('Master data'!DA87:DJ87)&gt;0,STDEV('Master data'!DA87:DJ87)/AVERAGE('Master data'!DA87:DJ87),"NA")</f>
        <v>0.14707034539252001</v>
      </c>
    </row>
    <row r="91" spans="1:11">
      <c r="A91" s="2" t="str">
        <f>'Master data'!A88</f>
        <v>Telecom. Equipment</v>
      </c>
      <c r="B91" s="6">
        <f>'Master data'!B88</f>
        <v>465</v>
      </c>
      <c r="C91" s="4">
        <f>'Master data'!I88</f>
        <v>1.1712700535217679</v>
      </c>
      <c r="D91" s="7">
        <f>'Master data'!D88/'Master data'!C88</f>
        <v>0.10579628404608488</v>
      </c>
      <c r="E91" s="7">
        <f>'Master data'!AJ88</f>
        <v>8.528850737407459E-2</v>
      </c>
      <c r="F91" s="4">
        <f t="shared" si="2"/>
        <v>1.0851652178067566</v>
      </c>
      <c r="G91" s="7">
        <f>'Master data'!F88/'Master data'!E88</f>
        <v>6.9412367986905074E-2</v>
      </c>
      <c r="H91" s="4">
        <f t="shared" si="3"/>
        <v>1.1661075007619341</v>
      </c>
      <c r="I91" s="66">
        <f>'Master data'!K88</f>
        <v>0.39287266972200491</v>
      </c>
      <c r="J91" s="7">
        <f>optvar!C93</f>
        <v>0.32549748497016417</v>
      </c>
      <c r="K91" s="23">
        <f>IF(AVERAGE('Master data'!DA88:DJ88)&gt;0,STDEV('Master data'!DA88:DJ88)/AVERAGE('Master data'!DA88:DJ88),"NA")</f>
        <v>0.1498927725561926</v>
      </c>
    </row>
    <row r="92" spans="1:11">
      <c r="A92" s="2" t="str">
        <f>'Master data'!A89</f>
        <v>Telecom. Services</v>
      </c>
      <c r="B92" s="6">
        <f>'Master data'!B89</f>
        <v>296</v>
      </c>
      <c r="C92" s="4">
        <f>'Master data'!I89</f>
        <v>0.8558553061197619</v>
      </c>
      <c r="D92" s="7">
        <f>'Master data'!D89/'Master data'!C89</f>
        <v>0.77245064635044192</v>
      </c>
      <c r="E92" s="7">
        <f>'Master data'!AJ89</f>
        <v>0.13924771228991981</v>
      </c>
      <c r="F92" s="4">
        <f t="shared" si="2"/>
        <v>0.54190763115742158</v>
      </c>
      <c r="G92" s="7">
        <f>'Master data'!F89/'Master data'!E89</f>
        <v>5.5003842589628496E-2</v>
      </c>
      <c r="H92" s="4">
        <f t="shared" si="3"/>
        <v>0.57344956051720142</v>
      </c>
      <c r="I92" s="66">
        <f>'Master data'!K89</f>
        <v>0.35716323544593642</v>
      </c>
      <c r="J92" s="7">
        <f>optvar!C94</f>
        <v>0.28128980563356337</v>
      </c>
      <c r="K92" s="23">
        <f>IF(AVERAGE('Master data'!DA89:DJ89)&gt;0,STDEV('Master data'!DA89:DJ89)/AVERAGE('Master data'!DA89:DJ89),"NA")</f>
        <v>7.7163254202111092E-2</v>
      </c>
    </row>
    <row r="93" spans="1:11">
      <c r="A93" s="2" t="str">
        <f>'Master data'!A90</f>
        <v>Tobacco</v>
      </c>
      <c r="B93" s="6">
        <f>'Master data'!B90</f>
        <v>55</v>
      </c>
      <c r="C93" s="4">
        <f>'Master data'!I90</f>
        <v>0.85479331897830202</v>
      </c>
      <c r="D93" s="7">
        <f>'Master data'!D90/'Master data'!C90</f>
        <v>0.29998819399732057</v>
      </c>
      <c r="E93" s="7">
        <f>'Master data'!AJ90</f>
        <v>0.1603057716551318</v>
      </c>
      <c r="F93" s="4">
        <f t="shared" si="2"/>
        <v>0.69779550825308745</v>
      </c>
      <c r="G93" s="7">
        <f>'Master data'!F90/'Master data'!E90</f>
        <v>4.0219476744466492E-2</v>
      </c>
      <c r="H93" s="4">
        <f t="shared" si="3"/>
        <v>0.72703653735980767</v>
      </c>
      <c r="I93" s="66">
        <f>'Master data'!K90</f>
        <v>0.41881033719487387</v>
      </c>
      <c r="J93" s="7">
        <f>optvar!C95</f>
        <v>0.27244667748724533</v>
      </c>
      <c r="K93" s="23">
        <f>IF(AVERAGE('Master data'!DA90:DJ90)&gt;0,STDEV('Master data'!DA90:DJ90)/AVERAGE('Master data'!DA90:DJ90),"NA")</f>
        <v>0.11045388804364467</v>
      </c>
    </row>
    <row r="94" spans="1:11">
      <c r="A94" s="2" t="str">
        <f>'Master data'!A91</f>
        <v>Transportation</v>
      </c>
      <c r="B94" s="6">
        <f>'Master data'!B91</f>
        <v>295</v>
      </c>
      <c r="C94" s="4">
        <f>'Master data'!I91</f>
        <v>1.0144295016900287</v>
      </c>
      <c r="D94" s="7">
        <f>'Master data'!D91/'Master data'!C91</f>
        <v>0.39985549697839728</v>
      </c>
      <c r="E94" s="7">
        <f>'Master data'!AJ91</f>
        <v>0.17300122465194584</v>
      </c>
      <c r="F94" s="4">
        <f t="shared" si="2"/>
        <v>0.7803954452422619</v>
      </c>
      <c r="G94" s="7">
        <f>'Master data'!F91/'Master data'!E91</f>
        <v>8.2057083553635071E-2</v>
      </c>
      <c r="H94" s="4">
        <f t="shared" si="3"/>
        <v>0.85015683574683387</v>
      </c>
      <c r="I94" s="66">
        <f>'Master data'!K91</f>
        <v>0.34702263555987861</v>
      </c>
      <c r="J94" s="7">
        <f>optvar!C96</f>
        <v>0.28153691037221817</v>
      </c>
      <c r="K94" s="23">
        <f>IF(AVERAGE('Master data'!DA91:DJ91)&gt;0,STDEV('Master data'!DA91:DJ91)/AVERAGE('Master data'!DA91:DJ91),"NA")</f>
        <v>0.12278710674506563</v>
      </c>
    </row>
    <row r="95" spans="1:11">
      <c r="A95" s="2" t="str">
        <f>'Master data'!A92</f>
        <v>Transportation (Railroads)</v>
      </c>
      <c r="B95" s="6">
        <f>'Master data'!B92</f>
        <v>51</v>
      </c>
      <c r="C95" s="4">
        <f>'Master data'!I92</f>
        <v>0.82573690152955981</v>
      </c>
      <c r="D95" s="7">
        <f>'Master data'!D92/'Master data'!C92</f>
        <v>0.39088775652682778</v>
      </c>
      <c r="E95" s="7">
        <f>'Master data'!AJ92</f>
        <v>0.19681305906942689</v>
      </c>
      <c r="F95" s="4">
        <f t="shared" si="2"/>
        <v>0.63853907242373364</v>
      </c>
      <c r="G95" s="7">
        <f>'Master data'!F92/'Master data'!E92</f>
        <v>4.0329803944072505E-2</v>
      </c>
      <c r="H95" s="4">
        <f t="shared" si="3"/>
        <v>0.66537345334680054</v>
      </c>
      <c r="I95" s="66">
        <f>'Master data'!K92</f>
        <v>0.1990941205821509</v>
      </c>
      <c r="J95" s="7">
        <f>optvar!C97</f>
        <v>0.17870620242728813</v>
      </c>
      <c r="K95" s="23">
        <f>IF(AVERAGE('Master data'!DA92:DJ92)&gt;0,STDEV('Master data'!DA92:DJ92)/AVERAGE('Master data'!DA92:DJ92),"NA")</f>
        <v>0.20701044221438974</v>
      </c>
    </row>
    <row r="96" spans="1:11">
      <c r="A96" s="2" t="str">
        <f>'Master data'!A93</f>
        <v>Trucking</v>
      </c>
      <c r="B96" s="6">
        <f>'Master data'!B93</f>
        <v>232</v>
      </c>
      <c r="C96" s="4">
        <f>'Master data'!I93</f>
        <v>1.1301992175741524</v>
      </c>
      <c r="D96" s="7">
        <f>'Master data'!D93/'Master data'!C93</f>
        <v>0.43473684301557303</v>
      </c>
      <c r="E96" s="7">
        <f>'Master data'!AJ93</f>
        <v>0.16398673598970887</v>
      </c>
      <c r="F96" s="4">
        <f t="shared" si="2"/>
        <v>0.8523034380969593</v>
      </c>
      <c r="G96" s="7">
        <f>'Master data'!F93/'Master data'!E93</f>
        <v>7.1169463477419009E-2</v>
      </c>
      <c r="H96" s="4">
        <f t="shared" si="3"/>
        <v>0.91760919197152047</v>
      </c>
      <c r="I96" s="66">
        <f>'Master data'!K93</f>
        <v>0.33065902771294364</v>
      </c>
      <c r="J96" s="7">
        <f>optvar!C98</f>
        <v>0.28263701614696507</v>
      </c>
      <c r="K96" s="23">
        <f>IF(AVERAGE('Master data'!DA93:DJ93)&gt;0,STDEV('Master data'!DA93:DJ93)/AVERAGE('Master data'!DA93:DJ93),"NA")</f>
        <v>0.34191835530292441</v>
      </c>
    </row>
    <row r="97" spans="1:11">
      <c r="A97" s="2" t="str">
        <f>'Master data'!A94</f>
        <v>Utility (General)</v>
      </c>
      <c r="B97" s="6">
        <f>'Master data'!B94</f>
        <v>54</v>
      </c>
      <c r="C97" s="4">
        <f>'Master data'!I94</f>
        <v>0.80364818176933617</v>
      </c>
      <c r="D97" s="7">
        <f>'Master data'!D94/'Master data'!C94</f>
        <v>0.82948591556915219</v>
      </c>
      <c r="E97" s="7">
        <f>'Master data'!AJ94</f>
        <v>0.16708949179198282</v>
      </c>
      <c r="F97" s="4">
        <f t="shared" si="2"/>
        <v>0.49543248219633973</v>
      </c>
      <c r="G97" s="7">
        <f>'Master data'!F94/'Master data'!E94</f>
        <v>4.5084424233096297E-2</v>
      </c>
      <c r="H97" s="4">
        <f t="shared" si="3"/>
        <v>0.51882333346427223</v>
      </c>
      <c r="I97" s="66">
        <f>'Master data'!K94</f>
        <v>0.1784442218699003</v>
      </c>
      <c r="J97" s="7">
        <f>optvar!C99</f>
        <v>0.18542881310222778</v>
      </c>
      <c r="K97" s="23">
        <f>IF(AVERAGE('Master data'!DA94:DJ94)&gt;0,STDEV('Master data'!DA94:DJ94)/AVERAGE('Master data'!DA94:DJ94),"NA")</f>
        <v>0.15741756595145057</v>
      </c>
    </row>
    <row r="98" spans="1:11">
      <c r="A98" s="2" t="str">
        <f>'Master data'!A95</f>
        <v>Utility (Water)</v>
      </c>
      <c r="B98" s="6">
        <f>'Master data'!B95</f>
        <v>104</v>
      </c>
      <c r="C98" s="4">
        <f>'Master data'!I95</f>
        <v>0.72895941806314868</v>
      </c>
      <c r="D98" s="7">
        <f>'Master data'!D95/'Master data'!C95</f>
        <v>0.68167276515929032</v>
      </c>
      <c r="E98" s="7">
        <f>'Master data'!AJ95</f>
        <v>0.15414488013719491</v>
      </c>
      <c r="F98" s="4">
        <f t="shared" si="2"/>
        <v>0.48235382090305023</v>
      </c>
      <c r="G98" s="7">
        <f>'Master data'!F95/'Master data'!E95</f>
        <v>5.7911917074542817E-2</v>
      </c>
      <c r="H98" s="4">
        <f>F98/(1-G98)</f>
        <v>0.51200501274275911</v>
      </c>
      <c r="I98" s="66">
        <f>'Master data'!K95</f>
        <v>0.29537866200171248</v>
      </c>
      <c r="J98" s="7">
        <f>optvar!C101</f>
        <v>0.32546769015797089</v>
      </c>
      <c r="K98" s="23">
        <f>IF(AVERAGE('Master data'!DA95:DJ95)&gt;0,STDEV('Master data'!DA95:DJ95)/AVERAGE('Master data'!DA95:DJ95),"NA")</f>
        <v>0.17495630573161208</v>
      </c>
    </row>
    <row r="99" spans="1:11">
      <c r="A99" s="2" t="str">
        <f>'Master data'!A96</f>
        <v>Total Market</v>
      </c>
      <c r="B99" s="6">
        <f>'Master data'!B96</f>
        <v>47606</v>
      </c>
      <c r="C99" s="4">
        <f>'Master data'!I96</f>
        <v>1.0937390921800889</v>
      </c>
      <c r="D99" s="7">
        <f>'Master data'!D96/'Master data'!C96</f>
        <v>0.55840624573484132</v>
      </c>
      <c r="E99" s="7">
        <f>'Master data'!AJ96</f>
        <v>0.1233421753019964</v>
      </c>
      <c r="F99" s="4">
        <f t="shared" si="2"/>
        <v>0.77088770870448486</v>
      </c>
      <c r="G99" s="7">
        <f>'Master data'!F96/'Master data'!E96</f>
        <v>0.1324135575488998</v>
      </c>
      <c r="H99" s="4">
        <f t="shared" si="3"/>
        <v>0.88854282522739447</v>
      </c>
      <c r="I99" s="66">
        <f>'Master data'!K96</f>
        <v>0.37308008920797459</v>
      </c>
      <c r="J99" s="7">
        <f>optvar!C101</f>
        <v>0.32546769015797089</v>
      </c>
      <c r="K99" s="23">
        <f>IF(AVERAGE('Master data'!DA96:DJ96)&gt;0,STDEV('Master data'!DA96:DJ96)/AVERAGE('Master data'!DA96:DJ96),"NA")</f>
        <v>0.13124863387828598</v>
      </c>
    </row>
    <row r="100" spans="1:11">
      <c r="A100" s="2" t="str">
        <f>'Master data'!A97</f>
        <v>Total Market (without financials)</v>
      </c>
      <c r="B100" s="6">
        <f>'Master data'!B97</f>
        <v>42185</v>
      </c>
      <c r="C100" s="4">
        <f>'Master data'!I97</f>
        <v>1.1216022003226602</v>
      </c>
      <c r="D100" s="7">
        <f>'Master data'!D97/'Master data'!C97</f>
        <v>0.28359212594916056</v>
      </c>
      <c r="E100" s="7">
        <f>'Master data'!AJ97</f>
        <v>0.1221657752925594</v>
      </c>
      <c r="F100" s="4">
        <f t="shared" si="2"/>
        <v>0.92488468892921261</v>
      </c>
      <c r="G100" s="7">
        <f>'Master data'!F97/'Master data'!E97</f>
        <v>6.6099127930104515E-2</v>
      </c>
      <c r="H100" s="4">
        <f>F100/(1-G100)</f>
        <v>0.99034567435331822</v>
      </c>
      <c r="I100" s="66">
        <f>'Master data'!K97</f>
        <v>0.3844556888559662</v>
      </c>
      <c r="J100" s="7">
        <f>optvar!C102</f>
        <v>0.33238862547458892</v>
      </c>
      <c r="K100" s="23">
        <f>IF(AVERAGE('Master data'!DA97:DJ97)&gt;0,STDEV('Master data'!DA97:DJ97)/AVERAGE('Master data'!DA97:DJ97),"NA")</f>
        <v>0.13128355512135309</v>
      </c>
    </row>
  </sheetData>
  <phoneticPr fontId="4" type="noConversion"/>
  <dataValidations count="1">
    <dataValidation type="list" allowBlank="1" showInputMessage="1" showErrorMessage="1" sqref="F1" xr:uid="{00000000-0002-0000-0300-000000000000}">
      <formula1>$N$2:$N$3</formula1>
    </dataValidation>
  </dataValidations>
  <pageMargins left="0.7" right="0.7" top="0.75" bottom="0.75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7"/>
  <sheetViews>
    <sheetView workbookViewId="0">
      <selection sqref="A1:J97"/>
    </sheetView>
  </sheetViews>
  <sheetFormatPr defaultColWidth="11.07421875" defaultRowHeight="13.5"/>
  <cols>
    <col min="1" max="1" width="35.15234375" bestFit="1" customWidth="1"/>
    <col min="2" max="2" width="8.84375" style="5" bestFit="1" customWidth="1"/>
    <col min="3" max="4" width="13.15234375" style="5" bestFit="1" customWidth="1"/>
    <col min="5" max="5" width="12.84375" style="5" bestFit="1" customWidth="1"/>
    <col min="6" max="6" width="13.15234375" style="5" bestFit="1" customWidth="1"/>
    <col min="7" max="7" width="10.4609375" style="5" bestFit="1" customWidth="1"/>
    <col min="8" max="9" width="13.84375" style="5" bestFit="1" customWidth="1"/>
    <col min="10" max="10" width="10.84375" style="5" bestFit="1" customWidth="1"/>
  </cols>
  <sheetData>
    <row r="1" spans="1:10" s="74" customFormat="1" ht="36">
      <c r="A1" s="51" t="s">
        <v>193</v>
      </c>
      <c r="B1" s="18" t="s">
        <v>212</v>
      </c>
      <c r="C1" s="18" t="s">
        <v>571</v>
      </c>
      <c r="D1" s="18" t="s">
        <v>572</v>
      </c>
      <c r="E1" s="18" t="s">
        <v>213</v>
      </c>
      <c r="F1" s="18" t="s">
        <v>573</v>
      </c>
      <c r="G1" s="18" t="s">
        <v>574</v>
      </c>
      <c r="H1" s="18" t="s">
        <v>214</v>
      </c>
      <c r="I1" s="18" t="s">
        <v>215</v>
      </c>
      <c r="J1" s="18" t="s">
        <v>575</v>
      </c>
    </row>
    <row r="2" spans="1:10">
      <c r="A2" s="2" t="str">
        <f>'Master data'!A2</f>
        <v>Advertising</v>
      </c>
      <c r="B2" s="6">
        <f>'Master data'!B2</f>
        <v>348</v>
      </c>
      <c r="C2" s="84">
        <f>'Master data'!BS2</f>
        <v>2262.8549999999996</v>
      </c>
      <c r="D2" s="84">
        <f>'Master data'!BV2</f>
        <v>7340.7450000000017</v>
      </c>
      <c r="E2" s="23">
        <f>IF(D2&gt;0,IF(C2/D2&gt;50,"NA",C2/D2),"NA")</f>
        <v>0.30825958400680026</v>
      </c>
      <c r="F2" s="85">
        <f>-'Master data'!CO2</f>
        <v>3526.4150000000013</v>
      </c>
      <c r="G2" s="85">
        <f>'Master data'!EF2-'Master data'!AN2</f>
        <v>130.49679999999898</v>
      </c>
      <c r="H2" s="23">
        <f>IF('Master data'!AP2&gt;0,(C2+F2+G2-D2)/'Master data'!AP2,"NA")</f>
        <v>-8.9523825484201739E-3</v>
      </c>
      <c r="I2" s="23">
        <f>IF('Master data'!AS2&gt;0,(C2+F2+G2-D2)/'Master data'!AS2,"NA")</f>
        <v>-0.14423051237858128</v>
      </c>
      <c r="J2" s="4">
        <f>IF('Master data'!BA2&gt;0,'Master data'!AP2/('Master data'!BA2+'Master data'!EE2),"NA")</f>
        <v>2.7953022987689566</v>
      </c>
    </row>
    <row r="3" spans="1:10">
      <c r="A3" s="2" t="str">
        <f>'Master data'!A3</f>
        <v>Aerospace/Defense</v>
      </c>
      <c r="B3" s="6">
        <f>'Master data'!B3</f>
        <v>272</v>
      </c>
      <c r="C3" s="84">
        <f>'Master data'!BS3</f>
        <v>20404.463999999996</v>
      </c>
      <c r="D3" s="84">
        <f>'Master data'!BV3</f>
        <v>23558.859000000004</v>
      </c>
      <c r="E3" s="23">
        <f t="shared" ref="E3:E66" si="0">IF(D3&gt;0,IF(C3/D3&gt;50,"NA",C3/D3),"NA")</f>
        <v>0.8661057821178858</v>
      </c>
      <c r="F3" s="85">
        <f>-'Master data'!CO3</f>
        <v>10990.735000000001</v>
      </c>
      <c r="G3" s="85">
        <f>'Master data'!EF3-'Master data'!AN3</f>
        <v>484.04159999997501</v>
      </c>
      <c r="H3" s="23">
        <f>IF('Master data'!AP3&gt;0,(C3+F3+G3-D3)/'Master data'!AP3,"NA")</f>
        <v>1.2612646382451399E-2</v>
      </c>
      <c r="I3" s="23">
        <f>IF('Master data'!AS3&gt;0,(C3+F3+G3-D3)/'Master data'!AS3,"NA")</f>
        <v>0.20262038414324485</v>
      </c>
      <c r="J3" s="4">
        <f>IF('Master data'!BA3&gt;0,'Master data'!AP3/('Master data'!BA3+'Master data'!EE3),"NA")</f>
        <v>1.8431906216043816</v>
      </c>
    </row>
    <row r="4" spans="1:10">
      <c r="A4" s="2" t="str">
        <f>'Master data'!A4</f>
        <v>Air Transport</v>
      </c>
      <c r="B4" s="6">
        <f>'Master data'!B4</f>
        <v>151</v>
      </c>
      <c r="C4" s="84">
        <f>'Master data'!BS4</f>
        <v>37745.027999999984</v>
      </c>
      <c r="D4" s="84">
        <f>'Master data'!BV4</f>
        <v>44559.541999999979</v>
      </c>
      <c r="E4" s="23">
        <f t="shared" si="0"/>
        <v>0.84706947840711655</v>
      </c>
      <c r="F4" s="85">
        <f>-'Master data'!CO4</f>
        <v>72.766000000000076</v>
      </c>
      <c r="G4" s="85">
        <f>'Master data'!EF4-'Master data'!AN4</f>
        <v>80.723800000036135</v>
      </c>
      <c r="H4" s="23">
        <f>IF('Master data'!AP4&gt;0,(C4+F4+G4-D4)/'Master data'!AP4,"NA")</f>
        <v>-2.1550757358998661E-2</v>
      </c>
      <c r="I4" s="23" t="str">
        <f>IF('Master data'!AS4&gt;0,(C4+F4+G4-D4)/'Master data'!AS4,"NA")</f>
        <v>NA</v>
      </c>
      <c r="J4" s="4">
        <f>IF('Master data'!BA4&gt;0,'Master data'!AP4/('Master data'!BA4+'Master data'!EE4),"NA")</f>
        <v>0.52042457558651478</v>
      </c>
    </row>
    <row r="5" spans="1:10">
      <c r="A5" s="2" t="str">
        <f>'Master data'!A5</f>
        <v>Apparel</v>
      </c>
      <c r="B5" s="6">
        <f>'Master data'!B5</f>
        <v>1170</v>
      </c>
      <c r="C5" s="84">
        <f>'Master data'!BS5</f>
        <v>22150.578999999994</v>
      </c>
      <c r="D5" s="84">
        <f>'Master data'!BV5</f>
        <v>17608.576000000005</v>
      </c>
      <c r="E5" s="23">
        <f t="shared" si="0"/>
        <v>1.2579426638474336</v>
      </c>
      <c r="F5" s="85">
        <f>-'Master data'!CO5</f>
        <v>35499.176000000007</v>
      </c>
      <c r="G5" s="85">
        <f>'Master data'!EF5-'Master data'!AN5</f>
        <v>353.84960000010324</v>
      </c>
      <c r="H5" s="23">
        <f>IF('Master data'!AP5&gt;0,(C5+F5+G5-D5)/'Master data'!AP5,"NA")</f>
        <v>6.7615443487588939E-2</v>
      </c>
      <c r="I5" s="23">
        <f>IF('Master data'!AS5&gt;0,(C5+F5+G5-D5)/'Master data'!AS5,"NA")</f>
        <v>0.63671011439102498</v>
      </c>
      <c r="J5" s="4">
        <f>IF('Master data'!BA5&gt;0,'Master data'!AP5/('Master data'!BA5+'Master data'!EE5),"NA")</f>
        <v>1.4629072003367607</v>
      </c>
    </row>
    <row r="6" spans="1:10">
      <c r="A6" s="2" t="str">
        <f>'Master data'!A6</f>
        <v>Auto &amp; Truck</v>
      </c>
      <c r="B6" s="6">
        <f>'Master data'!B6</f>
        <v>152</v>
      </c>
      <c r="C6" s="84">
        <f>'Master data'!BS6</f>
        <v>147280.79600000006</v>
      </c>
      <c r="D6" s="84">
        <f>'Master data'!BV6</f>
        <v>64636.045000000006</v>
      </c>
      <c r="E6" s="23">
        <f t="shared" si="0"/>
        <v>2.2786170781334167</v>
      </c>
      <c r="F6" s="85">
        <f>-'Master data'!CO6</f>
        <v>-21795.048000000003</v>
      </c>
      <c r="G6" s="85">
        <f>'Master data'!EF6-'Master data'!AN6</f>
        <v>4056.6523999999918</v>
      </c>
      <c r="H6" s="23">
        <f>IF('Master data'!AP6&gt;0,(C6+F6+G6-D6)/'Master data'!AP6,"NA")</f>
        <v>3.0356457541861143E-2</v>
      </c>
      <c r="I6" s="23">
        <f>IF('Master data'!AS6&gt;0,(C6+F6+G6-D6)/'Master data'!AS6,"NA")</f>
        <v>0.60466926924127784</v>
      </c>
      <c r="J6" s="4">
        <f>IF('Master data'!BA6&gt;0,'Master data'!AP6/('Master data'!BA6+'Master data'!EE6),"NA")</f>
        <v>1.0329652431485967</v>
      </c>
    </row>
    <row r="7" spans="1:10">
      <c r="A7" s="2" t="str">
        <f>'Master data'!A7</f>
        <v>Auto Parts</v>
      </c>
      <c r="B7" s="6">
        <f>'Master data'!B7</f>
        <v>728</v>
      </c>
      <c r="C7" s="84">
        <f>'Master data'!BS7</f>
        <v>41832.475999999951</v>
      </c>
      <c r="D7" s="84">
        <f>'Master data'!BV7</f>
        <v>23073.788999999986</v>
      </c>
      <c r="E7" s="23">
        <f t="shared" si="0"/>
        <v>1.8129868484105482</v>
      </c>
      <c r="F7" s="85">
        <f>-'Master data'!CO7</f>
        <v>4605.1069999999991</v>
      </c>
      <c r="G7" s="85">
        <f>'Master data'!EF7-'Master data'!AN7</f>
        <v>851.60300000005373</v>
      </c>
      <c r="H7" s="23">
        <f>IF('Master data'!AP7&gt;0,(C7+F7+G7-D7)/'Master data'!AP7,"NA")</f>
        <v>2.6259069392558291E-2</v>
      </c>
      <c r="I7" s="23">
        <f>IF('Master data'!AS7&gt;0,(C7+F7+G7-D7)/'Master data'!AS7,"NA")</f>
        <v>0.61469516079868103</v>
      </c>
      <c r="J7" s="4">
        <f>IF('Master data'!BA7&gt;0,'Master data'!AP7/('Master data'!BA7+'Master data'!EE7),"NA")</f>
        <v>1.6424210993270012</v>
      </c>
    </row>
    <row r="8" spans="1:10">
      <c r="A8" s="2" t="str">
        <f>'Master data'!A8</f>
        <v>Bank (Money Center)</v>
      </c>
      <c r="B8" s="6">
        <f>'Master data'!B8</f>
        <v>610</v>
      </c>
      <c r="C8" s="84">
        <f>'Master data'!BS8</f>
        <v>78456.30100000005</v>
      </c>
      <c r="D8" s="84">
        <f>'Master data'!BV8</f>
        <v>270.92500000000001</v>
      </c>
      <c r="E8" s="23" t="str">
        <f t="shared" si="0"/>
        <v>NA</v>
      </c>
      <c r="F8" s="85">
        <f>-'Master data'!CO8</f>
        <v>-1882.5999999999995</v>
      </c>
      <c r="G8" s="85">
        <f>'Master data'!EF8-'Master data'!AN8</f>
        <v>0</v>
      </c>
      <c r="H8" s="23">
        <f>IF('Master data'!AP8&gt;0,(C8+F8+G8-D8)/'Master data'!AP8,"NA")</f>
        <v>3.1613624335839467E-2</v>
      </c>
      <c r="I8" s="23">
        <f>IF('Master data'!AS8&gt;0,(C8+F8+G8-D8)/'Master data'!AS8,"NA")</f>
        <v>21.897149349023383</v>
      </c>
      <c r="J8" s="4">
        <f>IF('Master data'!BA8&gt;0,'Master data'!AP8/('Master data'!BA8+'Master data'!EE8),"NA")</f>
        <v>0.14974045836073357</v>
      </c>
    </row>
    <row r="9" spans="1:10">
      <c r="A9" s="2" t="str">
        <f>'Master data'!A9</f>
        <v>Banks (Regional)</v>
      </c>
      <c r="B9" s="6">
        <f>'Master data'!B9</f>
        <v>816</v>
      </c>
      <c r="C9" s="84">
        <f>'Master data'!BS9</f>
        <v>17468.235000000015</v>
      </c>
      <c r="D9" s="84">
        <f>'Master data'!BV9</f>
        <v>-4.1109999999999989</v>
      </c>
      <c r="E9" s="23" t="str">
        <f t="shared" si="0"/>
        <v>NA</v>
      </c>
      <c r="F9" s="85">
        <f>-'Master data'!CO9</f>
        <v>11956.425000000001</v>
      </c>
      <c r="G9" s="85">
        <f>'Master data'!EF9-'Master data'!AN9</f>
        <v>0</v>
      </c>
      <c r="H9" s="23">
        <f>IF('Master data'!AP9&gt;0,(C9+F9+G9-D9)/'Master data'!AP9,"NA")</f>
        <v>7.984463977211817E-2</v>
      </c>
      <c r="I9" s="23" t="str">
        <f>IF('Master data'!AS9&gt;0,(C9+F9+G9-D9)/'Master data'!AS9,"NA")</f>
        <v>NA</v>
      </c>
      <c r="J9" s="4">
        <f>IF('Master data'!BA9&gt;0,'Master data'!AP9/('Master data'!BA9+'Master data'!EE9),"NA")</f>
        <v>0.22938959797579286</v>
      </c>
    </row>
    <row r="10" spans="1:10">
      <c r="A10" s="2" t="str">
        <f>'Master data'!A10</f>
        <v>Beverage (Alcoholic)</v>
      </c>
      <c r="B10" s="6">
        <f>'Master data'!B10</f>
        <v>219</v>
      </c>
      <c r="C10" s="84">
        <f>'Master data'!BS10</f>
        <v>14434.309000000007</v>
      </c>
      <c r="D10" s="84">
        <f>'Master data'!BV10</f>
        <v>15906.604000000014</v>
      </c>
      <c r="E10" s="23">
        <f t="shared" si="0"/>
        <v>0.90744127407710617</v>
      </c>
      <c r="F10" s="85">
        <f>-'Master data'!CO10</f>
        <v>2714.6560000000004</v>
      </c>
      <c r="G10" s="85">
        <f>'Master data'!EF10-'Master data'!AN10</f>
        <v>69.661999999982072</v>
      </c>
      <c r="H10" s="23">
        <f>IF('Master data'!AP10&gt;0,(C10+F10+G10-D10)/'Master data'!AP10,"NA")</f>
        <v>3.8145715766077009E-3</v>
      </c>
      <c r="I10" s="23">
        <f>IF('Master data'!AS10&gt;0,(C10+F10+G10-D10)/'Master data'!AS10,"NA")</f>
        <v>2.3727812240579019E-2</v>
      </c>
      <c r="J10" s="4">
        <f>IF('Master data'!BA10&gt;0,'Master data'!AP10/('Master data'!BA10+'Master data'!EE10),"NA")</f>
        <v>0.72317532053776501</v>
      </c>
    </row>
    <row r="11" spans="1:10">
      <c r="A11" s="2" t="str">
        <f>'Master data'!A11</f>
        <v>Beverage (Soft)</v>
      </c>
      <c r="B11" s="6">
        <f>'Master data'!B11</f>
        <v>100</v>
      </c>
      <c r="C11" s="84">
        <f>'Master data'!BS11</f>
        <v>9737.0119999999988</v>
      </c>
      <c r="D11" s="84">
        <f>'Master data'!BV11</f>
        <v>7435.6080000000038</v>
      </c>
      <c r="E11" s="23">
        <f t="shared" si="0"/>
        <v>1.3095112060775653</v>
      </c>
      <c r="F11" s="85">
        <f>-'Master data'!CO11</f>
        <v>6689.3000000000011</v>
      </c>
      <c r="G11" s="85">
        <f>'Master data'!EF11-'Master data'!AN11</f>
        <v>-0.25359999999636784</v>
      </c>
      <c r="H11" s="23">
        <f>IF('Master data'!AP11&gt;0,(C11+F11+G11-D11)/'Master data'!AP11,"NA")</f>
        <v>4.1359988705378374E-2</v>
      </c>
      <c r="I11" s="23">
        <f>IF('Master data'!AS11&gt;0,(C11+F11+G11-D11)/'Master data'!AS11,"NA")</f>
        <v>0.31832546101001913</v>
      </c>
      <c r="J11" s="4">
        <f>IF('Master data'!BA11&gt;0,'Master data'!AP11/('Master data'!BA11+'Master data'!EE11),"NA")</f>
        <v>1.4547388292735512</v>
      </c>
    </row>
    <row r="12" spans="1:10">
      <c r="A12" s="2" t="str">
        <f>'Master data'!A12</f>
        <v>Broadcasting</v>
      </c>
      <c r="B12" s="6">
        <f>'Master data'!B12</f>
        <v>139</v>
      </c>
      <c r="C12" s="84">
        <f>'Master data'!BS12</f>
        <v>5692.9839999999995</v>
      </c>
      <c r="D12" s="84">
        <f>'Master data'!BV12</f>
        <v>8630.4689999999991</v>
      </c>
      <c r="E12" s="23">
        <f t="shared" si="0"/>
        <v>0.65963784818646587</v>
      </c>
      <c r="F12" s="85">
        <f>-'Master data'!CO12</f>
        <v>5556.0290000000005</v>
      </c>
      <c r="G12" s="85">
        <f>'Master data'!EF12-'Master data'!AN12</f>
        <v>-5.3122000000039407</v>
      </c>
      <c r="H12" s="23">
        <f>IF('Master data'!AP12&gt;0,(C12+F12+G12-D12)/'Master data'!AP12,"NA")</f>
        <v>1.536153808767424E-2</v>
      </c>
      <c r="I12" s="23">
        <f>IF('Master data'!AS12&gt;0,(C12+F12+G12-D12)/'Master data'!AS12,"NA")</f>
        <v>0.12561122245749565</v>
      </c>
      <c r="J12" s="4">
        <f>IF('Master data'!BA12&gt;0,'Master data'!AP12/('Master data'!BA12+'Master data'!EE12),"NA")</f>
        <v>1.1393690544768109</v>
      </c>
    </row>
    <row r="13" spans="1:10">
      <c r="A13" s="2" t="str">
        <f>'Master data'!A13</f>
        <v>Brokerage &amp; Investment Banking</v>
      </c>
      <c r="B13" s="6">
        <f>'Master data'!B13</f>
        <v>599</v>
      </c>
      <c r="C13" s="84">
        <f>'Master data'!BS13</f>
        <v>15284.545000000004</v>
      </c>
      <c r="D13" s="84">
        <f>'Master data'!BV13</f>
        <v>6244.3749999999991</v>
      </c>
      <c r="E13" s="23">
        <f t="shared" si="0"/>
        <v>2.4477301571414283</v>
      </c>
      <c r="F13" s="85">
        <f>-'Master data'!CO13</f>
        <v>-11157.989999999998</v>
      </c>
      <c r="G13" s="85">
        <f>'Master data'!EF13-'Master data'!AN13</f>
        <v>913.27039999999761</v>
      </c>
      <c r="H13" s="23">
        <f>IF('Master data'!AP13&gt;0,(C13+F13+G13-D13)/'Master data'!AP13,"NA")</f>
        <v>-2.3799526575878373E-3</v>
      </c>
      <c r="I13" s="23">
        <f>IF('Master data'!AS13&gt;0,(C13+F13+G13-D13)/'Master data'!AS13,"NA")</f>
        <v>-0.18261739939941662</v>
      </c>
      <c r="J13" s="4">
        <f>IF('Master data'!BA13&gt;0,'Master data'!AP13/('Master data'!BA13+'Master data'!EE13),"NA")</f>
        <v>0.21945659992468944</v>
      </c>
    </row>
    <row r="14" spans="1:10">
      <c r="A14" s="2" t="str">
        <f>'Master data'!A14</f>
        <v>Building Materials</v>
      </c>
      <c r="B14" s="6">
        <f>'Master data'!B14</f>
        <v>449</v>
      </c>
      <c r="C14" s="84">
        <f>'Master data'!BS14</f>
        <v>16949.875999999986</v>
      </c>
      <c r="D14" s="84">
        <f>'Master data'!BV14</f>
        <v>11611.882000000012</v>
      </c>
      <c r="E14" s="23">
        <f t="shared" si="0"/>
        <v>1.4597010200413651</v>
      </c>
      <c r="F14" s="85">
        <f>-'Master data'!CO14</f>
        <v>9076.7090000000007</v>
      </c>
      <c r="G14" s="85">
        <f>'Master data'!EF14-'Master data'!AN14</f>
        <v>296.42180000001827</v>
      </c>
      <c r="H14" s="23">
        <f>IF('Master data'!AP14&gt;0,(C14+F14+G14-D14)/'Master data'!AP14,"NA")</f>
        <v>3.2959674260180927E-2</v>
      </c>
      <c r="I14" s="23">
        <f>IF('Master data'!AS14&gt;0,(C14+F14+G14-D14)/'Master data'!AS14,"NA")</f>
        <v>0.38013901907824488</v>
      </c>
      <c r="J14" s="4">
        <f>IF('Master data'!BA14&gt;0,'Master data'!AP14/('Master data'!BA14+'Master data'!EE14),"NA")</f>
        <v>1.9207262185722309</v>
      </c>
    </row>
    <row r="15" spans="1:10">
      <c r="A15" s="2" t="str">
        <f>'Master data'!A15</f>
        <v>Business &amp; Consumer Services</v>
      </c>
      <c r="B15" s="6">
        <f>'Master data'!B15</f>
        <v>948</v>
      </c>
      <c r="C15" s="84">
        <f>'Master data'!BS15</f>
        <v>13944.187000000005</v>
      </c>
      <c r="D15" s="84">
        <f>'Master data'!BV15</f>
        <v>23513.213000000022</v>
      </c>
      <c r="E15" s="23">
        <f t="shared" si="0"/>
        <v>0.59303622180431026</v>
      </c>
      <c r="F15" s="85">
        <f>-'Master data'!CO15</f>
        <v>20396.373</v>
      </c>
      <c r="G15" s="85">
        <f>'Master data'!EF15-'Master data'!AN15</f>
        <v>803.19980000000942</v>
      </c>
      <c r="H15" s="23">
        <f>IF('Master data'!AP15&gt;0,(C15+F15+G15-D15)/'Master data'!AP15,"NA")</f>
        <v>1.8732578896551822E-2</v>
      </c>
      <c r="I15" s="23">
        <f>IF('Master data'!AS15&gt;0,(C15+F15+G15-D15)/'Master data'!AS15,"NA")</f>
        <v>0.30563622123129985</v>
      </c>
      <c r="J15" s="4">
        <f>IF('Master data'!BA15&gt;0,'Master data'!AP15/('Master data'!BA15+'Master data'!EE15),"NA")</f>
        <v>2.7155500036360642</v>
      </c>
    </row>
    <row r="16" spans="1:10">
      <c r="A16" s="2" t="str">
        <f>'Master data'!A16</f>
        <v>Cable TV</v>
      </c>
      <c r="B16" s="6">
        <f>'Master data'!B16</f>
        <v>54</v>
      </c>
      <c r="C16" s="84">
        <f>'Master data'!BS16</f>
        <v>27405.361999999997</v>
      </c>
      <c r="D16" s="84">
        <f>'Master data'!BV16</f>
        <v>34387.572</v>
      </c>
      <c r="E16" s="23">
        <f t="shared" si="0"/>
        <v>0.79695542331398095</v>
      </c>
      <c r="F16" s="85">
        <f>-'Master data'!CO16</f>
        <v>3957.95</v>
      </c>
      <c r="G16" s="85">
        <f>'Master data'!EF16-'Master data'!AN16</f>
        <v>31.584799999996903</v>
      </c>
      <c r="H16" s="23">
        <f>IF('Master data'!AP16&gt;0,(C16+F16+G16-D16)/'Master data'!AP16,"NA")</f>
        <v>-1.1778116070334552E-2</v>
      </c>
      <c r="I16" s="23">
        <f>IF('Master data'!AS16&gt;0,(C16+F16+G16-D16)/'Master data'!AS16,"NA")</f>
        <v>-8.1184099509460247E-2</v>
      </c>
      <c r="J16" s="4">
        <f>IF('Master data'!BA16&gt;0,'Master data'!AP16/('Master data'!BA16+'Master data'!EE16),"NA")</f>
        <v>0.80491089853914344</v>
      </c>
    </row>
    <row r="17" spans="1:10">
      <c r="A17" s="2" t="str">
        <f>'Master data'!A17</f>
        <v>Chemical (Basic)</v>
      </c>
      <c r="B17" s="6">
        <f>'Master data'!B17</f>
        <v>854</v>
      </c>
      <c r="C17" s="84">
        <f>'Master data'!BS17</f>
        <v>73739.72299999994</v>
      </c>
      <c r="D17" s="84">
        <f>'Master data'!BV17</f>
        <v>28484.671000000006</v>
      </c>
      <c r="E17" s="23">
        <f t="shared" si="0"/>
        <v>2.5887510865054373</v>
      </c>
      <c r="F17" s="85">
        <f>-'Master data'!CO17</f>
        <v>5887.2239999999993</v>
      </c>
      <c r="G17" s="85">
        <f>'Master data'!EF17-'Master data'!AN17</f>
        <v>1437.1154000001552</v>
      </c>
      <c r="H17" s="23">
        <f>IF('Master data'!AP17&gt;0,(C17+F17+G17-D17)/'Master data'!AP17,"NA")</f>
        <v>5.9890191714082858E-2</v>
      </c>
      <c r="I17" s="23">
        <f>IF('Master data'!AS17&gt;0,(C17+F17+G17-D17)/'Master data'!AS17,"NA")</f>
        <v>0.59365100086764166</v>
      </c>
      <c r="J17" s="4">
        <f>IF('Master data'!BA17&gt;0,'Master data'!AP17/('Master data'!BA17+'Master data'!EE17),"NA")</f>
        <v>1.276877647002252</v>
      </c>
    </row>
    <row r="18" spans="1:10">
      <c r="A18" s="2" t="str">
        <f>'Master data'!A18</f>
        <v>Chemical (Diversified)</v>
      </c>
      <c r="B18" s="6">
        <f>'Master data'!B18</f>
        <v>71</v>
      </c>
      <c r="C18" s="84">
        <f>'Master data'!BS18</f>
        <v>14997.221999999996</v>
      </c>
      <c r="D18" s="84">
        <f>'Master data'!BV18</f>
        <v>12352.911000000002</v>
      </c>
      <c r="E18" s="23">
        <f t="shared" si="0"/>
        <v>1.2140637943558401</v>
      </c>
      <c r="F18" s="85">
        <f>-'Master data'!CO18</f>
        <v>3881.2809999999999</v>
      </c>
      <c r="G18" s="85">
        <f>'Master data'!EF18-'Master data'!AN18</f>
        <v>-29.523800000002666</v>
      </c>
      <c r="H18" s="23">
        <f>IF('Master data'!AP18&gt;0,(C18+F18+G18-D18)/'Master data'!AP18,"NA")</f>
        <v>2.3175042368213269E-2</v>
      </c>
      <c r="I18" s="23">
        <f>IF('Master data'!AS18&gt;0,(C18+F18+G18-D18)/'Master data'!AS18,"NA")</f>
        <v>0.24939591558711252</v>
      </c>
      <c r="J18" s="4">
        <f>IF('Master data'!BA18&gt;0,'Master data'!AP18/('Master data'!BA18+'Master data'!EE18),"NA")</f>
        <v>1.1928368145194908</v>
      </c>
    </row>
    <row r="19" spans="1:10">
      <c r="A19" s="2" t="str">
        <f>'Master data'!A19</f>
        <v>Chemical (Specialty)</v>
      </c>
      <c r="B19" s="6">
        <f>'Master data'!B19</f>
        <v>898</v>
      </c>
      <c r="C19" s="84">
        <f>'Master data'!BS19</f>
        <v>61057.766999999978</v>
      </c>
      <c r="D19" s="84">
        <f>'Master data'!BV19</f>
        <v>39278.59899999998</v>
      </c>
      <c r="E19" s="23">
        <f t="shared" si="0"/>
        <v>1.5544792470831255</v>
      </c>
      <c r="F19" s="85">
        <f>-'Master data'!CO19</f>
        <v>16025.095000000005</v>
      </c>
      <c r="G19" s="85">
        <f>'Master data'!EF19-'Master data'!AN19</f>
        <v>1598.8617999998969</v>
      </c>
      <c r="H19" s="23">
        <f>IF('Master data'!AP19&gt;0,(C19+F19+G19-D19)/'Master data'!AP19,"NA")</f>
        <v>4.6584219137677074E-2</v>
      </c>
      <c r="I19" s="23">
        <f>IF('Master data'!AS19&gt;0,(C19+F19+G19-D19)/'Master data'!AS19,"NA")</f>
        <v>0.42692467488356217</v>
      </c>
      <c r="J19" s="4">
        <f>IF('Master data'!BA19&gt;0,'Master data'!AP19/('Master data'!BA19+'Master data'!EE19),"NA")</f>
        <v>1.2522363682932998</v>
      </c>
    </row>
    <row r="20" spans="1:10">
      <c r="A20" s="2" t="str">
        <f>'Master data'!A20</f>
        <v>Coal &amp; Related Energy</v>
      </c>
      <c r="B20" s="6">
        <f>'Master data'!B20</f>
        <v>206</v>
      </c>
      <c r="C20" s="84">
        <f>'Master data'!BS20</f>
        <v>17894.853999999996</v>
      </c>
      <c r="D20" s="84">
        <f>'Master data'!BV20</f>
        <v>10399.243999999993</v>
      </c>
      <c r="E20" s="23">
        <f t="shared" si="0"/>
        <v>1.7207841262307151</v>
      </c>
      <c r="F20" s="85">
        <f>-'Master data'!CO20</f>
        <v>1724.2769999999996</v>
      </c>
      <c r="G20" s="85">
        <f>'Master data'!EF20-'Master data'!AN20</f>
        <v>333.54939999999624</v>
      </c>
      <c r="H20" s="23">
        <f>IF('Master data'!AP20&gt;0,(C20+F20+G20-D20)/'Master data'!AP20,"NA")</f>
        <v>3.7949460245922946E-2</v>
      </c>
      <c r="I20" s="23">
        <f>IF('Master data'!AS20&gt;0,(C20+F20+G20-D20)/'Master data'!AS20,"NA")</f>
        <v>0.29006646197579788</v>
      </c>
      <c r="J20" s="4">
        <f>IF('Master data'!BA20&gt;0,'Master data'!AP20/('Master data'!BA20+'Master data'!EE20),"NA")</f>
        <v>1.1248637774971952</v>
      </c>
    </row>
    <row r="21" spans="1:10">
      <c r="A21" s="2" t="str">
        <f>'Master data'!A21</f>
        <v>Computer Services</v>
      </c>
      <c r="B21" s="6">
        <f>'Master data'!B21</f>
        <v>1040</v>
      </c>
      <c r="C21" s="84">
        <f>'Master data'!BS21</f>
        <v>15587.503000000022</v>
      </c>
      <c r="D21" s="84">
        <f>'Master data'!BV21</f>
        <v>21602.57700000003</v>
      </c>
      <c r="E21" s="23">
        <f t="shared" si="0"/>
        <v>0.72155757158046474</v>
      </c>
      <c r="F21" s="85">
        <f>-'Master data'!CO21</f>
        <v>18535.921000000002</v>
      </c>
      <c r="G21" s="85">
        <f>'Master data'!EF21-'Master data'!AN21</f>
        <v>605.6078000000125</v>
      </c>
      <c r="H21" s="23">
        <f>IF('Master data'!AP21&gt;0,(C21+F21+G21-D21)/'Master data'!AP21,"NA")</f>
        <v>1.2408356424096047E-2</v>
      </c>
      <c r="I21" s="23">
        <f>IF('Master data'!AS21&gt;0,(C21+F21+G21-D21)/'Master data'!AS21,"NA")</f>
        <v>0.21931386190146973</v>
      </c>
      <c r="J21" s="4">
        <f>IF('Master data'!BA21&gt;0,'Master data'!AP21/('Master data'!BA21+'Master data'!EE21),"NA")</f>
        <v>3.4445685929185372</v>
      </c>
    </row>
    <row r="22" spans="1:10">
      <c r="A22" s="2" t="str">
        <f>'Master data'!A22</f>
        <v>Computers/Peripherals</v>
      </c>
      <c r="B22" s="6">
        <f>'Master data'!B22</f>
        <v>336</v>
      </c>
      <c r="C22" s="84">
        <f>'Master data'!BS22</f>
        <v>69424.837999999974</v>
      </c>
      <c r="D22" s="84">
        <f>'Master data'!BV22</f>
        <v>28044.474999999999</v>
      </c>
      <c r="E22" s="23">
        <f t="shared" si="0"/>
        <v>2.4755263915619734</v>
      </c>
      <c r="F22" s="85">
        <f>-'Master data'!CO22</f>
        <v>2895.5309999999999</v>
      </c>
      <c r="G22" s="85">
        <f>'Master data'!EF22-'Master data'!AN22</f>
        <v>4291.3674000000465</v>
      </c>
      <c r="H22" s="23">
        <f>IF('Master data'!AP22&gt;0,(C22+F22+G22-D22)/'Master data'!AP22,"NA")</f>
        <v>3.2827286518238762E-2</v>
      </c>
      <c r="I22" s="23">
        <f>IF('Master data'!AS22&gt;0,(C22+F22+G22-D22)/'Master data'!AS22,"NA")</f>
        <v>0.2946528686171912</v>
      </c>
      <c r="J22" s="4">
        <f>IF('Master data'!BA22&gt;0,'Master data'!AP22/('Master data'!BA22+'Master data'!EE22),"NA")</f>
        <v>1.8795730347568325</v>
      </c>
    </row>
    <row r="23" spans="1:10">
      <c r="A23" s="2" t="str">
        <f>'Master data'!A23</f>
        <v>Construction Supplies</v>
      </c>
      <c r="B23" s="6">
        <f>'Master data'!B23</f>
        <v>784</v>
      </c>
      <c r="C23" s="84">
        <f>'Master data'!BS23</f>
        <v>60993.915999999954</v>
      </c>
      <c r="D23" s="84">
        <f>'Master data'!BV23</f>
        <v>39379.639999999985</v>
      </c>
      <c r="E23" s="23">
        <f t="shared" si="0"/>
        <v>1.5488693141938317</v>
      </c>
      <c r="F23" s="85">
        <f>-'Master data'!CO23</f>
        <v>16530.127</v>
      </c>
      <c r="G23" s="85">
        <f>'Master data'!EF23-'Master data'!AN23</f>
        <v>2596.4948000000149</v>
      </c>
      <c r="H23" s="23">
        <f>IF('Master data'!AP23&gt;0,(C23+F23+G23-D23)/'Master data'!AP23,"NA")</f>
        <v>3.5796678594107754E-2</v>
      </c>
      <c r="I23" s="23">
        <f>IF('Master data'!AS23&gt;0,(C23+F23+G23-D23)/'Master data'!AS23,"NA")</f>
        <v>0.46948258693065936</v>
      </c>
      <c r="J23" s="4">
        <f>IF('Master data'!BA23&gt;0,'Master data'!AP23/('Master data'!BA23+'Master data'!EE23),"NA")</f>
        <v>1.1877188506102832</v>
      </c>
    </row>
    <row r="24" spans="1:10">
      <c r="A24" s="2" t="str">
        <f>'Master data'!A24</f>
        <v>Diversified</v>
      </c>
      <c r="B24" s="6">
        <f>'Master data'!B24</f>
        <v>318</v>
      </c>
      <c r="C24" s="84">
        <f>'Master data'!BS24</f>
        <v>74552.018999999971</v>
      </c>
      <c r="D24" s="84">
        <f>'Master data'!BV24</f>
        <v>48331.314999999981</v>
      </c>
      <c r="E24" s="23">
        <f t="shared" si="0"/>
        <v>1.5425199790239517</v>
      </c>
      <c r="F24" s="85">
        <f>-'Master data'!CO24</f>
        <v>32241.312000000005</v>
      </c>
      <c r="G24" s="85">
        <f>'Master data'!EF24-'Master data'!AN24</f>
        <v>9.6594000000040978</v>
      </c>
      <c r="H24" s="23">
        <f>IF('Master data'!AP24&gt;0,(C24+F24+G24-D24)/'Master data'!AP24,"NA")</f>
        <v>3.5727032438049547E-2</v>
      </c>
      <c r="I24" s="23">
        <f>IF('Master data'!AS24&gt;0,(C24+F24+G24-D24)/'Master data'!AS24,"NA")</f>
        <v>0.25572346658419631</v>
      </c>
      <c r="J24" s="4">
        <f>IF('Master data'!BA24&gt;0,'Master data'!AP24/('Master data'!BA24+'Master data'!EE24),"NA")</f>
        <v>0.85005852741487009</v>
      </c>
    </row>
    <row r="25" spans="1:10">
      <c r="A25" s="2" t="str">
        <f>'Master data'!A25</f>
        <v>Drugs (Biotechnology)</v>
      </c>
      <c r="B25" s="6">
        <f>'Master data'!B25</f>
        <v>1223</v>
      </c>
      <c r="C25" s="84">
        <f>'Master data'!BS25</f>
        <v>14622.453000000012</v>
      </c>
      <c r="D25" s="84">
        <f>'Master data'!BV25</f>
        <v>21234.590999999949</v>
      </c>
      <c r="E25" s="23">
        <f t="shared" si="0"/>
        <v>0.68861477011730754</v>
      </c>
      <c r="F25" s="85">
        <f>-'Master data'!CO25</f>
        <v>32374.016000000003</v>
      </c>
      <c r="G25" s="85">
        <f>'Master data'!EF25-'Master data'!AN25</f>
        <v>10037.384199999971</v>
      </c>
      <c r="H25" s="23">
        <f>IF('Master data'!AP25&gt;0,(C25+F25+G25-D25)/'Master data'!AP25,"NA")</f>
        <v>0.13788348638401227</v>
      </c>
      <c r="I25" s="23">
        <f>IF('Master data'!AS25&gt;0,(C25+F25+G25-D25)/'Master data'!AS25,"NA")</f>
        <v>1.9276738636580315</v>
      </c>
      <c r="J25" s="4">
        <f>IF('Master data'!BA25&gt;0,'Master data'!AP25/('Master data'!BA25+'Master data'!EE25),"NA")</f>
        <v>0.49198829684546491</v>
      </c>
    </row>
    <row r="26" spans="1:10">
      <c r="A26" s="2" t="str">
        <f>'Master data'!A26</f>
        <v>Drugs (Pharmaceutical)</v>
      </c>
      <c r="B26" s="6">
        <f>'Master data'!B26</f>
        <v>1371</v>
      </c>
      <c r="C26" s="84">
        <f>'Master data'!BS26</f>
        <v>54249.342999999964</v>
      </c>
      <c r="D26" s="84">
        <f>'Master data'!BV26</f>
        <v>66135.038000000117</v>
      </c>
      <c r="E26" s="23">
        <f t="shared" si="0"/>
        <v>0.82028142177826935</v>
      </c>
      <c r="F26" s="85">
        <f>-'Master data'!CO26</f>
        <v>53529.247000000003</v>
      </c>
      <c r="G26" s="85">
        <f>'Master data'!EF26-'Master data'!AN26</f>
        <v>22339.638000000414</v>
      </c>
      <c r="H26" s="23">
        <f>IF('Master data'!AP26&gt;0,(C26+F26+G26-D26)/'Master data'!AP26,"NA")</f>
        <v>5.7433549769644821E-2</v>
      </c>
      <c r="I26" s="23">
        <f>IF('Master data'!AS26&gt;0,(C26+F26+G26-D26)/'Master data'!AS26,"NA")</f>
        <v>0.33368101576788894</v>
      </c>
      <c r="J26" s="4">
        <f>IF('Master data'!BA26&gt;0,'Master data'!AP26/('Master data'!BA26+'Master data'!EE26),"NA")</f>
        <v>0.72372750503909877</v>
      </c>
    </row>
    <row r="27" spans="1:10">
      <c r="A27" s="2" t="str">
        <f>'Master data'!A27</f>
        <v>Education</v>
      </c>
      <c r="B27" s="6">
        <f>'Master data'!B27</f>
        <v>244</v>
      </c>
      <c r="C27" s="84">
        <f>'Master data'!BS27</f>
        <v>3742.5150000000017</v>
      </c>
      <c r="D27" s="84">
        <f>'Master data'!BV27</f>
        <v>2304.0149999999999</v>
      </c>
      <c r="E27" s="23">
        <f t="shared" si="0"/>
        <v>1.6243448935879332</v>
      </c>
      <c r="F27" s="85">
        <f>-'Master data'!CO27</f>
        <v>5211.701</v>
      </c>
      <c r="G27" s="85">
        <f>'Master data'!EF27-'Master data'!AN27</f>
        <v>273.69340000000011</v>
      </c>
      <c r="H27" s="23">
        <f>IF('Master data'!AP27&gt;0,(C27+F27+G27-D27)/'Master data'!AP27,"NA")</f>
        <v>0.15324854351350051</v>
      </c>
      <c r="I27" s="23">
        <f>IF('Master data'!AS27&gt;0,(C27+F27+G27-D27)/'Master data'!AS27,"NA")</f>
        <v>2.0345840300052691</v>
      </c>
      <c r="J27" s="4">
        <f>IF('Master data'!BA27&gt;0,'Master data'!AP27/('Master data'!BA27+'Master data'!EE27),"NA")</f>
        <v>0.95105794527488585</v>
      </c>
    </row>
    <row r="28" spans="1:10">
      <c r="A28" s="2" t="str">
        <f>'Master data'!A28</f>
        <v>Electrical Equipment</v>
      </c>
      <c r="B28" s="6">
        <f>'Master data'!B28</f>
        <v>999</v>
      </c>
      <c r="C28" s="84">
        <f>'Master data'!BS28</f>
        <v>42144.841999999931</v>
      </c>
      <c r="D28" s="84">
        <f>'Master data'!BV28</f>
        <v>19035.497999999996</v>
      </c>
      <c r="E28" s="23">
        <f t="shared" si="0"/>
        <v>2.2140131033083525</v>
      </c>
      <c r="F28" s="85">
        <f>-'Master data'!CO28</f>
        <v>22589.210000000003</v>
      </c>
      <c r="G28" s="85">
        <f>'Master data'!EF28-'Master data'!AN28</f>
        <v>2545.8101999999781</v>
      </c>
      <c r="H28" s="23">
        <f>IF('Master data'!AP28&gt;0,(C28+F28+G28-D28)/'Master data'!AP28,"NA")</f>
        <v>6.3184219099487335E-2</v>
      </c>
      <c r="I28" s="23">
        <f>IF('Master data'!AS28&gt;0,(C28+F28+G28-D28)/'Master data'!AS28,"NA")</f>
        <v>1.1422816845644137</v>
      </c>
      <c r="J28" s="4">
        <f>IF('Master data'!BA28&gt;0,'Master data'!AP28/('Master data'!BA28+'Master data'!EE28),"NA")</f>
        <v>1.7049714240582912</v>
      </c>
    </row>
    <row r="29" spans="1:10">
      <c r="A29" s="2" t="str">
        <f>'Master data'!A29</f>
        <v>Electronics (Consumer &amp; Office)</v>
      </c>
      <c r="B29" s="6">
        <f>'Master data'!B29</f>
        <v>138</v>
      </c>
      <c r="C29" s="84">
        <f>'Master data'!BS29</f>
        <v>17187.260000000002</v>
      </c>
      <c r="D29" s="84">
        <f>'Master data'!BV29</f>
        <v>7231.0649999999996</v>
      </c>
      <c r="E29" s="23">
        <f t="shared" si="0"/>
        <v>2.3768642654989276</v>
      </c>
      <c r="F29" s="85">
        <f>-'Master data'!CO29</f>
        <v>9117.5020000000004</v>
      </c>
      <c r="G29" s="85">
        <f>'Master data'!EF29-'Master data'!AN29</f>
        <v>4693.3057999999983</v>
      </c>
      <c r="H29" s="23">
        <f>IF('Master data'!AP29&gt;0,(C29+F29+G29-D29)/'Master data'!AP29,"NA")</f>
        <v>6.5461285299230287E-2</v>
      </c>
      <c r="I29" s="23">
        <f>IF('Master data'!AS29&gt;0,(C29+F29+G29-D29)/'Master data'!AS29,"NA")</f>
        <v>1.2621263191349514</v>
      </c>
      <c r="J29" s="4">
        <f>IF('Master data'!BA29&gt;0,'Master data'!AP29/('Master data'!BA29+'Master data'!EE29),"NA")</f>
        <v>1.6809375717987154</v>
      </c>
    </row>
    <row r="30" spans="1:10">
      <c r="A30" s="2" t="str">
        <f>'Master data'!A30</f>
        <v>Electronics (General)</v>
      </c>
      <c r="B30" s="6">
        <f>'Master data'!B30</f>
        <v>1425</v>
      </c>
      <c r="C30" s="84">
        <f>'Master data'!BS30</f>
        <v>68652.87399999988</v>
      </c>
      <c r="D30" s="84">
        <f>'Master data'!BV30</f>
        <v>30471.388999999992</v>
      </c>
      <c r="E30" s="23">
        <f t="shared" si="0"/>
        <v>2.2530273890697892</v>
      </c>
      <c r="F30" s="85">
        <f>-'Master data'!CO30</f>
        <v>14717.650000000005</v>
      </c>
      <c r="G30" s="85">
        <f>'Master data'!EF30-'Master data'!AN30</f>
        <v>20212.153199999913</v>
      </c>
      <c r="H30" s="23">
        <f>IF('Master data'!AP30&gt;0,(C30+F30+G30-D30)/'Master data'!AP30,"NA")</f>
        <v>6.341272234412805E-2</v>
      </c>
      <c r="I30" s="23">
        <f>IF('Master data'!AS30&gt;0,(C30+F30+G30-D30)/'Master data'!AS30,"NA")</f>
        <v>0.9180548691234387</v>
      </c>
      <c r="J30" s="4">
        <f>IF('Master data'!BA30&gt;0,'Master data'!AP30/('Master data'!BA30+'Master data'!EE30),"NA")</f>
        <v>1.5764726495723238</v>
      </c>
    </row>
    <row r="31" spans="1:10">
      <c r="A31" s="2" t="str">
        <f>'Master data'!A31</f>
        <v>Engineering/Construction</v>
      </c>
      <c r="B31" s="6">
        <f>'Master data'!B31</f>
        <v>1267</v>
      </c>
      <c r="C31" s="84">
        <f>'Master data'!BS31</f>
        <v>78677.43999999993</v>
      </c>
      <c r="D31" s="84">
        <f>'Master data'!BV31</f>
        <v>34657.387999999999</v>
      </c>
      <c r="E31" s="23">
        <f t="shared" si="0"/>
        <v>2.2701491526135764</v>
      </c>
      <c r="F31" s="85">
        <f>-'Master data'!CO31</f>
        <v>7854.5150000000012</v>
      </c>
      <c r="G31" s="85">
        <f>'Master data'!EF31-'Master data'!AN31</f>
        <v>4853.2900000001391</v>
      </c>
      <c r="H31" s="23">
        <f>IF('Master data'!AP31&gt;0,(C31+F31+G31-D31)/'Master data'!AP31,"NA")</f>
        <v>2.6091027382896672E-2</v>
      </c>
      <c r="I31" s="23">
        <f>IF('Master data'!AS31&gt;0,(C31+F31+G31-D31)/'Master data'!AS31,"NA")</f>
        <v>0.72247223363941493</v>
      </c>
      <c r="J31" s="4">
        <f>IF('Master data'!BA31&gt;0,'Master data'!AP31/('Master data'!BA31+'Master data'!EE31),"NA")</f>
        <v>2.1078254150031008</v>
      </c>
    </row>
    <row r="32" spans="1:10">
      <c r="A32" s="2" t="str">
        <f>'Master data'!A32</f>
        <v>Entertainment</v>
      </c>
      <c r="B32" s="6">
        <f>'Master data'!B32</f>
        <v>734</v>
      </c>
      <c r="C32" s="84">
        <f>'Master data'!BS32</f>
        <v>11449.833000000004</v>
      </c>
      <c r="D32" s="84">
        <f>'Master data'!BV32</f>
        <v>16736.979000000014</v>
      </c>
      <c r="E32" s="23">
        <f t="shared" si="0"/>
        <v>0.68410392341413551</v>
      </c>
      <c r="F32" s="85">
        <f>-'Master data'!CO32</f>
        <v>11595.977000000008</v>
      </c>
      <c r="G32" s="85">
        <f>'Master data'!EF32-'Master data'!AN32</f>
        <v>2148.8647999999957</v>
      </c>
      <c r="H32" s="23">
        <f>IF('Master data'!AP32&gt;0,(C32+F32+G32-D32)/'Master data'!AP32,"NA")</f>
        <v>2.7075856672277476E-2</v>
      </c>
      <c r="I32" s="23">
        <f>IF('Master data'!AS32&gt;0,(C32+F32+G32-D32)/'Master data'!AS32,"NA")</f>
        <v>0.39641803357383881</v>
      </c>
      <c r="J32" s="4">
        <f>IF('Master data'!BA32&gt;0,'Master data'!AP32/('Master data'!BA32+'Master data'!EE32),"NA")</f>
        <v>1.1845128712913422</v>
      </c>
    </row>
    <row r="33" spans="1:10">
      <c r="A33" s="2" t="str">
        <f>'Master data'!A33</f>
        <v>Environmental &amp; Waste Services</v>
      </c>
      <c r="B33" s="6">
        <f>'Master data'!B33</f>
        <v>353</v>
      </c>
      <c r="C33" s="84">
        <f>'Master data'!BS33</f>
        <v>12975.669000000002</v>
      </c>
      <c r="D33" s="84">
        <f>'Master data'!BV33</f>
        <v>10152.479999999998</v>
      </c>
      <c r="E33" s="23">
        <f t="shared" si="0"/>
        <v>1.2780787551416013</v>
      </c>
      <c r="F33" s="85">
        <f>-'Master data'!CO33</f>
        <v>13928.647999999996</v>
      </c>
      <c r="G33" s="85">
        <f>'Master data'!EF33-'Master data'!AN33</f>
        <v>142.40379999999277</v>
      </c>
      <c r="H33" s="23">
        <f>IF('Master data'!AP33&gt;0,(C33+F33+G33-D33)/'Master data'!AP33,"NA")</f>
        <v>0.10751660160840347</v>
      </c>
      <c r="I33" s="23">
        <f>IF('Master data'!AS33&gt;0,(C33+F33+G33-D33)/'Master data'!AS33,"NA")</f>
        <v>1.2398977585571598</v>
      </c>
      <c r="J33" s="4">
        <f>IF('Master data'!BA33&gt;0,'Master data'!AP33/('Master data'!BA33+'Master data'!EE33),"NA")</f>
        <v>1.2850256670890909</v>
      </c>
    </row>
    <row r="34" spans="1:10">
      <c r="A34" s="2" t="str">
        <f>'Master data'!A34</f>
        <v>Farming/Agriculture</v>
      </c>
      <c r="B34" s="6">
        <f>'Master data'!B34</f>
        <v>417</v>
      </c>
      <c r="C34" s="84">
        <f>'Master data'!BS34</f>
        <v>24408.531999999985</v>
      </c>
      <c r="D34" s="84">
        <f>'Master data'!BV34</f>
        <v>11602.390000000001</v>
      </c>
      <c r="E34" s="23">
        <f t="shared" si="0"/>
        <v>2.1037503479886457</v>
      </c>
      <c r="F34" s="85">
        <f>-'Master data'!CO34</f>
        <v>2652.7130000000006</v>
      </c>
      <c r="G34" s="85">
        <f>'Master data'!EF34-'Master data'!AN34</f>
        <v>752.11439999998402</v>
      </c>
      <c r="H34" s="23">
        <f>IF('Master data'!AP34&gt;0,(C34+F34+G34-D34)/'Master data'!AP34,"NA")</f>
        <v>3.2607347700619203E-2</v>
      </c>
      <c r="I34" s="23">
        <f>IF('Master data'!AS34&gt;0,(C34+F34+G34-D34)/'Master data'!AS34,"NA")</f>
        <v>0.5719346272028033</v>
      </c>
      <c r="J34" s="4">
        <f>IF('Master data'!BA34&gt;0,'Master data'!AP34/('Master data'!BA34+'Master data'!EE34),"NA")</f>
        <v>1.5270189959091154</v>
      </c>
    </row>
    <row r="35" spans="1:10">
      <c r="A35" s="2" t="str">
        <f>'Master data'!A35</f>
        <v>Financial Svcs. (Non-bank &amp; Insurance)</v>
      </c>
      <c r="B35" s="6">
        <f>'Master data'!B35</f>
        <v>1102</v>
      </c>
      <c r="C35" s="84">
        <f>'Master data'!BS35</f>
        <v>42067.44299999997</v>
      </c>
      <c r="D35" s="84">
        <f>'Master data'!BV35</f>
        <v>10231.967000000004</v>
      </c>
      <c r="E35" s="23">
        <f t="shared" si="0"/>
        <v>4.1113739909442586</v>
      </c>
      <c r="F35" s="85">
        <f>-'Master data'!CO35</f>
        <v>20552.256999999998</v>
      </c>
      <c r="G35" s="85">
        <f>'Master data'!EF35-'Master data'!AN35</f>
        <v>1058.0083999999915</v>
      </c>
      <c r="H35" s="23">
        <f>IF('Master data'!AP35&gt;0,(C35+F35+G35-D35)/'Master data'!AP35,"NA")</f>
        <v>6.6354678402591447E-2</v>
      </c>
      <c r="I35" s="23">
        <f>IF('Master data'!AS35&gt;0,(C35+F35+G35-D35)/'Master data'!AS35,"NA")</f>
        <v>0.82945336426307792</v>
      </c>
      <c r="J35" s="4">
        <f>IF('Master data'!BA35&gt;0,'Master data'!AP35/('Master data'!BA35+'Master data'!EE35),"NA")</f>
        <v>7.508175306627532E-2</v>
      </c>
    </row>
    <row r="36" spans="1:10">
      <c r="A36" s="2" t="str">
        <f>'Master data'!A36</f>
        <v>Food Processing</v>
      </c>
      <c r="B36" s="6">
        <f>'Master data'!B36</f>
        <v>1377</v>
      </c>
      <c r="C36" s="84">
        <f>'Master data'!BS36</f>
        <v>73929.188999999969</v>
      </c>
      <c r="D36" s="84">
        <f>'Master data'!BV36</f>
        <v>39744.295999999988</v>
      </c>
      <c r="E36" s="23">
        <f t="shared" si="0"/>
        <v>1.8601207327964746</v>
      </c>
      <c r="F36" s="85">
        <f>-'Master data'!CO36</f>
        <v>23881.821000000004</v>
      </c>
      <c r="G36" s="85">
        <f>'Master data'!EF36-'Master data'!AN36</f>
        <v>302.08319999984815</v>
      </c>
      <c r="H36" s="23">
        <f>IF('Master data'!AP36&gt;0,(C36+F36+G36-D36)/'Master data'!AP36,"NA")</f>
        <v>3.9433834241671337E-2</v>
      </c>
      <c r="I36" s="23">
        <f>IF('Master data'!AS36&gt;0,(C36+F36+G36-D36)/'Master data'!AS36,"NA")</f>
        <v>0.55336978107801205</v>
      </c>
      <c r="J36" s="4">
        <f>IF('Master data'!BA36&gt;0,'Master data'!AP36/('Master data'!BA36+'Master data'!EE36),"NA")</f>
        <v>1.7623802707398435</v>
      </c>
    </row>
    <row r="37" spans="1:10">
      <c r="A37" s="2" t="str">
        <f>'Master data'!A37</f>
        <v>Food Wholesalers</v>
      </c>
      <c r="B37" s="6">
        <f>'Master data'!B37</f>
        <v>160</v>
      </c>
      <c r="C37" s="84">
        <f>'Master data'!BS37</f>
        <v>4252.9759999999987</v>
      </c>
      <c r="D37" s="84">
        <f>'Master data'!BV37</f>
        <v>3466.376000000002</v>
      </c>
      <c r="E37" s="23">
        <f t="shared" si="0"/>
        <v>1.2269228727639461</v>
      </c>
      <c r="F37" s="85">
        <f>-'Master data'!CO37</f>
        <v>3906.3690000000011</v>
      </c>
      <c r="G37" s="85">
        <f>'Master data'!EF37-'Master data'!AN37</f>
        <v>17.956600000001345</v>
      </c>
      <c r="H37" s="23">
        <f>IF('Master data'!AP37&gt;0,(C37+F37+G37-D37)/'Master data'!AP37,"NA")</f>
        <v>1.2407395934016071E-2</v>
      </c>
      <c r="I37" s="23">
        <f>IF('Master data'!AS37&gt;0,(C37+F37+G37-D37)/'Master data'!AS37,"NA")</f>
        <v>0.79251933069717684</v>
      </c>
      <c r="J37" s="4">
        <f>IF('Master data'!BA37&gt;0,'Master data'!AP37/('Master data'!BA37+'Master data'!EE37),"NA")</f>
        <v>5.0516689569151323</v>
      </c>
    </row>
    <row r="38" spans="1:10">
      <c r="A38" s="2" t="str">
        <f>'Master data'!A38</f>
        <v>Furn/Home Furnishings</v>
      </c>
      <c r="B38" s="6">
        <f>'Master data'!B38</f>
        <v>359</v>
      </c>
      <c r="C38" s="84">
        <f>'Master data'!BS38</f>
        <v>11602.701000000003</v>
      </c>
      <c r="D38" s="84">
        <f>'Master data'!BV38</f>
        <v>6909.1889999999939</v>
      </c>
      <c r="E38" s="23">
        <f t="shared" si="0"/>
        <v>1.6793144607854862</v>
      </c>
      <c r="F38" s="85">
        <f>-'Master data'!CO38</f>
        <v>2674.7910000000006</v>
      </c>
      <c r="G38" s="85">
        <f>'Master data'!EF38-'Master data'!AN38</f>
        <v>1355.3349999999591</v>
      </c>
      <c r="H38" s="23">
        <f>IF('Master data'!AP38&gt;0,(C38+F38+G38-D38)/'Master data'!AP38,"NA")</f>
        <v>2.4921896152994241E-2</v>
      </c>
      <c r="I38" s="23">
        <f>IF('Master data'!AS38&gt;0,(C38+F38+G38-D38)/'Master data'!AS38,"NA")</f>
        <v>0.33654732569234741</v>
      </c>
      <c r="J38" s="4">
        <f>IF('Master data'!BA38&gt;0,'Master data'!AP38/('Master data'!BA38+'Master data'!EE38),"NA")</f>
        <v>2.7324434819828336</v>
      </c>
    </row>
    <row r="39" spans="1:10">
      <c r="A39" s="2" t="str">
        <f>'Master data'!A39</f>
        <v>Green &amp; Renewable Energy</v>
      </c>
      <c r="B39" s="6">
        <f>'Master data'!B39</f>
        <v>239</v>
      </c>
      <c r="C39" s="84">
        <f>'Master data'!BS39</f>
        <v>26000.567000000003</v>
      </c>
      <c r="D39" s="84">
        <f>'Master data'!BV39</f>
        <v>14187.026000000003</v>
      </c>
      <c r="E39" s="23">
        <f t="shared" si="0"/>
        <v>1.8327003136527695</v>
      </c>
      <c r="F39" s="85">
        <f>-'Master data'!CO39</f>
        <v>6178.9910000000036</v>
      </c>
      <c r="G39" s="85">
        <f>'Master data'!EF39-'Master data'!AN39</f>
        <v>32.433800000006158</v>
      </c>
      <c r="H39" s="23">
        <f>IF('Master data'!AP39&gt;0,(C39+F39+G39-D39)/'Master data'!AP39,"NA")</f>
        <v>0.25434296265623013</v>
      </c>
      <c r="I39" s="23">
        <f>IF('Master data'!AS39&gt;0,(C39+F39+G39-D39)/'Master data'!AS39,"NA")</f>
        <v>0.8966357666865834</v>
      </c>
      <c r="J39" s="4">
        <f>IF('Master data'!BA39&gt;0,'Master data'!AP39/('Master data'!BA39+'Master data'!EE39),"NA")</f>
        <v>0.26623388747483401</v>
      </c>
    </row>
    <row r="40" spans="1:10">
      <c r="A40" s="2" t="str">
        <f>'Master data'!A40</f>
        <v>Healthcare Products</v>
      </c>
      <c r="B40" s="6">
        <f>'Master data'!B40</f>
        <v>852</v>
      </c>
      <c r="C40" s="84">
        <f>'Master data'!BS40</f>
        <v>24471.858000000029</v>
      </c>
      <c r="D40" s="84">
        <f>'Master data'!BV40</f>
        <v>20084.507999999987</v>
      </c>
      <c r="E40" s="23">
        <f t="shared" si="0"/>
        <v>1.2184444846744589</v>
      </c>
      <c r="F40" s="85">
        <f>-'Master data'!CO40</f>
        <v>34840.678</v>
      </c>
      <c r="G40" s="85">
        <f>'Master data'!EF40-'Master data'!AN40</f>
        <v>2969.5533999998152</v>
      </c>
      <c r="H40" s="23">
        <f>IF('Master data'!AP40&gt;0,(C40+F40+G40-D40)/'Master data'!AP40,"NA")</f>
        <v>9.7684912210769165E-2</v>
      </c>
      <c r="I40" s="23">
        <f>IF('Master data'!AS40&gt;0,(C40+F40+G40-D40)/'Master data'!AS40,"NA")</f>
        <v>0.61371869689929148</v>
      </c>
      <c r="J40" s="4">
        <f>IF('Master data'!BA40&gt;0,'Master data'!AP40/('Master data'!BA40+'Master data'!EE40),"NA")</f>
        <v>1.045846161111043</v>
      </c>
    </row>
    <row r="41" spans="1:10">
      <c r="A41" s="2" t="str">
        <f>'Master data'!A41</f>
        <v>Healthcare Support Services</v>
      </c>
      <c r="B41" s="6">
        <f>'Master data'!B41</f>
        <v>445</v>
      </c>
      <c r="C41" s="84">
        <f>'Master data'!BS41</f>
        <v>22361.471000000005</v>
      </c>
      <c r="D41" s="84">
        <f>'Master data'!BV41</f>
        <v>23960.734999999993</v>
      </c>
      <c r="E41" s="23">
        <f t="shared" si="0"/>
        <v>0.93325480207514544</v>
      </c>
      <c r="F41" s="85">
        <f>-'Master data'!CO41</f>
        <v>37095.436999999991</v>
      </c>
      <c r="G41" s="85">
        <f>'Master data'!EF41-'Master data'!AN41</f>
        <v>375.06719999994675</v>
      </c>
      <c r="H41" s="23">
        <f>IF('Master data'!AP41&gt;0,(C41+F41+G41-D41)/'Master data'!AP41,"NA")</f>
        <v>1.5410618551876044E-2</v>
      </c>
      <c r="I41" s="23">
        <f>IF('Master data'!AS41&gt;0,(C41+F41+G41-D41)/'Master data'!AS41,"NA")</f>
        <v>0.46098191615169343</v>
      </c>
      <c r="J41" s="4">
        <f>IF('Master data'!BA41&gt;0,'Master data'!AP41/('Master data'!BA41+'Master data'!EE41),"NA")</f>
        <v>6.6359755423643216</v>
      </c>
    </row>
    <row r="42" spans="1:10">
      <c r="A42" s="2" t="str">
        <f>'Master data'!A42</f>
        <v>Heathcare Information and Technology</v>
      </c>
      <c r="B42" s="6">
        <f>'Master data'!B42</f>
        <v>455</v>
      </c>
      <c r="C42" s="84">
        <f>'Master data'!BS42</f>
        <v>14524.461999999989</v>
      </c>
      <c r="D42" s="84">
        <f>'Master data'!BV42</f>
        <v>13359.916000000003</v>
      </c>
      <c r="E42" s="23">
        <f t="shared" si="0"/>
        <v>1.0871671648234904</v>
      </c>
      <c r="F42" s="85">
        <f>-'Master data'!CO42</f>
        <v>37516.97600000001</v>
      </c>
      <c r="G42" s="85">
        <f>'Master data'!EF42-'Master data'!AN42</f>
        <v>2591.7467999999717</v>
      </c>
      <c r="H42" s="23">
        <f>IF('Master data'!AP42&gt;0,(C42+F42+G42-D42)/'Master data'!AP42,"NA")</f>
        <v>0.18777212825730508</v>
      </c>
      <c r="I42" s="23">
        <f>IF('Master data'!AS42&gt;0,(C42+F42+G42-D42)/'Master data'!AS42,"NA")</f>
        <v>1.3358657348328526</v>
      </c>
      <c r="J42" s="4">
        <f>IF('Master data'!BA42&gt;0,'Master data'!AP42/('Master data'!BA42+'Master data'!EE42),"NA")</f>
        <v>1.205045287274372</v>
      </c>
    </row>
    <row r="43" spans="1:10">
      <c r="A43" s="2" t="str">
        <f>'Master data'!A43</f>
        <v>Homebuilding</v>
      </c>
      <c r="B43" s="6">
        <f>'Master data'!B43</f>
        <v>168</v>
      </c>
      <c r="C43" s="84">
        <f>'Master data'!BS43</f>
        <v>2670.42</v>
      </c>
      <c r="D43" s="84">
        <f>'Master data'!BV43</f>
        <v>1477.0590000000004</v>
      </c>
      <c r="E43" s="23">
        <f t="shared" si="0"/>
        <v>1.8079304888971932</v>
      </c>
      <c r="F43" s="85">
        <f>-'Master data'!CO43</f>
        <v>465.64299999999997</v>
      </c>
      <c r="G43" s="85">
        <f>'Master data'!EF43-'Master data'!AN43</f>
        <v>15.910999999992782</v>
      </c>
      <c r="H43" s="23">
        <f>IF('Master data'!AP43&gt;0,(C43+F43+G43-D43)/'Master data'!AP43,"NA")</f>
        <v>5.5436818757800353E-3</v>
      </c>
      <c r="I43" s="23">
        <f>IF('Master data'!AS43&gt;0,(C43+F43+G43-D43)/'Master data'!AS43,"NA")</f>
        <v>5.5720908745297781E-2</v>
      </c>
      <c r="J43" s="4">
        <f>IF('Master data'!BA43&gt;0,'Master data'!AP43/('Master data'!BA43+'Master data'!EE43),"NA")</f>
        <v>1.460552948962565</v>
      </c>
    </row>
    <row r="44" spans="1:10">
      <c r="A44" s="2" t="str">
        <f>'Master data'!A44</f>
        <v>Hospitals/Healthcare Facilities</v>
      </c>
      <c r="B44" s="6">
        <f>'Master data'!B44</f>
        <v>223</v>
      </c>
      <c r="C44" s="84">
        <f>'Master data'!BS44</f>
        <v>14234.942000000005</v>
      </c>
      <c r="D44" s="84">
        <f>'Master data'!BV44</f>
        <v>12734.553000000005</v>
      </c>
      <c r="E44" s="23">
        <f t="shared" si="0"/>
        <v>1.1178203114000154</v>
      </c>
      <c r="F44" s="85">
        <f>-'Master data'!CO44</f>
        <v>6557.8440000000001</v>
      </c>
      <c r="G44" s="85">
        <f>'Master data'!EF44-'Master data'!AN44</f>
        <v>173.49220000000059</v>
      </c>
      <c r="H44" s="23">
        <f>IF('Master data'!AP44&gt;0,(C44+F44+G44-D44)/'Master data'!AP44,"NA")</f>
        <v>3.7465617423834127E-2</v>
      </c>
      <c r="I44" s="23">
        <f>IF('Master data'!AS44&gt;0,(C44+F44+G44-D44)/'Master data'!AS44,"NA")</f>
        <v>0.44615993375955471</v>
      </c>
      <c r="J44" s="4">
        <f>IF('Master data'!BA44&gt;0,'Master data'!AP44/('Master data'!BA44+'Master data'!EE44),"NA")</f>
        <v>1.3074735160759832</v>
      </c>
    </row>
    <row r="45" spans="1:10">
      <c r="A45" s="2" t="str">
        <f>'Master data'!A45</f>
        <v>Hotel/Gaming</v>
      </c>
      <c r="B45" s="6">
        <f>'Master data'!B45</f>
        <v>654</v>
      </c>
      <c r="C45" s="84">
        <f>'Master data'!BS45</f>
        <v>21209.100000000006</v>
      </c>
      <c r="D45" s="84">
        <f>'Master data'!BV45</f>
        <v>29141.468000000001</v>
      </c>
      <c r="E45" s="23">
        <f t="shared" si="0"/>
        <v>0.72779792699530466</v>
      </c>
      <c r="F45" s="85">
        <f>-'Master data'!CO45</f>
        <v>8102.3909999999987</v>
      </c>
      <c r="G45" s="85">
        <f>'Master data'!EF45-'Master data'!AN45</f>
        <v>1485.3007999999973</v>
      </c>
      <c r="H45" s="23">
        <f>IF('Master data'!AP45&gt;0,(C45+F45+G45-D45)/'Master data'!AP45,"NA")</f>
        <v>8.1575691891312072E-3</v>
      </c>
      <c r="I45" s="23" t="str">
        <f>IF('Master data'!AS45&gt;0,(C45+F45+G45-D45)/'Master data'!AS45,"NA")</f>
        <v>NA</v>
      </c>
      <c r="J45" s="4">
        <f>IF('Master data'!BA45&gt;0,'Master data'!AP45/('Master data'!BA45+'Master data'!EE45),"NA")</f>
        <v>0.3889305155506233</v>
      </c>
    </row>
    <row r="46" spans="1:10">
      <c r="A46" s="2" t="str">
        <f>'Master data'!A46</f>
        <v>Household Products</v>
      </c>
      <c r="B46" s="6">
        <f>'Master data'!B46</f>
        <v>575</v>
      </c>
      <c r="C46" s="84">
        <f>'Master data'!BS46</f>
        <v>17248.885000000006</v>
      </c>
      <c r="D46" s="84">
        <f>'Master data'!BV46</f>
        <v>13994.338999999994</v>
      </c>
      <c r="E46" s="23">
        <f t="shared" si="0"/>
        <v>1.232561609376478</v>
      </c>
      <c r="F46" s="85">
        <f>-'Master data'!CO46</f>
        <v>6976.5919999999978</v>
      </c>
      <c r="G46" s="85">
        <f>'Master data'!EF46-'Master data'!AN46</f>
        <v>238.07559999992372</v>
      </c>
      <c r="H46" s="23">
        <f>IF('Master data'!AP46&gt;0,(C46+F46+G46-D46)/'Master data'!AP46,"NA")</f>
        <v>2.1690463776742441E-2</v>
      </c>
      <c r="I46" s="23">
        <f>IF('Master data'!AS46&gt;0,(C46+F46+G46-D46)/'Master data'!AS46,"NA")</f>
        <v>0.1747938719487</v>
      </c>
      <c r="J46" s="4">
        <f>IF('Master data'!BA46&gt;0,'Master data'!AP46/('Master data'!BA46+'Master data'!EE46),"NA")</f>
        <v>1.8031128111662535</v>
      </c>
    </row>
    <row r="47" spans="1:10">
      <c r="A47" s="2" t="str">
        <f>'Master data'!A47</f>
        <v>Information Services</v>
      </c>
      <c r="B47" s="6">
        <f>'Master data'!B47</f>
        <v>266</v>
      </c>
      <c r="C47" s="84">
        <f>'Master data'!BS47</f>
        <v>7480.3090000000011</v>
      </c>
      <c r="D47" s="84">
        <f>'Master data'!BV47</f>
        <v>17588.611000000008</v>
      </c>
      <c r="E47" s="23">
        <f t="shared" si="0"/>
        <v>0.42529276473281474</v>
      </c>
      <c r="F47" s="85">
        <f>-'Master data'!CO47</f>
        <v>20326.347999999998</v>
      </c>
      <c r="G47" s="85">
        <f>'Master data'!EF47-'Master data'!AN47</f>
        <v>693.1473999999871</v>
      </c>
      <c r="H47" s="23">
        <f>IF('Master data'!AP47&gt;0,(C47+F47+G47-D47)/'Master data'!AP47,"NA")</f>
        <v>4.094854330100154E-2</v>
      </c>
      <c r="I47" s="23">
        <f>IF('Master data'!AS47&gt;0,(C47+F47+G47-D47)/'Master data'!AS47,"NA")</f>
        <v>0.25815970539767918</v>
      </c>
      <c r="J47" s="4">
        <f>IF('Master data'!BA47&gt;0,'Master data'!AP47/('Master data'!BA47+'Master data'!EE47),"NA")</f>
        <v>1.4718132745855532</v>
      </c>
    </row>
    <row r="48" spans="1:10">
      <c r="A48" s="2" t="str">
        <f>'Master data'!A48</f>
        <v>Insurance (General)</v>
      </c>
      <c r="B48" s="6">
        <f>'Master data'!B48</f>
        <v>215</v>
      </c>
      <c r="C48" s="84">
        <f>'Master data'!BS48</f>
        <v>6350.9799999999977</v>
      </c>
      <c r="D48" s="84">
        <f>'Master data'!BV48</f>
        <v>13148.407999999994</v>
      </c>
      <c r="E48" s="23">
        <f t="shared" si="0"/>
        <v>0.48302273552813396</v>
      </c>
      <c r="F48" s="85">
        <f>-'Master data'!CO48</f>
        <v>8110.9850000000006</v>
      </c>
      <c r="G48" s="85">
        <f>'Master data'!EF48-'Master data'!AN48</f>
        <v>-5.7095999999728519</v>
      </c>
      <c r="H48" s="23">
        <f>IF('Master data'!AP48&gt;0,(C48+F48+G48-D48)/'Master data'!AP48,"NA")</f>
        <v>1.2234780105357555E-3</v>
      </c>
      <c r="I48" s="23">
        <f>IF('Master data'!AS48&gt;0,(C48+F48+G48-D48)/'Master data'!AS48,"NA")</f>
        <v>1.5411533905234021E-2</v>
      </c>
      <c r="J48" s="4">
        <f>IF('Master data'!BA48&gt;0,'Master data'!AP48/('Master data'!BA48+'Master data'!EE48),"NA")</f>
        <v>1.6084188204332122</v>
      </c>
    </row>
    <row r="49" spans="1:10">
      <c r="A49" s="2" t="str">
        <f>'Master data'!A49</f>
        <v>Insurance (Life)</v>
      </c>
      <c r="B49" s="6">
        <f>'Master data'!B49</f>
        <v>142</v>
      </c>
      <c r="C49" s="84">
        <f>'Master data'!BS49</f>
        <v>9209.1189999999988</v>
      </c>
      <c r="D49" s="84">
        <f>'Master data'!BV49</f>
        <v>7567.0210000000015</v>
      </c>
      <c r="E49" s="23">
        <f t="shared" si="0"/>
        <v>1.2170071947732135</v>
      </c>
      <c r="F49" s="85">
        <f>-'Master data'!CO49</f>
        <v>9322.2119999999995</v>
      </c>
      <c r="G49" s="85">
        <f>'Master data'!EF49-'Master data'!AN49</f>
        <v>0</v>
      </c>
      <c r="H49" s="23">
        <f>IF('Master data'!AP49&gt;0,(C49+F49+G49-D49)/'Master data'!AP49,"NA")</f>
        <v>6.0496076868057202E-3</v>
      </c>
      <c r="I49" s="23">
        <f>IF('Master data'!AS49&gt;0,(C49+F49+G49-D49)/'Master data'!AS49,"NA")</f>
        <v>6.8376353710530094E-2</v>
      </c>
      <c r="J49" s="4">
        <f>IF('Master data'!BA49&gt;0,'Master data'!AP49/('Master data'!BA49+'Master data'!EE49),"NA")</f>
        <v>1.2610123544542804</v>
      </c>
    </row>
    <row r="50" spans="1:10">
      <c r="A50" s="2" t="str">
        <f>'Master data'!A50</f>
        <v>Insurance (Prop/Cas.)</v>
      </c>
      <c r="B50" s="6">
        <f>'Master data'!B50</f>
        <v>231</v>
      </c>
      <c r="C50" s="84">
        <f>'Master data'!BS50</f>
        <v>5484.685000000004</v>
      </c>
      <c r="D50" s="84">
        <f>'Master data'!BV50</f>
        <v>9652.0640000000039</v>
      </c>
      <c r="E50" s="23">
        <f t="shared" si="0"/>
        <v>0.56823960139510077</v>
      </c>
      <c r="F50" s="85">
        <f>-'Master data'!CO50</f>
        <v>13974.173000000004</v>
      </c>
      <c r="G50" s="85">
        <f>'Master data'!EF50-'Master data'!AN50</f>
        <v>0</v>
      </c>
      <c r="H50" s="23">
        <f>IF('Master data'!AP50&gt;0,(C50+F50+G50-D50)/'Master data'!AP50,"NA")</f>
        <v>1.293375445952712E-2</v>
      </c>
      <c r="I50" s="23">
        <f>IF('Master data'!AS50&gt;0,(C50+F50+G50-D50)/'Master data'!AS50,"NA")</f>
        <v>0.1402129973711253</v>
      </c>
      <c r="J50" s="4">
        <f>IF('Master data'!BA50&gt;0,'Master data'!AP50/('Master data'!BA50+'Master data'!EE50),"NA")</f>
        <v>1.3627114561854952</v>
      </c>
    </row>
    <row r="51" spans="1:10">
      <c r="A51" s="2" t="str">
        <f>'Master data'!A51</f>
        <v>Investments &amp; Asset Management</v>
      </c>
      <c r="B51" s="6">
        <f>'Master data'!B51</f>
        <v>1706</v>
      </c>
      <c r="C51" s="84">
        <f>'Master data'!BS51</f>
        <v>5386.9840000000004</v>
      </c>
      <c r="D51" s="84">
        <f>'Master data'!BV51</f>
        <v>3016.4850000000001</v>
      </c>
      <c r="E51" s="23">
        <f t="shared" si="0"/>
        <v>1.7858480980346332</v>
      </c>
      <c r="F51" s="85">
        <f>-'Master data'!CO51</f>
        <v>14989.696000000005</v>
      </c>
      <c r="G51" s="85">
        <f>'Master data'!EF51-'Master data'!AN51</f>
        <v>136.45959999997285</v>
      </c>
      <c r="H51" s="23">
        <f>IF('Master data'!AP51&gt;0,(C51+F51+G51-D51)/'Master data'!AP51,"NA")</f>
        <v>4.1675217813524415E-2</v>
      </c>
      <c r="I51" s="23">
        <f>IF('Master data'!AS51&gt;0,(C51+F51+G51-D51)/'Master data'!AS51,"NA")</f>
        <v>0.24567381730887905</v>
      </c>
      <c r="J51" s="4">
        <f>IF('Master data'!BA51&gt;0,'Master data'!AP51/('Master data'!BA51+'Master data'!EE51),"NA")</f>
        <v>0.52387912099900935</v>
      </c>
    </row>
    <row r="52" spans="1:10">
      <c r="A52" s="2" t="str">
        <f>'Master data'!A52</f>
        <v>Machinery</v>
      </c>
      <c r="B52" s="6">
        <f>'Master data'!B52</f>
        <v>1421</v>
      </c>
      <c r="C52" s="84">
        <f>'Master data'!BS52</f>
        <v>31706.800999999952</v>
      </c>
      <c r="D52" s="84">
        <f>'Master data'!BV52</f>
        <v>21536.242000000035</v>
      </c>
      <c r="E52" s="23">
        <f t="shared" si="0"/>
        <v>1.4722531906912961</v>
      </c>
      <c r="F52" s="85">
        <f>-'Master data'!CO52</f>
        <v>13469.269999999993</v>
      </c>
      <c r="G52" s="85">
        <f>'Master data'!EF52-'Master data'!AN52</f>
        <v>1572.7227999999013</v>
      </c>
      <c r="H52" s="23">
        <f>IF('Master data'!AP52&gt;0,(C52+F52+G52-D52)/'Master data'!AP52,"NA")</f>
        <v>3.0665116726434054E-2</v>
      </c>
      <c r="I52" s="23">
        <f>IF('Master data'!AS52&gt;0,(C52+F52+G52-D52)/'Master data'!AS52,"NA")</f>
        <v>0.39455129413925188</v>
      </c>
      <c r="J52" s="4">
        <f>IF('Master data'!BA52&gt;0,'Master data'!AP52/('Master data'!BA52+'Master data'!EE52),"NA")</f>
        <v>1.524790725080347</v>
      </c>
    </row>
    <row r="53" spans="1:10">
      <c r="A53" s="2" t="str">
        <f>'Master data'!A53</f>
        <v>Metals &amp; Mining</v>
      </c>
      <c r="B53" s="6">
        <f>'Master data'!B53</f>
        <v>1706</v>
      </c>
      <c r="C53" s="84">
        <f>'Master data'!BS53</f>
        <v>69598.53499999996</v>
      </c>
      <c r="D53" s="84">
        <f>'Master data'!BV53</f>
        <v>42453.731000000029</v>
      </c>
      <c r="E53" s="23">
        <f t="shared" si="0"/>
        <v>1.6393973712228005</v>
      </c>
      <c r="F53" s="85">
        <f>-'Master data'!CO53</f>
        <v>4524.295000000001</v>
      </c>
      <c r="G53" s="85">
        <f>'Master data'!EF53-'Master data'!AN53</f>
        <v>1107.0098000001162</v>
      </c>
      <c r="H53" s="23">
        <f>IF('Master data'!AP53&gt;0,(C53+F53+G53-D53)/'Master data'!AP53,"NA")</f>
        <v>3.024735011445874E-2</v>
      </c>
      <c r="I53" s="23">
        <f>IF('Master data'!AS53&gt;0,(C53+F53+G53-D53)/'Master data'!AS53,"NA")</f>
        <v>0.27537853643384658</v>
      </c>
      <c r="J53" s="4">
        <f>IF('Master data'!BA53&gt;0,'Master data'!AP53/('Master data'!BA53+'Master data'!EE53),"NA")</f>
        <v>1.4040887692825965</v>
      </c>
    </row>
    <row r="54" spans="1:10">
      <c r="A54" s="2" t="str">
        <f>'Master data'!A54</f>
        <v>Office Equipment &amp; Services</v>
      </c>
      <c r="B54" s="6">
        <f>'Master data'!B54</f>
        <v>145</v>
      </c>
      <c r="C54" s="84">
        <f>'Master data'!BS54</f>
        <v>1280.3040000000005</v>
      </c>
      <c r="D54" s="84">
        <f>'Master data'!BV54</f>
        <v>1224.0989999999999</v>
      </c>
      <c r="E54" s="23">
        <f t="shared" si="0"/>
        <v>1.0459154039011556</v>
      </c>
      <c r="F54" s="85">
        <f>-'Master data'!CO54</f>
        <v>2179.2870000000003</v>
      </c>
      <c r="G54" s="85">
        <f>'Master data'!EF54-'Master data'!AN54</f>
        <v>32.837799999999334</v>
      </c>
      <c r="H54" s="23">
        <f>IF('Master data'!AP54&gt;0,(C54+F54+G54-D54)/'Master data'!AP54,"NA")</f>
        <v>4.9158187660709347E-2</v>
      </c>
      <c r="I54" s="23">
        <f>IF('Master data'!AS54&gt;0,(C54+F54+G54-D54)/'Master data'!AS54,"NA")</f>
        <v>0.89981677554745521</v>
      </c>
      <c r="J54" s="4">
        <f>IF('Master data'!BA54&gt;0,'Master data'!AP54/('Master data'!BA54+'Master data'!EE54),"NA")</f>
        <v>1.9370323805362779</v>
      </c>
    </row>
    <row r="55" spans="1:10">
      <c r="A55" s="2" t="str">
        <f>'Master data'!A55</f>
        <v>Oil/Gas (Integrated)</v>
      </c>
      <c r="B55" s="6">
        <f>'Master data'!B55</f>
        <v>46</v>
      </c>
      <c r="C55" s="84">
        <f>'Master data'!BS55</f>
        <v>238628.94599999994</v>
      </c>
      <c r="D55" s="84">
        <f>'Master data'!BV55</f>
        <v>278584.09700000001</v>
      </c>
      <c r="E55" s="23">
        <f t="shared" si="0"/>
        <v>0.85657777514844979</v>
      </c>
      <c r="F55" s="85">
        <f>-'Master data'!CO55</f>
        <v>11270.829</v>
      </c>
      <c r="G55" s="85">
        <f>'Master data'!EF55-'Master data'!AN55</f>
        <v>270.07039999996778</v>
      </c>
      <c r="H55" s="23">
        <f>IF('Master data'!AP55&gt;0,(C55+F55+G55-D55)/'Master data'!AP55,"NA")</f>
        <v>-9.8096557657455698E-3</v>
      </c>
      <c r="I55" s="23">
        <f>IF('Master data'!AS55&gt;0,(C55+F55+G55-D55)/'Master data'!AS55,"NA")</f>
        <v>-0.12695054179714557</v>
      </c>
      <c r="J55" s="4">
        <f>IF('Master data'!BA55&gt;0,'Master data'!AP55/('Master data'!BA55+'Master data'!EE55),"NA")</f>
        <v>1.1364481392207744</v>
      </c>
    </row>
    <row r="56" spans="1:10">
      <c r="A56" s="2" t="str">
        <f>'Master data'!A56</f>
        <v>Oil/Gas (Production and Exploration)</v>
      </c>
      <c r="B56" s="6">
        <f>'Master data'!B56</f>
        <v>642</v>
      </c>
      <c r="C56" s="84">
        <f>'Master data'!BS56</f>
        <v>83142.093999999968</v>
      </c>
      <c r="D56" s="84">
        <f>'Master data'!BV56</f>
        <v>89049.077999999994</v>
      </c>
      <c r="E56" s="23">
        <f t="shared" si="0"/>
        <v>0.93366597237536786</v>
      </c>
      <c r="F56" s="85">
        <f>-'Master data'!CO56</f>
        <v>7303.1860000000006</v>
      </c>
      <c r="G56" s="85">
        <f>'Master data'!EF56-'Master data'!AN56</f>
        <v>242.4346000000005</v>
      </c>
      <c r="H56" s="23">
        <f>IF('Master data'!AP56&gt;0,(C56+F56+G56-D56)/'Master data'!AP56,"NA")</f>
        <v>4.4157296385609144E-3</v>
      </c>
      <c r="I56" s="23">
        <f>IF('Master data'!AS56&gt;0,(C56+F56+G56-D56)/'Master data'!AS56,"NA")</f>
        <v>6.3458887278862314E-2</v>
      </c>
      <c r="J56" s="4">
        <f>IF('Master data'!BA56&gt;0,'Master data'!AP56/('Master data'!BA56+'Master data'!EE56),"NA")</f>
        <v>0.53034482048687825</v>
      </c>
    </row>
    <row r="57" spans="1:10">
      <c r="A57" s="2" t="str">
        <f>'Master data'!A57</f>
        <v>Oil/Gas Distribution</v>
      </c>
      <c r="B57" s="6">
        <f>'Master data'!B57</f>
        <v>165</v>
      </c>
      <c r="C57" s="84">
        <f>'Master data'!BS57</f>
        <v>28430.835999999992</v>
      </c>
      <c r="D57" s="84">
        <f>'Master data'!BV57</f>
        <v>20399.067999999996</v>
      </c>
      <c r="E57" s="23">
        <f t="shared" si="0"/>
        <v>1.3937321058001277</v>
      </c>
      <c r="F57" s="85">
        <f>-'Master data'!CO57</f>
        <v>1581.7589999999996</v>
      </c>
      <c r="G57" s="85">
        <f>'Master data'!EF57-'Master data'!AN57</f>
        <v>19.968199999995704</v>
      </c>
      <c r="H57" s="23">
        <f>IF('Master data'!AP57&gt;0,(C57+F57+G57-D57)/'Master data'!AP57,"NA")</f>
        <v>3.6244249060791482E-2</v>
      </c>
      <c r="I57" s="23">
        <f>IF('Master data'!AS57&gt;0,(C57+F57+G57-D57)/'Master data'!AS57,"NA")</f>
        <v>0.34968454394342263</v>
      </c>
      <c r="J57" s="4">
        <f>IF('Master data'!BA57&gt;0,'Master data'!AP57/('Master data'!BA57+'Master data'!EE57),"NA")</f>
        <v>0.57370184591945661</v>
      </c>
    </row>
    <row r="58" spans="1:10">
      <c r="A58" s="2" t="str">
        <f>'Master data'!A58</f>
        <v>Oilfield Svcs/Equip.</v>
      </c>
      <c r="B58" s="6">
        <f>'Master data'!B58</f>
        <v>457</v>
      </c>
      <c r="C58" s="84">
        <f>'Master data'!BS58</f>
        <v>53716.236000000026</v>
      </c>
      <c r="D58" s="84">
        <f>'Master data'!BV58</f>
        <v>41267.549000000028</v>
      </c>
      <c r="E58" s="23">
        <f t="shared" si="0"/>
        <v>1.3016580170535446</v>
      </c>
      <c r="F58" s="85">
        <f>-'Master data'!CO58</f>
        <v>4136.799</v>
      </c>
      <c r="G58" s="85">
        <f>'Master data'!EF58-'Master data'!AN58</f>
        <v>-18.991799999996147</v>
      </c>
      <c r="H58" s="23">
        <f>IF('Master data'!AP58&gt;0,(C58+F58+G58-D58)/'Master data'!AP58,"NA")</f>
        <v>1.1806387985840473E-2</v>
      </c>
      <c r="I58" s="23">
        <f>IF('Master data'!AS58&gt;0,(C58+F58+G58-D58)/'Master data'!AS58,"NA")</f>
        <v>0.35681403557603342</v>
      </c>
      <c r="J58" s="4">
        <f>IF('Master data'!BA58&gt;0,'Master data'!AP58/('Master data'!BA58+'Master data'!EE58),"NA")</f>
        <v>1.8488813865813059</v>
      </c>
    </row>
    <row r="59" spans="1:10">
      <c r="A59" s="2" t="str">
        <f>'Master data'!A59</f>
        <v>Packaging &amp; Container</v>
      </c>
      <c r="B59" s="6">
        <f>'Master data'!B59</f>
        <v>414</v>
      </c>
      <c r="C59" s="84">
        <f>'Master data'!BS59</f>
        <v>18964.334000000006</v>
      </c>
      <c r="D59" s="84">
        <f>'Master data'!BV59</f>
        <v>12529.518000000004</v>
      </c>
      <c r="E59" s="23">
        <f t="shared" si="0"/>
        <v>1.5135725093335595</v>
      </c>
      <c r="F59" s="85">
        <f>-'Master data'!CO59</f>
        <v>5658.8429999999989</v>
      </c>
      <c r="G59" s="85">
        <f>'Master data'!EF59-'Master data'!AN59</f>
        <v>149.1202000000012</v>
      </c>
      <c r="H59" s="23">
        <f>IF('Master data'!AP59&gt;0,(C59+F59+G59-D59)/'Master data'!AP59,"NA")</f>
        <v>4.1475264956616818E-2</v>
      </c>
      <c r="I59" s="23">
        <f>IF('Master data'!AS59&gt;0,(C59+F59+G59-D59)/'Master data'!AS59,"NA")</f>
        <v>0.57713029343475053</v>
      </c>
      <c r="J59" s="4">
        <f>IF('Master data'!BA59&gt;0,'Master data'!AP59/('Master data'!BA59+'Master data'!EE59),"NA")</f>
        <v>1.5870351531847779</v>
      </c>
    </row>
    <row r="60" spans="1:10">
      <c r="A60" s="2" t="str">
        <f>'Master data'!A60</f>
        <v>Paper/Forest Products</v>
      </c>
      <c r="B60" s="6">
        <f>'Master data'!B60</f>
        <v>272</v>
      </c>
      <c r="C60" s="84">
        <f>'Master data'!BS60</f>
        <v>16635.561999999987</v>
      </c>
      <c r="D60" s="84">
        <f>'Master data'!BV60</f>
        <v>10492.906000000008</v>
      </c>
      <c r="E60" s="23">
        <f t="shared" si="0"/>
        <v>1.5854103715405412</v>
      </c>
      <c r="F60" s="85">
        <f>-'Master data'!CO60</f>
        <v>1646.3850000000002</v>
      </c>
      <c r="G60" s="85">
        <f>'Master data'!EF60-'Master data'!AN60</f>
        <v>234.21240000000034</v>
      </c>
      <c r="H60" s="23">
        <f>IF('Master data'!AP60&gt;0,(C60+F60+G60-D60)/'Master data'!AP60,"NA")</f>
        <v>3.6077619245513594E-2</v>
      </c>
      <c r="I60" s="23">
        <f>IF('Master data'!AS60&gt;0,(C60+F60+G60-D60)/'Master data'!AS60,"NA")</f>
        <v>0.32217035178572723</v>
      </c>
      <c r="J60" s="4">
        <f>IF('Master data'!BA60&gt;0,'Master data'!AP60/('Master data'!BA60+'Master data'!EE60),"NA")</f>
        <v>1.0149034896974758</v>
      </c>
    </row>
    <row r="61" spans="1:10">
      <c r="A61" s="2" t="str">
        <f>'Master data'!A61</f>
        <v>Power</v>
      </c>
      <c r="B61" s="6">
        <f>'Master data'!B61</f>
        <v>541</v>
      </c>
      <c r="C61" s="84">
        <f>'Master data'!BS61</f>
        <v>318958.94299999997</v>
      </c>
      <c r="D61" s="84">
        <f>'Master data'!BV61</f>
        <v>169876.1829999999</v>
      </c>
      <c r="E61" s="23">
        <f t="shared" si="0"/>
        <v>1.8775965963398187</v>
      </c>
      <c r="F61" s="85">
        <f>-'Master data'!CO61</f>
        <v>18235.295999999998</v>
      </c>
      <c r="G61" s="85">
        <f>'Master data'!EF61-'Master data'!AN61</f>
        <v>266.1490000000922</v>
      </c>
      <c r="H61" s="23">
        <f>IF('Master data'!AP61&gt;0,(C61+F61+G61-D61)/'Master data'!AP61,"NA")</f>
        <v>8.65556336773117E-2</v>
      </c>
      <c r="I61" s="23">
        <f>IF('Master data'!AS61&gt;0,(C61+F61+G61-D61)/'Master data'!AS61,"NA")</f>
        <v>0.98471134714027309</v>
      </c>
      <c r="J61" s="4">
        <f>IF('Master data'!BA61&gt;0,'Master data'!AP61/('Master data'!BA61+'Master data'!EE61),"NA")</f>
        <v>0.60976190171467592</v>
      </c>
    </row>
    <row r="62" spans="1:10">
      <c r="A62" s="2" t="str">
        <f>'Master data'!A62</f>
        <v>Precious Metals</v>
      </c>
      <c r="B62" s="6">
        <f>'Master data'!B62</f>
        <v>947</v>
      </c>
      <c r="C62" s="84">
        <f>'Master data'!BS62</f>
        <v>35792.991000000024</v>
      </c>
      <c r="D62" s="84">
        <f>'Master data'!BV62</f>
        <v>15580.591000000002</v>
      </c>
      <c r="E62" s="23">
        <f t="shared" si="0"/>
        <v>2.2972807000710063</v>
      </c>
      <c r="F62" s="85">
        <f>-'Master data'!CO62</f>
        <v>2956.8919999999994</v>
      </c>
      <c r="G62" s="85">
        <f>'Master data'!EF62-'Master data'!AN62</f>
        <v>97.582999999984168</v>
      </c>
      <c r="H62" s="23">
        <f>IF('Master data'!AP62&gt;0,(C62+F62+G62-D62)/'Master data'!AP62,"NA")</f>
        <v>0.1009003571940405</v>
      </c>
      <c r="I62" s="23">
        <f>IF('Master data'!AS62&gt;0,(C62+F62+G62-D62)/'Master data'!AS62,"NA")</f>
        <v>0.56129634832860331</v>
      </c>
      <c r="J62" s="4">
        <f>IF('Master data'!BA62&gt;0,'Master data'!AP62/('Master data'!BA62+'Master data'!EE62),"NA")</f>
        <v>0.95262202852854316</v>
      </c>
    </row>
    <row r="63" spans="1:10">
      <c r="A63" s="2" t="str">
        <f>'Master data'!A63</f>
        <v>Publishing &amp; Newspapers</v>
      </c>
      <c r="B63" s="6">
        <f>'Master data'!B63</f>
        <v>337</v>
      </c>
      <c r="C63" s="84">
        <f>'Master data'!BS63</f>
        <v>3986.1600000000008</v>
      </c>
      <c r="D63" s="84">
        <f>'Master data'!BV63</f>
        <v>4847.0829999999978</v>
      </c>
      <c r="E63" s="23">
        <f t="shared" si="0"/>
        <v>0.82238327670477329</v>
      </c>
      <c r="F63" s="85">
        <f>-'Master data'!CO63</f>
        <v>4630.5910000000013</v>
      </c>
      <c r="G63" s="85">
        <f>'Master data'!EF63-'Master data'!AN63</f>
        <v>59.792599999998856</v>
      </c>
      <c r="H63" s="23">
        <f>IF('Master data'!AP63&gt;0,(C63+F63+G63-D63)/'Master data'!AP63,"NA")</f>
        <v>2.9516992667007955E-2</v>
      </c>
      <c r="I63" s="23">
        <f>IF('Master data'!AS63&gt;0,(C63+F63+G63-D63)/'Master data'!AS63,"NA")</f>
        <v>0.56832736620127711</v>
      </c>
      <c r="J63" s="4">
        <f>IF('Master data'!BA63&gt;0,'Master data'!AP63/('Master data'!BA63+'Master data'!EE63),"NA")</f>
        <v>1.4490359302598788</v>
      </c>
    </row>
    <row r="64" spans="1:10">
      <c r="A64" s="2" t="str">
        <f>'Master data'!A64</f>
        <v>R.E.I.T.</v>
      </c>
      <c r="B64" s="6">
        <f>'Master data'!B64</f>
        <v>812</v>
      </c>
      <c r="C64" s="84">
        <f>'Master data'!BS64</f>
        <v>24461.00800000002</v>
      </c>
      <c r="D64" s="84">
        <f>'Master data'!BV64</f>
        <v>35989.64999999998</v>
      </c>
      <c r="E64" s="23">
        <f t="shared" si="0"/>
        <v>0.67966784895101884</v>
      </c>
      <c r="F64" s="85">
        <f>-'Master data'!CO64</f>
        <v>40015.246999999988</v>
      </c>
      <c r="G64" s="85">
        <f>'Master data'!EF64-'Master data'!AN64</f>
        <v>13.143399999986286</v>
      </c>
      <c r="H64" s="23">
        <f>IF('Master data'!AP64&gt;0,(C64+F64+G64-D64)/'Master data'!AP64,"NA")</f>
        <v>0.10141562264381192</v>
      </c>
      <c r="I64" s="23">
        <f>IF('Master data'!AS64&gt;0,(C64+F64+G64-D64)/'Master data'!AS64,"NA")</f>
        <v>0.37582873913264603</v>
      </c>
      <c r="J64" s="4">
        <f>IF('Master data'!BA64&gt;0,'Master data'!AP64/('Master data'!BA64+'Master data'!EE64),"NA")</f>
        <v>0.12173637222858757</v>
      </c>
    </row>
    <row r="65" spans="1:10">
      <c r="A65" s="2" t="str">
        <f>'Master data'!A65</f>
        <v>Real Estate (Development)</v>
      </c>
      <c r="B65" s="6">
        <f>'Master data'!B65</f>
        <v>893</v>
      </c>
      <c r="C65" s="84">
        <f>'Master data'!BS65</f>
        <v>31748.636000000006</v>
      </c>
      <c r="D65" s="84">
        <f>'Master data'!BV65</f>
        <v>9897.4380000000328</v>
      </c>
      <c r="E65" s="23">
        <f t="shared" si="0"/>
        <v>3.2077630594907389</v>
      </c>
      <c r="F65" s="85">
        <f>-'Master data'!CO65</f>
        <v>6637.2460000000001</v>
      </c>
      <c r="G65" s="85">
        <f>'Master data'!EF65-'Master data'!AN65</f>
        <v>442.42979999995441</v>
      </c>
      <c r="H65" s="23">
        <f>IF('Master data'!AP65&gt;0,(C65+F65+G65-D65)/'Master data'!AP65,"NA")</f>
        <v>2.4398704395905024E-2</v>
      </c>
      <c r="I65" s="23">
        <f>IF('Master data'!AS65&gt;0,(C65+F65+G65-D65)/'Master data'!AS65,"NA")</f>
        <v>0.26024537760509203</v>
      </c>
      <c r="J65" s="4">
        <f>IF('Master data'!BA65&gt;0,'Master data'!AP65/('Master data'!BA65+'Master data'!EE65),"NA")</f>
        <v>0.6675600575005235</v>
      </c>
    </row>
    <row r="66" spans="1:10">
      <c r="A66" s="2" t="str">
        <f>'Master data'!A66</f>
        <v>Real Estate (General/Diversified)</v>
      </c>
      <c r="B66" s="6">
        <f>'Master data'!B66</f>
        <v>344</v>
      </c>
      <c r="C66" s="84">
        <f>'Master data'!BS66</f>
        <v>17925.531999999992</v>
      </c>
      <c r="D66" s="84">
        <f>'Master data'!BV66</f>
        <v>4967.1450000000004</v>
      </c>
      <c r="E66" s="23">
        <f t="shared" si="0"/>
        <v>3.608819955930417</v>
      </c>
      <c r="F66" s="85">
        <f>-'Master data'!CO66</f>
        <v>3370.8149999999991</v>
      </c>
      <c r="G66" s="85">
        <f>'Master data'!EF66-'Master data'!AN66</f>
        <v>-84.902000000001863</v>
      </c>
      <c r="H66" s="23">
        <f>IF('Master data'!AP66&gt;0,(C66+F66+G66-D66)/'Master data'!AP66,"NA")</f>
        <v>6.8333546742019136E-2</v>
      </c>
      <c r="I66" s="23">
        <f>IF('Master data'!AS66&gt;0,(C66+F66+G66-D66)/'Master data'!AS66,"NA")</f>
        <v>0.64109218774949628</v>
      </c>
      <c r="J66" s="4">
        <f>IF('Master data'!BA66&gt;0,'Master data'!AP66/('Master data'!BA66+'Master data'!EE66),"NA")</f>
        <v>0.28909840491012018</v>
      </c>
    </row>
    <row r="67" spans="1:10">
      <c r="A67" s="2" t="str">
        <f>'Master data'!A67</f>
        <v>Real Estate (Operations &amp; Services)</v>
      </c>
      <c r="B67" s="6">
        <f>'Master data'!B67</f>
        <v>739</v>
      </c>
      <c r="C67" s="84">
        <f>'Master data'!BS67</f>
        <v>7544.7080000000051</v>
      </c>
      <c r="D67" s="84">
        <f>'Master data'!BV67</f>
        <v>5817.1120000000046</v>
      </c>
      <c r="E67" s="23">
        <f t="shared" ref="E67:E96" si="1">IF(D67&gt;0,IF(C67/D67&gt;50,"NA",C67/D67),"NA")</f>
        <v>1.2969851706482527</v>
      </c>
      <c r="F67" s="85">
        <f>-'Master data'!CO67</f>
        <v>14302.456999999997</v>
      </c>
      <c r="G67" s="85">
        <f>'Master data'!EF67-'Master data'!AN67</f>
        <v>351.92119999998977</v>
      </c>
      <c r="H67" s="23">
        <f>IF('Master data'!AP67&gt;0,(C67+F67+G67-D67)/'Master data'!AP67,"NA")</f>
        <v>7.1596634293824346E-2</v>
      </c>
      <c r="I67" s="23">
        <f>IF('Master data'!AS67&gt;0,(C67+F67+G67-D67)/'Master data'!AS67,"NA")</f>
        <v>0.54092738571950971</v>
      </c>
      <c r="J67" s="4">
        <f>IF('Master data'!BA67&gt;0,'Master data'!AP67/('Master data'!BA67+'Master data'!EE67),"NA")</f>
        <v>0.23668772237183774</v>
      </c>
    </row>
    <row r="68" spans="1:10">
      <c r="A68" s="2" t="str">
        <f>'Master data'!A68</f>
        <v>Recreation</v>
      </c>
      <c r="B68" s="6">
        <f>'Master data'!B68</f>
        <v>324</v>
      </c>
      <c r="C68" s="84">
        <f>'Master data'!BS68</f>
        <v>8406.0259999999944</v>
      </c>
      <c r="D68" s="84">
        <f>'Master data'!BV68</f>
        <v>5492.3509999999997</v>
      </c>
      <c r="E68" s="23">
        <f t="shared" si="1"/>
        <v>1.5304968673706387</v>
      </c>
      <c r="F68" s="85">
        <f>-'Master data'!CO68</f>
        <v>-2680.3270000000002</v>
      </c>
      <c r="G68" s="85">
        <f>'Master data'!EF68-'Master data'!AN68</f>
        <v>243.79399999999987</v>
      </c>
      <c r="H68" s="23">
        <f>IF('Master data'!AP68&gt;0,(C68+F68+G68-D68)/'Master data'!AP68,"NA")</f>
        <v>3.2231860470796538E-3</v>
      </c>
      <c r="I68" s="23">
        <f>IF('Master data'!AS68&gt;0,(C68+F68+G68-D68)/'Master data'!AS68,"NA")</f>
        <v>4.4094968223100918E-2</v>
      </c>
      <c r="J68" s="4">
        <f>IF('Master data'!BA68&gt;0,'Master data'!AP68/('Master data'!BA68+'Master data'!EE68),"NA")</f>
        <v>1.110859067737719</v>
      </c>
    </row>
    <row r="69" spans="1:10">
      <c r="A69" s="2" t="str">
        <f>'Master data'!A69</f>
        <v>Reinsurance</v>
      </c>
      <c r="B69" s="6">
        <f>'Master data'!B69</f>
        <v>38</v>
      </c>
      <c r="C69" s="84">
        <f>'Master data'!BS69</f>
        <v>362.81400000000008</v>
      </c>
      <c r="D69" s="84">
        <f>'Master data'!BV69</f>
        <v>-112.88099999999946</v>
      </c>
      <c r="E69" s="23" t="str">
        <f t="shared" si="1"/>
        <v>NA</v>
      </c>
      <c r="F69" s="85">
        <f>-'Master data'!CO69</f>
        <v>1705.8799999999999</v>
      </c>
      <c r="G69" s="85">
        <f>'Master data'!EF69-'Master data'!AN69</f>
        <v>0</v>
      </c>
      <c r="H69" s="23">
        <f>IF('Master data'!AP69&gt;0,(C69+F69+G69-D69)/'Master data'!AP69,"NA")</f>
        <v>8.3789699118327569E-3</v>
      </c>
      <c r="I69" s="23">
        <f>IF('Master data'!AS69&gt;0,(C69+F69+G69-D69)/'Master data'!AS69,"NA")</f>
        <v>0.17136401975464002</v>
      </c>
      <c r="J69" s="4">
        <f>IF('Master data'!BA69&gt;0,'Master data'!AP69/('Master data'!BA69+'Master data'!EE69),"NA")</f>
        <v>1.6664825605594367</v>
      </c>
    </row>
    <row r="70" spans="1:10">
      <c r="A70" s="2" t="str">
        <f>'Master data'!A70</f>
        <v>Restaurant/Dining</v>
      </c>
      <c r="B70" s="6">
        <f>'Master data'!B70</f>
        <v>385</v>
      </c>
      <c r="C70" s="84">
        <f>'Master data'!BS70</f>
        <v>12882.320999999998</v>
      </c>
      <c r="D70" s="84">
        <f>'Master data'!BV70</f>
        <v>13983.738000000014</v>
      </c>
      <c r="E70" s="23">
        <f t="shared" si="1"/>
        <v>0.92123586697633963</v>
      </c>
      <c r="F70" s="85">
        <f>-'Master data'!CO70</f>
        <v>1597.0800000000008</v>
      </c>
      <c r="G70" s="85">
        <f>'Master data'!EF70-'Master data'!AN70</f>
        <v>3.5004000000044471</v>
      </c>
      <c r="H70" s="23">
        <f>IF('Master data'!AP70&gt;0,(C70+F70+G70-D70)/'Master data'!AP70,"NA")</f>
        <v>1.7103545883623797E-3</v>
      </c>
      <c r="I70" s="23">
        <f>IF('Master data'!AS70&gt;0,(C70+F70+G70-D70)/'Master data'!AS70,"NA")</f>
        <v>2.7643558138080615E-2</v>
      </c>
      <c r="J70" s="4">
        <f>IF('Master data'!BA70&gt;0,'Master data'!AP70/('Master data'!BA70+'Master data'!EE70),"NA")</f>
        <v>1.4104478023262235</v>
      </c>
    </row>
    <row r="71" spans="1:10">
      <c r="A71" s="2" t="str">
        <f>'Master data'!A71</f>
        <v>Retail (Automotive)</v>
      </c>
      <c r="B71" s="6">
        <f>'Master data'!B71</f>
        <v>196</v>
      </c>
      <c r="C71" s="84">
        <f>'Master data'!BS71</f>
        <v>9664.380000000001</v>
      </c>
      <c r="D71" s="84">
        <f>'Master data'!BV71</f>
        <v>5770.8350000000009</v>
      </c>
      <c r="E71" s="23">
        <f t="shared" si="1"/>
        <v>1.6746935235542169</v>
      </c>
      <c r="F71" s="85">
        <f>-'Master data'!CO71</f>
        <v>6846.69</v>
      </c>
      <c r="G71" s="85">
        <f>'Master data'!EF71-'Master data'!AN71</f>
        <v>13.986599999992904</v>
      </c>
      <c r="H71" s="23">
        <f>IF('Master data'!AP71&gt;0,(C71+F71+G71-D71)/'Master data'!AP71,"NA")</f>
        <v>2.1151850997237289E-2</v>
      </c>
      <c r="I71" s="23">
        <f>IF('Master data'!AS71&gt;0,(C71+F71+G71-D71)/'Master data'!AS71,"NA")</f>
        <v>0.56925177994534404</v>
      </c>
      <c r="J71" s="4">
        <f>IF('Master data'!BA71&gt;0,'Master data'!AP71/('Master data'!BA71+'Master data'!EE71),"NA")</f>
        <v>3.0992071740252993</v>
      </c>
    </row>
    <row r="72" spans="1:10">
      <c r="A72" s="2" t="str">
        <f>'Master data'!A72</f>
        <v>Retail (Building Supply)</v>
      </c>
      <c r="B72" s="6">
        <f>'Master data'!B72</f>
        <v>98</v>
      </c>
      <c r="C72" s="84">
        <f>'Master data'!BS72</f>
        <v>7941.7190000000001</v>
      </c>
      <c r="D72" s="84">
        <f>'Master data'!BV72</f>
        <v>7407.5549999999994</v>
      </c>
      <c r="E72" s="23">
        <f t="shared" si="1"/>
        <v>1.072110703194239</v>
      </c>
      <c r="F72" s="85">
        <f>-'Master data'!CO72</f>
        <v>8459.2430000000022</v>
      </c>
      <c r="G72" s="85">
        <f>'Master data'!EF72-'Master data'!AN72</f>
        <v>18.37680000000546</v>
      </c>
      <c r="H72" s="23">
        <f>IF('Master data'!AP72&gt;0,(C72+F72+G72-D72)/'Master data'!AP72,"NA")</f>
        <v>2.4358239196111704E-2</v>
      </c>
      <c r="I72" s="23">
        <f>IF('Master data'!AS72&gt;0,(C72+F72+G72-D72)/'Master data'!AS72,"NA")</f>
        <v>0.25271638276617892</v>
      </c>
      <c r="J72" s="4">
        <f>IF('Master data'!BA72&gt;0,'Master data'!AP72/('Master data'!BA72+'Master data'!EE72),"NA")</f>
        <v>3.3519985827505754</v>
      </c>
    </row>
    <row r="73" spans="1:10">
      <c r="A73" s="2" t="str">
        <f>'Master data'!A73</f>
        <v>Retail (Distributors)</v>
      </c>
      <c r="B73" s="6">
        <f>'Master data'!B73</f>
        <v>1002</v>
      </c>
      <c r="C73" s="84">
        <f>'Master data'!BS73</f>
        <v>48320.031000000017</v>
      </c>
      <c r="D73" s="84">
        <f>'Master data'!BV73</f>
        <v>20245.748000000025</v>
      </c>
      <c r="E73" s="23">
        <f t="shared" si="1"/>
        <v>2.3866755132979014</v>
      </c>
      <c r="F73" s="85">
        <f>-'Master data'!CO73</f>
        <v>12154.881999999998</v>
      </c>
      <c r="G73" s="85">
        <f>'Master data'!EF73-'Master data'!AN73</f>
        <v>89.929599999944912</v>
      </c>
      <c r="H73" s="23">
        <f>IF('Master data'!AP73&gt;0,(C73+F73+G73-D73)/'Master data'!AP73,"NA")</f>
        <v>2.3832681878767144E-2</v>
      </c>
      <c r="I73" s="23">
        <f>IF('Master data'!AS73&gt;0,(C73+F73+G73-D73)/'Master data'!AS73,"NA")</f>
        <v>0.72438426733191807</v>
      </c>
      <c r="J73" s="4">
        <f>IF('Master data'!BA73&gt;0,'Master data'!AP73/('Master data'!BA73+'Master data'!EE73),"NA")</f>
        <v>2.031812284146679</v>
      </c>
    </row>
    <row r="74" spans="1:10">
      <c r="A74" s="2" t="str">
        <f>'Master data'!A74</f>
        <v>Retail (General)</v>
      </c>
      <c r="B74" s="6">
        <f>'Master data'!B74</f>
        <v>204</v>
      </c>
      <c r="C74" s="84">
        <f>'Master data'!BS74</f>
        <v>44773.279000000017</v>
      </c>
      <c r="D74" s="84">
        <f>'Master data'!BV74</f>
        <v>41738.542999999998</v>
      </c>
      <c r="E74" s="23">
        <f t="shared" si="1"/>
        <v>1.0727082399594068</v>
      </c>
      <c r="F74" s="85">
        <f>-'Master data'!CO74</f>
        <v>3438.8849999999989</v>
      </c>
      <c r="G74" s="85">
        <f>'Master data'!EF74-'Master data'!AN74</f>
        <v>68.350400000010268</v>
      </c>
      <c r="H74" s="23">
        <f>IF('Master data'!AP74&gt;0,(C74+F74+G74-D74)/'Master data'!AP74,"NA")</f>
        <v>3.8148259971067088E-3</v>
      </c>
      <c r="I74" s="23">
        <f>IF('Master data'!AS74&gt;0,(C74+F74+G74-D74)/'Master data'!AS74,"NA")</f>
        <v>0.10862559063118581</v>
      </c>
      <c r="J74" s="4">
        <f>IF('Master data'!BA74&gt;0,'Master data'!AP74/('Master data'!BA74+'Master data'!EE74),"NA")</f>
        <v>2.9540157175171817</v>
      </c>
    </row>
    <row r="75" spans="1:10">
      <c r="A75" s="2" t="str">
        <f>'Master data'!A75</f>
        <v>Retail (Grocery and Food)</v>
      </c>
      <c r="B75" s="6">
        <f>'Master data'!B75</f>
        <v>184</v>
      </c>
      <c r="C75" s="84">
        <f>'Master data'!BS75</f>
        <v>32174.768999999989</v>
      </c>
      <c r="D75" s="84">
        <f>'Master data'!BV75</f>
        <v>26513.256000000005</v>
      </c>
      <c r="E75" s="23">
        <f t="shared" si="1"/>
        <v>1.2135351840603803</v>
      </c>
      <c r="F75" s="85">
        <f>-'Master data'!CO75</f>
        <v>24629.347000000005</v>
      </c>
      <c r="G75" s="85">
        <f>'Master data'!EF75-'Master data'!AN75</f>
        <v>6.9927999999999884</v>
      </c>
      <c r="H75" s="23">
        <f>IF('Master data'!AP75&gt;0,(C75+F75+G75-D75)/'Master data'!AP75,"NA")</f>
        <v>2.5860874767432901E-2</v>
      </c>
      <c r="I75" s="23">
        <f>IF('Master data'!AS75&gt;0,(C75+F75+G75-D75)/'Master data'!AS75,"NA")</f>
        <v>0.83420420662880368</v>
      </c>
      <c r="J75" s="4">
        <f>IF('Master data'!BA75&gt;0,'Master data'!AP75/('Master data'!BA75+'Master data'!EE75),"NA")</f>
        <v>3.2757020803860475</v>
      </c>
    </row>
    <row r="76" spans="1:10">
      <c r="A76" s="2" t="str">
        <f>'Master data'!A76</f>
        <v>Retail (Online)</v>
      </c>
      <c r="B76" s="6">
        <f>'Master data'!B76</f>
        <v>353</v>
      </c>
      <c r="C76" s="84">
        <f>'Master data'!BS76</f>
        <v>66400.293999999994</v>
      </c>
      <c r="D76" s="84">
        <f>'Master data'!BV76</f>
        <v>38390.523000000001</v>
      </c>
      <c r="E76" s="23">
        <f t="shared" si="1"/>
        <v>1.7296011830836477</v>
      </c>
      <c r="F76" s="85">
        <f>-'Master data'!CO76</f>
        <v>20887.933000000012</v>
      </c>
      <c r="G76" s="85">
        <f>'Master data'!EF76-'Master data'!AN76</f>
        <v>10213.749</v>
      </c>
      <c r="H76" s="23">
        <f>IF('Master data'!AP76&gt;0,(C76+F76+G76-D76)/'Master data'!AP76,"NA")</f>
        <v>7.9897119747193407E-2</v>
      </c>
      <c r="I76" s="23">
        <f>IF('Master data'!AS76&gt;0,(C76+F76+G76-D76)/'Master data'!AS76,"NA")</f>
        <v>4.2154205983905113</v>
      </c>
      <c r="J76" s="4">
        <f>IF('Master data'!BA76&gt;0,'Master data'!AP76/('Master data'!BA76+'Master data'!EE76),"NA")</f>
        <v>1.7082627677067752</v>
      </c>
    </row>
    <row r="77" spans="1:10">
      <c r="A77" s="2" t="str">
        <f>'Master data'!A77</f>
        <v>Retail (Special Lines)</v>
      </c>
      <c r="B77" s="6">
        <f>'Master data'!B77</f>
        <v>479</v>
      </c>
      <c r="C77" s="84">
        <f>'Master data'!BS77</f>
        <v>17041.058999999997</v>
      </c>
      <c r="D77" s="84">
        <f>'Master data'!BV77</f>
        <v>22661.830000000009</v>
      </c>
      <c r="E77" s="23">
        <f t="shared" si="1"/>
        <v>0.75197188400054149</v>
      </c>
      <c r="F77" s="85">
        <f>-'Master data'!CO77</f>
        <v>6165.2049999999981</v>
      </c>
      <c r="G77" s="85">
        <f>'Master data'!EF77-'Master data'!AN77</f>
        <v>-5.3973999999943771</v>
      </c>
      <c r="H77" s="23">
        <f>IF('Master data'!AP77&gt;0,(C77+F77+G77-D77)/'Master data'!AP77,"NA")</f>
        <v>5.4898945547292711E-4</v>
      </c>
      <c r="I77" s="23">
        <f>IF('Master data'!AS77&gt;0,(C77+F77+G77-D77)/'Master data'!AS77,"NA")</f>
        <v>1.2215309395538264E-2</v>
      </c>
      <c r="J77" s="4">
        <f>IF('Master data'!BA77&gt;0,'Master data'!AP77/('Master data'!BA77+'Master data'!EE77),"NA")</f>
        <v>2.599077759078094</v>
      </c>
    </row>
    <row r="78" spans="1:10">
      <c r="A78" s="2" t="str">
        <f>'Master data'!A78</f>
        <v>Rubber&amp; Tires</v>
      </c>
      <c r="B78" s="6">
        <f>'Master data'!B78</f>
        <v>90</v>
      </c>
      <c r="C78" s="84">
        <f>'Master data'!BS78</f>
        <v>8903.1169999999966</v>
      </c>
      <c r="D78" s="84">
        <f>'Master data'!BV78</f>
        <v>6758.0159999999987</v>
      </c>
      <c r="E78" s="23">
        <f t="shared" si="1"/>
        <v>1.3174157918537035</v>
      </c>
      <c r="F78" s="85">
        <f>-'Master data'!CO78</f>
        <v>2145.0889999999999</v>
      </c>
      <c r="G78" s="85">
        <f>'Master data'!EF78-'Master data'!AN78</f>
        <v>236.24380000000201</v>
      </c>
      <c r="H78" s="23">
        <f>IF('Master data'!AP78&gt;0,(C78+F78+G78-D78)/'Master data'!AP78,"NA")</f>
        <v>2.9239237779639861E-2</v>
      </c>
      <c r="I78" s="23">
        <f>IF('Master data'!AS78&gt;0,(C78+F78+G78-D78)/'Master data'!AS78,"NA")</f>
        <v>0.37211553069323239</v>
      </c>
      <c r="J78" s="4">
        <f>IF('Master data'!BA78&gt;0,'Master data'!AP78/('Master data'!BA78+'Master data'!EE78),"NA")</f>
        <v>1.1577591039831234</v>
      </c>
    </row>
    <row r="79" spans="1:10">
      <c r="A79" s="2" t="str">
        <f>'Master data'!A79</f>
        <v>Semiconductor</v>
      </c>
      <c r="B79" s="6">
        <f>'Master data'!B79</f>
        <v>581</v>
      </c>
      <c r="C79" s="84">
        <f>'Master data'!BS79</f>
        <v>108083.61399999999</v>
      </c>
      <c r="D79" s="84">
        <f>'Master data'!BV79</f>
        <v>67916.588000000062</v>
      </c>
      <c r="E79" s="23">
        <f t="shared" si="1"/>
        <v>1.5914170187701404</v>
      </c>
      <c r="F79" s="85">
        <f>-'Master data'!CO79</f>
        <v>13403.461000000001</v>
      </c>
      <c r="G79" s="85">
        <f>'Master data'!EF79-'Master data'!AN79</f>
        <v>9355.6938000001246</v>
      </c>
      <c r="H79" s="23">
        <f>IF('Master data'!AP79&gt;0,(C79+F79+G79-D79)/'Master data'!AP79,"NA")</f>
        <v>9.4756741586764795E-2</v>
      </c>
      <c r="I79" s="23">
        <f>IF('Master data'!AS79&gt;0,(C79+F79+G79-D79)/'Master data'!AS79,"NA")</f>
        <v>0.4858012546360137</v>
      </c>
      <c r="J79" s="4">
        <f>IF('Master data'!BA79&gt;0,'Master data'!AP79/('Master data'!BA79+'Master data'!EE79),"NA")</f>
        <v>0.87954200985772624</v>
      </c>
    </row>
    <row r="80" spans="1:10">
      <c r="A80" s="2" t="str">
        <f>'Master data'!A80</f>
        <v>Semiconductor Equip</v>
      </c>
      <c r="B80" s="6">
        <f>'Master data'!B80</f>
        <v>324</v>
      </c>
      <c r="C80" s="84">
        <f>'Master data'!BS80</f>
        <v>12623.476999999999</v>
      </c>
      <c r="D80" s="84">
        <f>'Master data'!BV80</f>
        <v>5998.7909999999974</v>
      </c>
      <c r="E80" s="23">
        <f t="shared" si="1"/>
        <v>2.104336857210062</v>
      </c>
      <c r="F80" s="85">
        <f>-'Master data'!CO80</f>
        <v>1832.9889999999998</v>
      </c>
      <c r="G80" s="85">
        <f>'Master data'!EF80-'Master data'!AN80</f>
        <v>1426.288800000053</v>
      </c>
      <c r="H80" s="23">
        <f>IF('Master data'!AP80&gt;0,(C80+F80+G80-D80)/'Master data'!AP80,"NA")</f>
        <v>5.0545201595371E-2</v>
      </c>
      <c r="I80" s="23">
        <f>IF('Master data'!AS80&gt;0,(C80+F80+G80-D80)/'Master data'!AS80,"NA")</f>
        <v>0.25292951236898736</v>
      </c>
      <c r="J80" s="4">
        <f>IF('Master data'!BA80&gt;0,'Master data'!AP80/('Master data'!BA80+'Master data'!EE80),"NA")</f>
        <v>1.1965887929674528</v>
      </c>
    </row>
    <row r="81" spans="1:10">
      <c r="A81" s="2" t="str">
        <f>'Master data'!A81</f>
        <v>Shipbuilding &amp; Marine</v>
      </c>
      <c r="B81" s="6">
        <f>'Master data'!B81</f>
        <v>348</v>
      </c>
      <c r="C81" s="84">
        <f>'Master data'!BS81</f>
        <v>31866.092000000019</v>
      </c>
      <c r="D81" s="84">
        <f>'Master data'!BV81</f>
        <v>21296.429000000004</v>
      </c>
      <c r="E81" s="23">
        <f t="shared" si="1"/>
        <v>1.4963115177666646</v>
      </c>
      <c r="F81" s="85">
        <f>-'Master data'!CO81</f>
        <v>4824.5339999999987</v>
      </c>
      <c r="G81" s="85">
        <f>'Master data'!EF81-'Master data'!AN81</f>
        <v>104.8121999999421</v>
      </c>
      <c r="H81" s="23">
        <f>IF('Master data'!AP81&gt;0,(C81+F81+G81-D81)/'Master data'!AP81,"NA")</f>
        <v>3.9902396104123709E-2</v>
      </c>
      <c r="I81" s="23">
        <f>IF('Master data'!AS81&gt;0,(C81+F81+G81-D81)/'Master data'!AS81,"NA")</f>
        <v>0.18883958009448509</v>
      </c>
      <c r="J81" s="4">
        <f>IF('Master data'!BA81&gt;0,'Master data'!AP81/('Master data'!BA81+'Master data'!EE81),"NA")</f>
        <v>0.95161003718361947</v>
      </c>
    </row>
    <row r="82" spans="1:10">
      <c r="A82" s="2" t="str">
        <f>'Master data'!A82</f>
        <v>Shoe</v>
      </c>
      <c r="B82" s="6">
        <f>'Master data'!B82</f>
        <v>84</v>
      </c>
      <c r="C82" s="84">
        <f>'Master data'!BS82</f>
        <v>1885.4930000000002</v>
      </c>
      <c r="D82" s="84">
        <f>'Master data'!BV82</f>
        <v>2747.5770000000007</v>
      </c>
      <c r="E82" s="23">
        <f t="shared" si="1"/>
        <v>0.68623845664743865</v>
      </c>
      <c r="F82" s="85">
        <f>-'Master data'!CO82</f>
        <v>706.01599999999996</v>
      </c>
      <c r="G82" s="85">
        <f>'Master data'!EF82-'Master data'!AN82</f>
        <v>-13.415799999995215</v>
      </c>
      <c r="H82" s="23">
        <f>IF('Master data'!AP82&gt;0,(C82+F82+G82-D82)/'Master data'!AP82,"NA")</f>
        <v>-1.4156320428161111E-3</v>
      </c>
      <c r="I82" s="23">
        <f>IF('Master data'!AS82&gt;0,(C82+F82+G82-D82)/'Master data'!AS82,"NA")</f>
        <v>-1.4653257517727494E-2</v>
      </c>
      <c r="J82" s="4">
        <f>IF('Master data'!BA82&gt;0,'Master data'!AP82/('Master data'!BA82+'Master data'!EE82),"NA")</f>
        <v>1.9767105151872286</v>
      </c>
    </row>
    <row r="83" spans="1:10">
      <c r="A83" s="2" t="str">
        <f>'Master data'!A83</f>
        <v>Software (Entertainment)</v>
      </c>
      <c r="B83" s="6">
        <f>'Master data'!B83</f>
        <v>317</v>
      </c>
      <c r="C83" s="84">
        <f>'Master data'!BS83</f>
        <v>51381.455000000024</v>
      </c>
      <c r="D83" s="84">
        <f>'Master data'!BV83</f>
        <v>32908.983999999989</v>
      </c>
      <c r="E83" s="23">
        <f t="shared" si="1"/>
        <v>1.5613200030727183</v>
      </c>
      <c r="F83" s="85">
        <f>-'Master data'!CO83</f>
        <v>11796.311</v>
      </c>
      <c r="G83" s="85">
        <f>'Master data'!EF83-'Master data'!AN83</f>
        <v>10276.572399999859</v>
      </c>
      <c r="H83" s="23">
        <f>IF('Master data'!AP83&gt;0,(C83+F83+G83-D83)/'Master data'!AP83,"NA")</f>
        <v>7.6924430416947298E-2</v>
      </c>
      <c r="I83" s="23">
        <f>IF('Master data'!AS83&gt;0,(C83+F83+G83-D83)/'Master data'!AS83,"NA")</f>
        <v>0.34682333806057181</v>
      </c>
      <c r="J83" s="4">
        <f>IF('Master data'!BA83&gt;0,'Master data'!AP83/('Master data'!BA83+'Master data'!EE83),"NA")</f>
        <v>0.81428082736565555</v>
      </c>
    </row>
    <row r="84" spans="1:10">
      <c r="A84" s="2" t="str">
        <f>'Master data'!A84</f>
        <v>Software (Internet)</v>
      </c>
      <c r="B84" s="6">
        <f>'Master data'!B84</f>
        <v>151</v>
      </c>
      <c r="C84" s="84">
        <f>'Master data'!BS84</f>
        <v>3929.6509999999998</v>
      </c>
      <c r="D84" s="84">
        <f>'Master data'!BV84</f>
        <v>2924.4209999999989</v>
      </c>
      <c r="E84" s="23">
        <f t="shared" si="1"/>
        <v>1.3437364182516818</v>
      </c>
      <c r="F84" s="85">
        <f>-'Master data'!CO84</f>
        <v>3291.6009999999997</v>
      </c>
      <c r="G84" s="85">
        <f>'Master data'!EF84-'Master data'!AN84</f>
        <v>1309.7670000000003</v>
      </c>
      <c r="H84" s="23">
        <f>IF('Master data'!AP84&gt;0,(C84+F84+G84-D84)/'Master data'!AP84,"NA")</f>
        <v>9.6402675767557552E-2</v>
      </c>
      <c r="I84" s="23">
        <f>IF('Master data'!AS84&gt;0,(C84+F84+G84-D84)/'Master data'!AS84,"NA")</f>
        <v>36.954182378352407</v>
      </c>
      <c r="J84" s="4">
        <f>IF('Master data'!BA84&gt;0,'Master data'!AP84/('Master data'!BA84+'Master data'!EE84),"NA")</f>
        <v>1.1704491266049009</v>
      </c>
    </row>
    <row r="85" spans="1:10">
      <c r="A85" s="2" t="str">
        <f>'Master data'!A85</f>
        <v>Software (System &amp; Application)</v>
      </c>
      <c r="B85" s="6">
        <f>'Master data'!B85</f>
        <v>1603</v>
      </c>
      <c r="C85" s="84">
        <f>'Master data'!BS85</f>
        <v>37119.292999999998</v>
      </c>
      <c r="D85" s="84">
        <f>'Master data'!BV85</f>
        <v>32367.210999999981</v>
      </c>
      <c r="E85" s="23">
        <f t="shared" si="1"/>
        <v>1.1468177780285123</v>
      </c>
      <c r="F85" s="85">
        <f>-'Master data'!CO85</f>
        <v>78013.55799999999</v>
      </c>
      <c r="G85" s="85">
        <f>'Master data'!EF85-'Master data'!AN85</f>
        <v>11805.652999999947</v>
      </c>
      <c r="H85" s="23">
        <f>IF('Master data'!AP85&gt;0,(C85+F85+G85-D85)/'Master data'!AP85,"NA")</f>
        <v>0.15468778387373933</v>
      </c>
      <c r="I85" s="23">
        <f>IF('Master data'!AS85&gt;0,(C85+F85+G85-D85)/'Master data'!AS85,"NA")</f>
        <v>0.87897554100797637</v>
      </c>
      <c r="J85" s="4">
        <f>IF('Master data'!BA85&gt;0,'Master data'!AP85/('Master data'!BA85+'Master data'!EE85),"NA")</f>
        <v>1.0378903576603373</v>
      </c>
    </row>
    <row r="86" spans="1:10">
      <c r="A86" s="2" t="str">
        <f>'Master data'!A86</f>
        <v>Steel</v>
      </c>
      <c r="B86" s="6">
        <f>'Master data'!B86</f>
        <v>709</v>
      </c>
      <c r="C86" s="84">
        <f>'Master data'!BS86</f>
        <v>66645.524000000034</v>
      </c>
      <c r="D86" s="84">
        <f>'Master data'!BV86</f>
        <v>34169.530999999974</v>
      </c>
      <c r="E86" s="23">
        <f t="shared" si="1"/>
        <v>1.9504371892022774</v>
      </c>
      <c r="F86" s="85">
        <f>-'Master data'!CO86</f>
        <v>7708.0280000000002</v>
      </c>
      <c r="G86" s="85">
        <f>'Master data'!EF86-'Master data'!AN86</f>
        <v>2388.0902000001515</v>
      </c>
      <c r="H86" s="23">
        <f>IF('Master data'!AP86&gt;0,(C86+F86+G86-D86)/'Master data'!AP86,"NA")</f>
        <v>3.1576044068549095E-2</v>
      </c>
      <c r="I86" s="23">
        <f>IF('Master data'!AS86&gt;0,(C86+F86+G86-D86)/'Master data'!AS86,"NA")</f>
        <v>0.26497301558478981</v>
      </c>
      <c r="J86" s="4">
        <f>IF('Master data'!BA86&gt;0,'Master data'!AP86/('Master data'!BA86+'Master data'!EE86),"NA")</f>
        <v>1.622404331728357</v>
      </c>
    </row>
    <row r="87" spans="1:10">
      <c r="A87" s="2" t="str">
        <f>'Master data'!A87</f>
        <v>Telecom (Wireless)</v>
      </c>
      <c r="B87" s="6">
        <f>'Master data'!B87</f>
        <v>101</v>
      </c>
      <c r="C87" s="84">
        <f>'Master data'!BS87</f>
        <v>114054.05400000002</v>
      </c>
      <c r="D87" s="84">
        <f>'Master data'!BV87</f>
        <v>120375.21999999994</v>
      </c>
      <c r="E87" s="23">
        <f t="shared" si="1"/>
        <v>0.94748781352175371</v>
      </c>
      <c r="F87" s="85">
        <f>-'Master data'!CO87</f>
        <v>743.82999999999959</v>
      </c>
      <c r="G87" s="85">
        <f>'Master data'!EF87-'Master data'!AN87</f>
        <v>2127.7396000000008</v>
      </c>
      <c r="H87" s="23">
        <f>IF('Master data'!AP87&gt;0,(C87+F87+G87-D87)/'Master data'!AP87,"NA")</f>
        <v>-4.8848706537620171E-3</v>
      </c>
      <c r="I87" s="23">
        <f>IF('Master data'!AS87&gt;0,(C87+F87+G87-D87)/'Master data'!AS87,"NA")</f>
        <v>-4.9388613748087701E-2</v>
      </c>
      <c r="J87" s="4">
        <f>IF('Master data'!BA87&gt;0,'Master data'!AP87/('Master data'!BA87+'Master data'!EE87),"NA")</f>
        <v>0.7348459816646089</v>
      </c>
    </row>
    <row r="88" spans="1:10">
      <c r="A88" s="2" t="str">
        <f>'Master data'!A88</f>
        <v>Telecom. Equipment</v>
      </c>
      <c r="B88" s="6">
        <f>'Master data'!B88</f>
        <v>465</v>
      </c>
      <c r="C88" s="84">
        <f>'Master data'!BS88</f>
        <v>8930.7840000000087</v>
      </c>
      <c r="D88" s="84">
        <f>'Master data'!BV88</f>
        <v>6395.6310000000049</v>
      </c>
      <c r="E88" s="23">
        <f t="shared" si="1"/>
        <v>1.3963882531684524</v>
      </c>
      <c r="F88" s="85">
        <f>-'Master data'!CO88</f>
        <v>10356.036</v>
      </c>
      <c r="G88" s="85">
        <f>'Master data'!EF88-'Master data'!AN88</f>
        <v>2125.5904000000191</v>
      </c>
      <c r="H88" s="23">
        <f>IF('Master data'!AP88&gt;0,(C88+F88+G88-D88)/'Master data'!AP88,"NA")</f>
        <v>5.5885499621082552E-2</v>
      </c>
      <c r="I88" s="23">
        <f>IF('Master data'!AS88&gt;0,(C88+F88+G88-D88)/'Master data'!AS88,"NA")</f>
        <v>0.64467504711052537</v>
      </c>
      <c r="J88" s="4">
        <f>IF('Master data'!BA88&gt;0,'Master data'!AP88/('Master data'!BA88+'Master data'!EE88),"NA")</f>
        <v>1.2798897510527911</v>
      </c>
    </row>
    <row r="89" spans="1:10">
      <c r="A89" s="2" t="str">
        <f>'Master data'!A89</f>
        <v>Telecom. Services</v>
      </c>
      <c r="B89" s="6">
        <f>'Master data'!B89</f>
        <v>296</v>
      </c>
      <c r="C89" s="84">
        <f>'Master data'!BS89</f>
        <v>180170.58799999999</v>
      </c>
      <c r="D89" s="84">
        <f>'Master data'!BV89</f>
        <v>229939.30600000001</v>
      </c>
      <c r="E89" s="23">
        <f t="shared" si="1"/>
        <v>0.78355715312109353</v>
      </c>
      <c r="F89" s="85">
        <f>-'Master data'!CO89</f>
        <v>49180.318999999996</v>
      </c>
      <c r="G89" s="85">
        <f>'Master data'!EF89-'Master data'!AN89</f>
        <v>-148.21379999996861</v>
      </c>
      <c r="H89" s="23">
        <f>IF('Master data'!AP89&gt;0,(C89+F89+G89-D89)/'Master data'!AP89,"NA")</f>
        <v>-6.0283538442271873E-4</v>
      </c>
      <c r="I89" s="23">
        <f>IF('Master data'!AS89&gt;0,(C89+F89+G89-D89)/'Master data'!AS89,"NA")</f>
        <v>-5.1387151897626044E-3</v>
      </c>
      <c r="J89" s="4">
        <f>IF('Master data'!BA89&gt;0,'Master data'!AP89/('Master data'!BA89+'Master data'!EE89),"NA")</f>
        <v>0.78395632169669449</v>
      </c>
    </row>
    <row r="90" spans="1:10">
      <c r="A90" s="2" t="str">
        <f>'Master data'!A90</f>
        <v>Tobacco</v>
      </c>
      <c r="B90" s="6">
        <f>'Master data'!B90</f>
        <v>55</v>
      </c>
      <c r="C90" s="84">
        <f>'Master data'!BS90</f>
        <v>3944.3490000000002</v>
      </c>
      <c r="D90" s="84">
        <f>'Master data'!BV90</f>
        <v>12699.574000000002</v>
      </c>
      <c r="E90" s="23">
        <f t="shared" si="1"/>
        <v>0.31058907960219762</v>
      </c>
      <c r="F90" s="85">
        <f>-'Master data'!CO90</f>
        <v>2073.1</v>
      </c>
      <c r="G90" s="85">
        <f>'Master data'!EF90-'Master data'!AN90</f>
        <v>-32.499399999986053</v>
      </c>
      <c r="H90" s="23">
        <f>IF('Master data'!AP90&gt;0,(C90+F90+G90-D90)/'Master data'!AP90,"NA")</f>
        <v>-3.9573561387867613E-2</v>
      </c>
      <c r="I90" s="23">
        <f>IF('Master data'!AS90&gt;0,(C90+F90+G90-D90)/'Master data'!AS90,"NA")</f>
        <v>-0.15262609325153551</v>
      </c>
      <c r="J90" s="4">
        <f>IF('Master data'!BA90&gt;0,'Master data'!AP90/('Master data'!BA90+'Master data'!EE90),"NA")</f>
        <v>0.7771146190511381</v>
      </c>
    </row>
    <row r="91" spans="1:10">
      <c r="A91" s="2" t="str">
        <f>'Master data'!A91</f>
        <v>Transportation</v>
      </c>
      <c r="B91" s="6">
        <f>'Master data'!B91</f>
        <v>295</v>
      </c>
      <c r="C91" s="84">
        <f>'Master data'!BS91</f>
        <v>35214.866000000002</v>
      </c>
      <c r="D91" s="84">
        <f>'Master data'!BV91</f>
        <v>29013.542000000023</v>
      </c>
      <c r="E91" s="23">
        <f t="shared" si="1"/>
        <v>1.2137389499013935</v>
      </c>
      <c r="F91" s="85">
        <f>-'Master data'!CO91</f>
        <v>2963.9690000000019</v>
      </c>
      <c r="G91" s="85">
        <f>'Master data'!EF91-'Master data'!AN91</f>
        <v>465.69839999999385</v>
      </c>
      <c r="H91" s="23">
        <f>IF('Master data'!AP91&gt;0,(C91+F91+G91-D91)/'Master data'!AP91,"NA")</f>
        <v>1.2482659556912757E-2</v>
      </c>
      <c r="I91" s="23">
        <f>IF('Master data'!AS91&gt;0,(C91+F91+G91-D91)/'Master data'!AS91,"NA")</f>
        <v>0.22989956601014669</v>
      </c>
      <c r="J91" s="4">
        <f>IF('Master data'!BA91&gt;0,'Master data'!AP91/('Master data'!BA91+'Master data'!EE91),"NA")</f>
        <v>1.8543244903854654</v>
      </c>
    </row>
    <row r="92" spans="1:10">
      <c r="A92" s="2" t="str">
        <f>'Master data'!A92</f>
        <v>Transportation (Railroads)</v>
      </c>
      <c r="B92" s="6">
        <f>'Master data'!B92</f>
        <v>51</v>
      </c>
      <c r="C92" s="84">
        <f>'Master data'!BS92</f>
        <v>35437.619999999995</v>
      </c>
      <c r="D92" s="84">
        <f>'Master data'!BV92</f>
        <v>15450.976000000001</v>
      </c>
      <c r="E92" s="23">
        <f t="shared" si="1"/>
        <v>2.2935522001975794</v>
      </c>
      <c r="F92" s="85">
        <f>-'Master data'!CO92</f>
        <v>4838.2999999999984</v>
      </c>
      <c r="G92" s="85">
        <f>'Master data'!EF92-'Master data'!AN92</f>
        <v>-200.39340000000084</v>
      </c>
      <c r="H92" s="23">
        <f>IF('Master data'!AP92&gt;0,(C92+F92+G92-D92)/'Master data'!AP92,"NA")</f>
        <v>0.1203793615216346</v>
      </c>
      <c r="I92" s="23">
        <f>IF('Master data'!AS92&gt;0,(C92+F92+G92-D92)/'Master data'!AS92,"NA")</f>
        <v>1.0529935067341929</v>
      </c>
      <c r="J92" s="4">
        <f>IF('Master data'!BA92&gt;0,'Master data'!AP92/('Master data'!BA92+'Master data'!EE92),"NA")</f>
        <v>0.36118073689358499</v>
      </c>
    </row>
    <row r="93" spans="1:10">
      <c r="A93" s="2" t="str">
        <f>'Master data'!A93</f>
        <v>Trucking</v>
      </c>
      <c r="B93" s="6">
        <f>'Master data'!B93</f>
        <v>232</v>
      </c>
      <c r="C93" s="84">
        <f>'Master data'!BS93</f>
        <v>21241.541999999994</v>
      </c>
      <c r="D93" s="84">
        <f>'Master data'!BV93</f>
        <v>13647.438000000004</v>
      </c>
      <c r="E93" s="23">
        <f t="shared" si="1"/>
        <v>1.5564490565921596</v>
      </c>
      <c r="F93" s="85">
        <f>-'Master data'!CO93</f>
        <v>3594.1860000000006</v>
      </c>
      <c r="G93" s="85">
        <f>'Master data'!EF93-'Master data'!AN93</f>
        <v>-126.19220000000132</v>
      </c>
      <c r="H93" s="23">
        <f>IF('Master data'!AP93&gt;0,(C93+F93+G93-D93)/'Master data'!AP93,"NA")</f>
        <v>4.1274743550647898E-2</v>
      </c>
      <c r="I93" s="23">
        <f>IF('Master data'!AS93&gt;0,(C93+F93+G93-D93)/'Master data'!AS93,"NA")</f>
        <v>1.0721102843691817</v>
      </c>
      <c r="J93" s="4">
        <f>IF('Master data'!BA93&gt;0,'Master data'!AP93/('Master data'!BA93+'Master data'!EE93),"NA")</f>
        <v>1.1962485881187215</v>
      </c>
    </row>
    <row r="94" spans="1:10">
      <c r="A94" s="2" t="str">
        <f>'Master data'!A94</f>
        <v>Utility (General)</v>
      </c>
      <c r="B94" s="6">
        <f>'Master data'!B94</f>
        <v>54</v>
      </c>
      <c r="C94" s="84">
        <f>'Master data'!BS94</f>
        <v>73723.892000000007</v>
      </c>
      <c r="D94" s="84">
        <f>'Master data'!BV94</f>
        <v>43227.671999999984</v>
      </c>
      <c r="E94" s="23">
        <f t="shared" si="1"/>
        <v>1.7054791199489077</v>
      </c>
      <c r="F94" s="85">
        <f>-'Master data'!CO94</f>
        <v>12596.605000000003</v>
      </c>
      <c r="G94" s="85">
        <f>'Master data'!EF94-'Master data'!AN94</f>
        <v>113.73200000000361</v>
      </c>
      <c r="H94" s="23">
        <f>IF('Master data'!AP94&gt;0,(C94+F94+G94-D94)/'Master data'!AP94,"NA")</f>
        <v>9.3012239371143265E-2</v>
      </c>
      <c r="I94" s="23">
        <f>IF('Master data'!AS94&gt;0,(C94+F94+G94-D94)/'Master data'!AS94,"NA")</f>
        <v>0.95805790406212554</v>
      </c>
      <c r="J94" s="4">
        <f>IF('Master data'!BA94&gt;0,'Master data'!AP94/('Master data'!BA94+'Master data'!EE94),"NA")</f>
        <v>0.68444706503076624</v>
      </c>
    </row>
    <row r="95" spans="1:10">
      <c r="A95" s="2" t="str">
        <f>'Master data'!A95</f>
        <v>Utility (Water)</v>
      </c>
      <c r="B95" s="6">
        <f>'Master data'!B95</f>
        <v>104</v>
      </c>
      <c r="C95" s="84">
        <f>'Master data'!BS95</f>
        <v>11651.064</v>
      </c>
      <c r="D95" s="84">
        <f>'Master data'!BV95</f>
        <v>5673.9869999999992</v>
      </c>
      <c r="E95" s="23">
        <f>IF(D95&gt;0,IF(C95/D95&gt;50,"NA",C95/D95),"NA")</f>
        <v>2.0534174646505186</v>
      </c>
      <c r="F95" s="85">
        <f>-'Master data'!CO95</f>
        <v>1048.0819999999999</v>
      </c>
      <c r="G95" s="85">
        <f>'Master data'!EF95-'Master data'!AN95</f>
        <v>18.455399999995279</v>
      </c>
      <c r="H95" s="23">
        <f>IF('Master data'!AP95&gt;0,(C95+F95+G95-D95)/'Master data'!AP95,"NA")</f>
        <v>0.14186564829322693</v>
      </c>
      <c r="I95" s="23">
        <f>IF('Master data'!AS95&gt;0,(C95+F95+G95-D95)/'Master data'!AS95,"NA")</f>
        <v>0.75944086714339309</v>
      </c>
      <c r="J95" s="4">
        <f>IF('Master data'!BA95&gt;0,'Master data'!AP95/('Master data'!BA95+'Master data'!EE95),"NA")</f>
        <v>0.34422174025219388</v>
      </c>
    </row>
    <row r="96" spans="1:10">
      <c r="A96" s="2" t="str">
        <f>'Master data'!A96</f>
        <v>Total Market</v>
      </c>
      <c r="B96" s="6">
        <f>'Master data'!B96</f>
        <v>47606</v>
      </c>
      <c r="C96" s="84">
        <f>'Master data'!BS96</f>
        <v>3533188.4959999672</v>
      </c>
      <c r="D96" s="84">
        <f>'Master data'!BV96</f>
        <v>2606586.2610000065</v>
      </c>
      <c r="E96" s="23">
        <f t="shared" si="1"/>
        <v>1.3554849685444414</v>
      </c>
      <c r="F96" s="85">
        <f>-'Master data'!CO96</f>
        <v>1043211.1830000036</v>
      </c>
      <c r="G96" s="85">
        <f>'Master data'!EF96-'Master data'!AN96</f>
        <v>154988.99760002922</v>
      </c>
      <c r="H96" s="23">
        <f>IF('Master data'!AP96&gt;0,(C96+F96+G96-D96)/'Master data'!AP96,"NA")</f>
        <v>3.3283674922712267E-2</v>
      </c>
      <c r="I96" s="23">
        <f>IF('Master data'!AS96&gt;0,(C96+F96+G96-D96)/'Master data'!AS96,"NA")</f>
        <v>0.42481874271529613</v>
      </c>
      <c r="J96" s="4">
        <f>IF('Master data'!BA96&gt;0,'Master data'!AP96/('Master data'!BA96+'Master data'!EE96),"NA")</f>
        <v>0.77823587379278003</v>
      </c>
    </row>
    <row r="97" spans="1:10">
      <c r="A97" s="2" t="str">
        <f>'Master data'!A97</f>
        <v>Total Market (without financials)</v>
      </c>
      <c r="B97" s="6">
        <f>'Master data'!B97</f>
        <v>42185</v>
      </c>
      <c r="C97" s="84">
        <f>'Master data'!BS97</f>
        <v>3353480.2039999673</v>
      </c>
      <c r="D97" s="84">
        <f>'Master data'!BV97</f>
        <v>2556459.1270000064</v>
      </c>
      <c r="E97" s="23">
        <f>IF(D97&gt;0,IF(C97/D97&gt;50,"NA",C97/D97),"NA")</f>
        <v>1.3117675806283129</v>
      </c>
      <c r="F97" s="85">
        <f>-'Master data'!CO97</f>
        <v>977346.02500000352</v>
      </c>
      <c r="G97" s="85">
        <f>'Master data'!EF97-'Master data'!AN97</f>
        <v>152886.96880002972</v>
      </c>
      <c r="H97" s="23">
        <f>IF('Master data'!AP97&gt;0,(C97+F97+G97-D97)/'Master data'!AP97,"NA")</f>
        <v>3.4609314571467244E-2</v>
      </c>
      <c r="I97" s="23">
        <f>IF('Master data'!AS97&gt;0,(C97+F97+G97-D97)/'Master data'!AS97,"NA")</f>
        <v>0.42440443531161692</v>
      </c>
      <c r="J97" s="4">
        <f>IF('Master data'!BA97&gt;0,'Master data'!AP97/('Master data'!BA97+'Master data'!EE97),"NA")</f>
        <v>1.1646953706721956</v>
      </c>
    </row>
  </sheetData>
  <pageMargins left="0.7" right="0.7" top="0.75" bottom="0.75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7"/>
  <sheetViews>
    <sheetView workbookViewId="0">
      <selection activeCell="F97" sqref="A1:F97"/>
    </sheetView>
  </sheetViews>
  <sheetFormatPr defaultColWidth="11.07421875" defaultRowHeight="13.5"/>
  <cols>
    <col min="1" max="1" width="43.3046875" customWidth="1"/>
    <col min="2" max="6" width="16.4609375" style="5" customWidth="1"/>
  </cols>
  <sheetData>
    <row r="1" spans="1:6">
      <c r="A1" s="15" t="s">
        <v>217</v>
      </c>
      <c r="B1" s="16" t="s">
        <v>192</v>
      </c>
      <c r="C1" s="16" t="s">
        <v>576</v>
      </c>
      <c r="D1" s="16" t="s">
        <v>218</v>
      </c>
      <c r="E1" s="16" t="s">
        <v>219</v>
      </c>
      <c r="F1" s="16" t="s">
        <v>220</v>
      </c>
    </row>
    <row r="2" spans="1:6">
      <c r="A2" s="2" t="str">
        <f>'Master data'!A2</f>
        <v>Advertising</v>
      </c>
      <c r="B2" s="6">
        <f>'Master data'!B2</f>
        <v>348</v>
      </c>
      <c r="C2" s="84">
        <f>'Master data'!F2</f>
        <v>38243.519999999997</v>
      </c>
      <c r="D2" s="23">
        <f>IF('Master data'!E2&gt;0,'Master data'!F2/'Master data'!E2,"NA")</f>
        <v>0.12092852252777805</v>
      </c>
      <c r="E2" s="23">
        <f>IF('Master data'!AP2&gt;0,IF(Cash!C2/'Master data'!AP2&gt;1,"NA",Cash!C2/'Master data'!AP2),"NA")</f>
        <v>0.24094009397058824</v>
      </c>
      <c r="F2" s="23">
        <f>IF('Master data'!DS2&gt;0,Cash!C2/'Master data'!DS2,"NA")</f>
        <v>0.13630347624952147</v>
      </c>
    </row>
    <row r="3" spans="1:6">
      <c r="A3" s="2" t="str">
        <f>'Master data'!A3</f>
        <v>Aerospace/Defense</v>
      </c>
      <c r="B3" s="6">
        <f>'Master data'!B3</f>
        <v>272</v>
      </c>
      <c r="C3" s="84">
        <f>'Master data'!F3</f>
        <v>117615.86899999998</v>
      </c>
      <c r="D3" s="23">
        <f>IF('Master data'!E3&gt;0,'Master data'!F3/'Master data'!E3,"NA")</f>
        <v>7.6912496887337117E-2</v>
      </c>
      <c r="E3" s="23">
        <f>IF('Master data'!AP3&gt;0,IF(Cash!C3/'Master data'!AP3&gt;1,"NA",Cash!C3/'Master data'!AP3),"NA")</f>
        <v>0.17829078472335128</v>
      </c>
      <c r="F3" s="23">
        <f>IF('Master data'!DS3&gt;0,Cash!C3/'Master data'!DS3,"NA")</f>
        <v>9.8515558859818872E-2</v>
      </c>
    </row>
    <row r="4" spans="1:6">
      <c r="A4" s="2" t="str">
        <f>'Master data'!A4</f>
        <v>Air Transport</v>
      </c>
      <c r="B4" s="6">
        <f>'Master data'!B4</f>
        <v>151</v>
      </c>
      <c r="C4" s="84">
        <f>'Master data'!F4</f>
        <v>141913.09300000002</v>
      </c>
      <c r="D4" s="23">
        <f>IF('Master data'!E4&gt;0,'Master data'!F4/'Master data'!E4,"NA")</f>
        <v>0.12377507257499666</v>
      </c>
      <c r="E4" s="23">
        <f>IF('Master data'!AP4&gt;0,IF(Cash!C4/'Master data'!AP4&gt;1,"NA",Cash!C4/'Master data'!AP4),"NA")</f>
        <v>0.4591387962992286</v>
      </c>
      <c r="F4" s="23">
        <f>IF('Master data'!DS4&gt;0,Cash!C4/'Master data'!DS4,"NA")</f>
        <v>0.12733750300444813</v>
      </c>
    </row>
    <row r="5" spans="1:6">
      <c r="A5" s="2" t="str">
        <f>'Master data'!A5</f>
        <v>Apparel</v>
      </c>
      <c r="B5" s="6">
        <f>'Master data'!B5</f>
        <v>1170</v>
      </c>
      <c r="C5" s="84">
        <f>'Master data'!F5</f>
        <v>113585.42800000001</v>
      </c>
      <c r="D5" s="23">
        <f>IF('Master data'!E5&gt;0,'Master data'!F5/'Master data'!E5,"NA")</f>
        <v>5.7298262419103123E-2</v>
      </c>
      <c r="E5" s="23">
        <f>IF('Master data'!AP5&gt;0,IF(Cash!C5/'Master data'!AP5&gt;1,"NA",Cash!C5/'Master data'!AP5),"NA")</f>
        <v>0.19012560094950851</v>
      </c>
      <c r="F5" s="23">
        <f>IF('Master data'!DS5&gt;0,Cash!C5/'Master data'!DS5,"NA")</f>
        <v>0.12602864733034372</v>
      </c>
    </row>
    <row r="6" spans="1:6">
      <c r="A6" s="2" t="str">
        <f>'Master data'!A6</f>
        <v>Auto &amp; Truck</v>
      </c>
      <c r="B6" s="6">
        <f>'Master data'!B6</f>
        <v>152</v>
      </c>
      <c r="C6" s="84">
        <f>'Master data'!F6</f>
        <v>391097.05300000019</v>
      </c>
      <c r="D6" s="23">
        <f>IF('Master data'!E6&gt;0,'Master data'!F6/'Master data'!E6,"NA")</f>
        <v>9.9373924105759973E-2</v>
      </c>
      <c r="E6" s="23">
        <f>IF('Master data'!AP6&gt;0,IF(Cash!C6/'Master data'!AP6&gt;1,"NA",Cash!C6/'Master data'!AP6),"NA")</f>
        <v>0.18291461615701066</v>
      </c>
      <c r="F6" s="23">
        <f>IF('Master data'!DS6&gt;0,Cash!C6/'Master data'!DS6,"NA")</f>
        <v>0.1150441229216659</v>
      </c>
    </row>
    <row r="7" spans="1:6">
      <c r="A7" s="2" t="str">
        <f>'Master data'!A7</f>
        <v>Auto Parts</v>
      </c>
      <c r="B7" s="6">
        <f>'Master data'!B7</f>
        <v>728</v>
      </c>
      <c r="C7" s="84">
        <f>'Master data'!F7</f>
        <v>120115.31199999992</v>
      </c>
      <c r="D7" s="23">
        <f>IF('Master data'!E7&gt;0,'Master data'!F7/'Master data'!E7,"NA")</f>
        <v>0.11885203530803802</v>
      </c>
      <c r="E7" s="23">
        <f>IF('Master data'!AP7&gt;0,IF(Cash!C7/'Master data'!AP7&gt;1,"NA",Cash!C7/'Master data'!AP7),"NA")</f>
        <v>0.13025251301544985</v>
      </c>
      <c r="F7" s="23">
        <f>IF('Master data'!DS7&gt;0,Cash!C7/'Master data'!DS7,"NA")</f>
        <v>0.12405200051366057</v>
      </c>
    </row>
    <row r="8" spans="1:6">
      <c r="A8" s="2" t="str">
        <f>'Master data'!A8</f>
        <v>Bank (Money Center)</v>
      </c>
      <c r="B8" s="6">
        <f>'Master data'!B8</f>
        <v>610</v>
      </c>
      <c r="C8" s="84">
        <f>'Master data'!F8</f>
        <v>11054142.915000001</v>
      </c>
      <c r="D8" s="23">
        <f>IF('Master data'!E8&gt;0,'Master data'!F8/'Master data'!E8,"NA")</f>
        <v>0.41888686853710883</v>
      </c>
      <c r="E8" s="23" t="str">
        <f>IF('Master data'!AP8&gt;0,IF(Cash!C8/'Master data'!AP8&gt;1,"NA",Cash!C8/'Master data'!AP8),"NA")</f>
        <v>NA</v>
      </c>
      <c r="F8" s="23">
        <f>IF('Master data'!DS8&gt;0,Cash!C8/'Master data'!DS8,"NA")</f>
        <v>9.962595672994573E-2</v>
      </c>
    </row>
    <row r="9" spans="1:6">
      <c r="A9" s="2" t="str">
        <f>'Master data'!A9</f>
        <v>Banks (Regional)</v>
      </c>
      <c r="B9" s="6">
        <f>'Master data'!B9</f>
        <v>816</v>
      </c>
      <c r="C9" s="84">
        <f>'Master data'!F9</f>
        <v>1793900.0320000011</v>
      </c>
      <c r="D9" s="23">
        <f>IF('Master data'!E9&gt;0,'Master data'!F9/'Master data'!E9,"NA")</f>
        <v>0.52180190129372417</v>
      </c>
      <c r="E9" s="23" t="str">
        <f>IF('Master data'!AP9&gt;0,IF(Cash!C9/'Master data'!AP9&gt;1,"NA",Cash!C9/'Master data'!AP9),"NA")</f>
        <v>NA</v>
      </c>
      <c r="F9" s="23">
        <f>IF('Master data'!DS9&gt;0,Cash!C9/'Master data'!DS9,"NA")</f>
        <v>0.11040838873801473</v>
      </c>
    </row>
    <row r="10" spans="1:6">
      <c r="A10" s="2" t="str">
        <f>'Master data'!A10</f>
        <v>Beverage (Alcoholic)</v>
      </c>
      <c r="B10" s="6">
        <f>'Master data'!B10</f>
        <v>219</v>
      </c>
      <c r="C10" s="84">
        <f>'Master data'!F10</f>
        <v>66682.953999999998</v>
      </c>
      <c r="D10" s="23">
        <f>IF('Master data'!E10&gt;0,'Master data'!F10/'Master data'!E10,"NA")</f>
        <v>3.52828089666819E-2</v>
      </c>
      <c r="E10" s="23">
        <f>IF('Master data'!AP10&gt;0,IF(Cash!C10/'Master data'!AP10&gt;1,"NA",Cash!C10/'Master data'!AP10),"NA")</f>
        <v>0.19387381240469376</v>
      </c>
      <c r="F10" s="23">
        <f>IF('Master data'!DS10&gt;0,Cash!C10/'Master data'!DS10,"NA")</f>
        <v>0.11533972011943058</v>
      </c>
    </row>
    <row r="11" spans="1:6">
      <c r="A11" s="2" t="str">
        <f>'Master data'!A11</f>
        <v>Beverage (Soft)</v>
      </c>
      <c r="B11" s="6">
        <f>'Master data'!B11</f>
        <v>100</v>
      </c>
      <c r="C11" s="84">
        <f>'Master data'!F11</f>
        <v>33599.537000000004</v>
      </c>
      <c r="D11" s="23">
        <f>IF('Master data'!E11&gt;0,'Master data'!F11/'Master data'!E11,"NA")</f>
        <v>3.557067023399238E-2</v>
      </c>
      <c r="E11" s="23">
        <f>IF('Master data'!AP11&gt;0,IF(Cash!C11/'Master data'!AP11&gt;1,"NA",Cash!C11/'Master data'!AP11),"NA")</f>
        <v>0.15457250849478502</v>
      </c>
      <c r="F11" s="23">
        <f>IF('Master data'!DS11&gt;0,Cash!C11/'Master data'!DS11,"NA")</f>
        <v>9.3413885310761904E-2</v>
      </c>
    </row>
    <row r="12" spans="1:6">
      <c r="A12" s="2" t="str">
        <f>'Master data'!A12</f>
        <v>Broadcasting</v>
      </c>
      <c r="B12" s="6">
        <f>'Master data'!B12</f>
        <v>139</v>
      </c>
      <c r="C12" s="84">
        <f>'Master data'!F12</f>
        <v>30694.17</v>
      </c>
      <c r="D12" s="23">
        <f>IF('Master data'!E12&gt;0,'Master data'!F12/'Master data'!E12,"NA")</f>
        <v>0.10217931207129849</v>
      </c>
      <c r="E12" s="23">
        <f>IF('Master data'!AP12&gt;0,IF(Cash!C12/'Master data'!AP12&gt;1,"NA",Cash!C12/'Master data'!AP12),"NA")</f>
        <v>0.18043162551617073</v>
      </c>
      <c r="F12" s="23">
        <f>IF('Master data'!DS12&gt;0,Cash!C12/'Master data'!DS12,"NA")</f>
        <v>8.4459763861284856E-2</v>
      </c>
    </row>
    <row r="13" spans="1:6">
      <c r="A13" s="2" t="str">
        <f>'Master data'!A13</f>
        <v>Brokerage &amp; Investment Banking</v>
      </c>
      <c r="B13" s="6">
        <f>'Master data'!B13</f>
        <v>599</v>
      </c>
      <c r="C13" s="84">
        <f>'Master data'!F13</f>
        <v>672315.83000000019</v>
      </c>
      <c r="D13" s="23">
        <f>IF('Master data'!E13&gt;0,'Master data'!F13/'Master data'!E13,"NA")</f>
        <v>0.17853840111281005</v>
      </c>
      <c r="E13" s="23" t="str">
        <f>IF('Master data'!AP13&gt;0,IF(Cash!C13/'Master data'!AP13&gt;1,"NA",Cash!C13/'Master data'!AP13),"NA")</f>
        <v>NA</v>
      </c>
      <c r="F13" s="23">
        <f>IF('Master data'!DS13&gt;0,Cash!C13/'Master data'!DS13,"NA")</f>
        <v>9.6549560508505591E-2</v>
      </c>
    </row>
    <row r="14" spans="1:6">
      <c r="A14" s="2" t="str">
        <f>'Master data'!A14</f>
        <v>Building Materials</v>
      </c>
      <c r="B14" s="6">
        <f>'Master data'!B14</f>
        <v>449</v>
      </c>
      <c r="C14" s="84">
        <f>'Master data'!F14</f>
        <v>58733.749000000003</v>
      </c>
      <c r="D14" s="23">
        <f>IF('Master data'!E14&gt;0,'Master data'!F14/'Master data'!E14,"NA")</f>
        <v>6.1685666636317242E-2</v>
      </c>
      <c r="E14" s="23">
        <f>IF('Master data'!AP14&gt;0,IF(Cash!C14/'Master data'!AP14&gt;1,"NA",Cash!C14/'Master data'!AP14),"NA")</f>
        <v>0.13159056574105257</v>
      </c>
      <c r="F14" s="23">
        <f>IF('Master data'!DS14&gt;0,Cash!C14/'Master data'!DS14,"NA")</f>
        <v>0.11102114408558582</v>
      </c>
    </row>
    <row r="15" spans="1:6">
      <c r="A15" s="2" t="str">
        <f>'Master data'!A15</f>
        <v>Business &amp; Consumer Services</v>
      </c>
      <c r="B15" s="6">
        <f>'Master data'!B15</f>
        <v>948</v>
      </c>
      <c r="C15" s="84">
        <f>'Master data'!F15</f>
        <v>94109.016999999934</v>
      </c>
      <c r="D15" s="23">
        <f>IF('Master data'!E15&gt;0,'Master data'!F15/'Master data'!E15,"NA")</f>
        <v>6.0635770420633887E-2</v>
      </c>
      <c r="E15" s="23">
        <f>IF('Master data'!AP15&gt;0,IF(Cash!C15/'Master data'!AP15&gt;1,"NA",Cash!C15/'Master data'!AP15),"NA")</f>
        <v>0.1515753830103187</v>
      </c>
      <c r="F15" s="23">
        <f>IF('Master data'!DS15&gt;0,Cash!C15/'Master data'!DS15,"NA")</f>
        <v>0.12512906720768077</v>
      </c>
    </row>
    <row r="16" spans="1:6">
      <c r="A16" s="2" t="str">
        <f>'Master data'!A16</f>
        <v>Cable TV</v>
      </c>
      <c r="B16" s="6">
        <f>'Master data'!B16</f>
        <v>54</v>
      </c>
      <c r="C16" s="84">
        <f>'Master data'!F16</f>
        <v>26796.617999999999</v>
      </c>
      <c r="D16" s="23">
        <f>IF('Master data'!E16&gt;0,'Master data'!F16/'Master data'!E16,"NA")</f>
        <v>3.1458572971716205E-2</v>
      </c>
      <c r="E16" s="23">
        <f>IF('Master data'!AP16&gt;0,IF(Cash!C16/'Master data'!AP16&gt;1,"NA",Cash!C16/'Master data'!AP16),"NA")</f>
        <v>0.10546205518608087</v>
      </c>
      <c r="F16" s="23">
        <f>IF('Master data'!DS16&gt;0,Cash!C16/'Master data'!DS16,"NA")</f>
        <v>3.981013316084378E-2</v>
      </c>
    </row>
    <row r="17" spans="1:6">
      <c r="A17" s="2" t="str">
        <f>'Master data'!A17</f>
        <v>Chemical (Basic)</v>
      </c>
      <c r="B17" s="6">
        <f>'Master data'!B17</f>
        <v>854</v>
      </c>
      <c r="C17" s="84">
        <f>'Master data'!F17</f>
        <v>127579.68099999992</v>
      </c>
      <c r="D17" s="23">
        <f>IF('Master data'!E17&gt;0,'Master data'!F17/'Master data'!E17,"NA")</f>
        <v>8.3373940260371149E-2</v>
      </c>
      <c r="E17" s="23">
        <f>IF('Master data'!AP17&gt;0,IF(Cash!C17/'Master data'!AP17&gt;1,"NA",Cash!C17/'Master data'!AP17),"NA")</f>
        <v>0.14531875228041372</v>
      </c>
      <c r="F17" s="23">
        <f>IF('Master data'!DS17&gt;0,Cash!C17/'Master data'!DS17,"NA")</f>
        <v>0.10194410784368593</v>
      </c>
    </row>
    <row r="18" spans="1:6">
      <c r="A18" s="2" t="str">
        <f>'Master data'!A18</f>
        <v>Chemical (Diversified)</v>
      </c>
      <c r="B18" s="6">
        <f>'Master data'!B18</f>
        <v>71</v>
      </c>
      <c r="C18" s="84">
        <f>'Master data'!F18</f>
        <v>28581.985000000001</v>
      </c>
      <c r="D18" s="23">
        <f>IF('Master data'!E18&gt;0,'Master data'!F18/'Master data'!E18,"NA")</f>
        <v>7.8157854114192682E-2</v>
      </c>
      <c r="E18" s="23">
        <f>IF('Master data'!AP18&gt;0,IF(Cash!C18/'Master data'!AP18&gt;1,"NA",Cash!C18/'Master data'!AP18),"NA")</f>
        <v>0.10196763533711621</v>
      </c>
      <c r="F18" s="23">
        <f>IF('Master data'!DS18&gt;0,Cash!C18/'Master data'!DS18,"NA")</f>
        <v>7.272260846887306E-2</v>
      </c>
    </row>
    <row r="19" spans="1:6">
      <c r="A19" s="2" t="str">
        <f>'Master data'!A19</f>
        <v>Chemical (Specialty)</v>
      </c>
      <c r="B19" s="6">
        <f>'Master data'!B19</f>
        <v>898</v>
      </c>
      <c r="C19" s="84">
        <f>'Master data'!F19</f>
        <v>121486.63800000012</v>
      </c>
      <c r="D19" s="23">
        <f>IF('Master data'!E19&gt;0,'Master data'!F19/'Master data'!E19,"NA")</f>
        <v>4.7122485709140995E-2</v>
      </c>
      <c r="E19" s="23">
        <f>IF('Master data'!AP19&gt;0,IF(Cash!C19/'Master data'!AP19&gt;1,"NA",Cash!C19/'Master data'!AP19),"NA")</f>
        <v>0.14362719189447806</v>
      </c>
      <c r="F19" s="23">
        <f>IF('Master data'!DS19&gt;0,Cash!C19/'Master data'!DS19,"NA")</f>
        <v>9.1447984070655755E-2</v>
      </c>
    </row>
    <row r="20" spans="1:6">
      <c r="A20" s="2" t="str">
        <f>'Master data'!A20</f>
        <v>Coal &amp; Related Energy</v>
      </c>
      <c r="B20" s="6">
        <f>'Master data'!B20</f>
        <v>206</v>
      </c>
      <c r="C20" s="84">
        <f>'Master data'!F20</f>
        <v>81865.468000000023</v>
      </c>
      <c r="D20" s="23">
        <f>IF('Master data'!E20&gt;0,'Master data'!F20/'Master data'!E20,"NA")</f>
        <v>0.20814351373822673</v>
      </c>
      <c r="E20" s="23">
        <f>IF('Master data'!AP20&gt;0,IF(Cash!C20/'Master data'!AP20&gt;1,"NA",Cash!C20/'Master data'!AP20),"NA")</f>
        <v>0.32519715349545625</v>
      </c>
      <c r="F20" s="23">
        <f>IF('Master data'!DS20&gt;0,Cash!C20/'Master data'!DS20,"NA")</f>
        <v>0.17013257567255868</v>
      </c>
    </row>
    <row r="21" spans="1:6">
      <c r="A21" s="2" t="str">
        <f>'Master data'!A21</f>
        <v>Computer Services</v>
      </c>
      <c r="B21" s="6">
        <f>'Master data'!B21</f>
        <v>1040</v>
      </c>
      <c r="C21" s="84">
        <f>'Master data'!F21</f>
        <v>107050.68300000006</v>
      </c>
      <c r="D21" s="23">
        <f>IF('Master data'!E21&gt;0,'Master data'!F21/'Master data'!E21,"NA")</f>
        <v>5.7154344172647642E-2</v>
      </c>
      <c r="E21" s="23">
        <f>IF('Master data'!AP21&gt;0,IF(Cash!C21/'Master data'!AP21&gt;1,"NA",Cash!C21/'Master data'!AP21),"NA")</f>
        <v>0.10119434762438059</v>
      </c>
      <c r="F21" s="23">
        <f>IF('Master data'!DS21&gt;0,Cash!C21/'Master data'!DS21,"NA")</f>
        <v>0.12327828435495129</v>
      </c>
    </row>
    <row r="22" spans="1:6">
      <c r="A22" s="2" t="str">
        <f>'Master data'!A22</f>
        <v>Computers/Peripherals</v>
      </c>
      <c r="B22" s="6">
        <f>'Master data'!B22</f>
        <v>336</v>
      </c>
      <c r="C22" s="84">
        <f>'Master data'!F22</f>
        <v>194704.70899999994</v>
      </c>
      <c r="D22" s="23">
        <f>IF('Master data'!E22&gt;0,'Master data'!F22/'Master data'!E22,"NA")</f>
        <v>4.4979607966797008E-2</v>
      </c>
      <c r="E22" s="23">
        <f>IF('Master data'!AP22&gt;0,IF(Cash!C22/'Master data'!AP22&gt;1,"NA",Cash!C22/'Master data'!AP22),"NA")</f>
        <v>0.13160361701582984</v>
      </c>
      <c r="F22" s="23">
        <f>IF('Master data'!DS22&gt;0,Cash!C22/'Master data'!DS22,"NA")</f>
        <v>0.12222936461653071</v>
      </c>
    </row>
    <row r="23" spans="1:6">
      <c r="A23" s="2" t="str">
        <f>'Master data'!A23</f>
        <v>Construction Supplies</v>
      </c>
      <c r="B23" s="6">
        <f>'Master data'!B23</f>
        <v>784</v>
      </c>
      <c r="C23" s="84">
        <f>'Master data'!F23</f>
        <v>208382.41799999963</v>
      </c>
      <c r="D23" s="23">
        <f>IF('Master data'!E23&gt;0,'Master data'!F23/'Master data'!E23,"NA")</f>
        <v>0.10650645072922858</v>
      </c>
      <c r="E23" s="23">
        <f>IF('Master data'!AP23&gt;0,IF(Cash!C23/'Master data'!AP23&gt;1,"NA",Cash!C23/'Master data'!AP23),"NA")</f>
        <v>0.18309361954730918</v>
      </c>
      <c r="F23" s="23">
        <f>IF('Master data'!DS23&gt;0,Cash!C23/'Master data'!DS23,"NA")</f>
        <v>0.10029711213907079</v>
      </c>
    </row>
    <row r="24" spans="1:6">
      <c r="A24" s="2" t="str">
        <f>'Master data'!A24</f>
        <v>Diversified</v>
      </c>
      <c r="B24" s="6">
        <f>'Master data'!B24</f>
        <v>318</v>
      </c>
      <c r="C24" s="84">
        <f>'Master data'!F24</f>
        <v>312533.1320000001</v>
      </c>
      <c r="D24" s="23">
        <f>IF('Master data'!E24&gt;0,'Master data'!F24/'Master data'!E24,"NA")</f>
        <v>9.4402266049084194E-2</v>
      </c>
      <c r="E24" s="23">
        <f>IF('Master data'!AP24&gt;0,IF(Cash!C24/'Master data'!AP24&gt;1,"NA",Cash!C24/'Master data'!AP24),"NA")</f>
        <v>0.19096222689950876</v>
      </c>
      <c r="F24" s="23">
        <f>IF('Master data'!DS24&gt;0,Cash!C24/'Master data'!DS24,"NA")</f>
        <v>6.0617727598333719E-2</v>
      </c>
    </row>
    <row r="25" spans="1:6">
      <c r="A25" s="2" t="str">
        <f>'Master data'!A25</f>
        <v>Drugs (Biotechnology)</v>
      </c>
      <c r="B25" s="6">
        <f>'Master data'!B25</f>
        <v>1223</v>
      </c>
      <c r="C25" s="84">
        <f>'Master data'!F25</f>
        <v>169531.43700000012</v>
      </c>
      <c r="D25" s="23">
        <f>IF('Master data'!E25&gt;0,'Master data'!F25/'Master data'!E25,"NA")</f>
        <v>7.6607060012321454E-2</v>
      </c>
      <c r="E25" s="23">
        <f>IF('Master data'!AP25&gt;0,IF(Cash!C25/'Master data'!AP25&gt;1,"NA",Cash!C25/'Master data'!AP25),"NA")</f>
        <v>0.65296277489348731</v>
      </c>
      <c r="F25" s="23">
        <f>IF('Master data'!DS25&gt;0,Cash!C25/'Master data'!DS25,"NA")</f>
        <v>0.22664276228108643</v>
      </c>
    </row>
    <row r="26" spans="1:6">
      <c r="A26" s="2" t="str">
        <f>'Master data'!A26</f>
        <v>Drugs (Pharmaceutical)</v>
      </c>
      <c r="B26" s="6">
        <f>'Master data'!B26</f>
        <v>1371</v>
      </c>
      <c r="C26" s="84">
        <f>'Master data'!F26</f>
        <v>237908.42399999994</v>
      </c>
      <c r="D26" s="23">
        <f>IF('Master data'!E26&gt;0,'Master data'!F26/'Master data'!E26,"NA")</f>
        <v>4.7238562153379939E-2</v>
      </c>
      <c r="E26" s="23">
        <f>IF('Master data'!AP26&gt;0,IF(Cash!C26/'Master data'!AP26&gt;1,"NA",Cash!C26/'Master data'!AP26),"NA")</f>
        <v>0.21355492451098018</v>
      </c>
      <c r="F26" s="23">
        <f>IF('Master data'!DS26&gt;0,Cash!C26/'Master data'!DS26,"NA")</f>
        <v>0.10232871772446037</v>
      </c>
    </row>
    <row r="27" spans="1:6">
      <c r="A27" s="2" t="str">
        <f>'Master data'!A27</f>
        <v>Education</v>
      </c>
      <c r="B27" s="6">
        <f>'Master data'!B27</f>
        <v>244</v>
      </c>
      <c r="C27" s="84">
        <f>'Master data'!F27</f>
        <v>18744.424999999999</v>
      </c>
      <c r="D27" s="23">
        <f>IF('Master data'!E27&gt;0,'Master data'!F27/'Master data'!E27,"NA")</f>
        <v>0.13157786990330542</v>
      </c>
      <c r="E27" s="23">
        <f>IF('Master data'!AP27&gt;0,IF(Cash!C27/'Master data'!AP27&gt;1,"NA",Cash!C27/'Master data'!AP27),"NA")</f>
        <v>0.41487574250815346</v>
      </c>
      <c r="F27" s="23">
        <f>IF('Master data'!DS27&gt;0,Cash!C27/'Master data'!DS27,"NA")</f>
        <v>0.17133053755729949</v>
      </c>
    </row>
    <row r="28" spans="1:6">
      <c r="A28" s="2" t="str">
        <f>'Master data'!A28</f>
        <v>Electrical Equipment</v>
      </c>
      <c r="B28" s="6">
        <f>'Master data'!B28</f>
        <v>999</v>
      </c>
      <c r="C28" s="84">
        <f>'Master data'!F28</f>
        <v>150235.8410000001</v>
      </c>
      <c r="D28" s="23">
        <f>IF('Master data'!E28&gt;0,'Master data'!F28/'Master data'!E28,"NA")</f>
        <v>6.9860363371647111E-2</v>
      </c>
      <c r="E28" s="23">
        <f>IF('Master data'!AP28&gt;0,IF(Cash!C28/'Master data'!AP28&gt;1,"NA",Cash!C28/'Master data'!AP28),"NA")</f>
        <v>0.19675944437754167</v>
      </c>
      <c r="F28" s="23">
        <f>IF('Master data'!DS28&gt;0,Cash!C28/'Master data'!DS28,"NA")</f>
        <v>0.12958800100580128</v>
      </c>
    </row>
    <row r="29" spans="1:6">
      <c r="A29" s="2" t="str">
        <f>'Master data'!A29</f>
        <v>Electronics (Consumer &amp; Office)</v>
      </c>
      <c r="B29" s="6">
        <f>'Master data'!B29</f>
        <v>138</v>
      </c>
      <c r="C29" s="84">
        <f>'Master data'!F29</f>
        <v>48073.521000000001</v>
      </c>
      <c r="D29" s="23">
        <f>IF('Master data'!E29&gt;0,'Master data'!F29/'Master data'!E29,"NA")</f>
        <v>0.1113606958807795</v>
      </c>
      <c r="E29" s="23">
        <f>IF('Master data'!AP29&gt;0,IF(Cash!C29/'Master data'!AP29&gt;1,"NA",Cash!C29/'Master data'!AP29),"NA")</f>
        <v>0.13240855399400797</v>
      </c>
      <c r="F29" s="23">
        <f>IF('Master data'!DS29&gt;0,Cash!C29/'Master data'!DS29,"NA")</f>
        <v>8.8911297465101138E-2</v>
      </c>
    </row>
    <row r="30" spans="1:6">
      <c r="A30" s="2" t="str">
        <f>'Master data'!A30</f>
        <v>Electronics (General)</v>
      </c>
      <c r="B30" s="6">
        <f>'Master data'!B30</f>
        <v>1425</v>
      </c>
      <c r="C30" s="84">
        <f>'Master data'!F30</f>
        <v>237580.26299999995</v>
      </c>
      <c r="D30" s="23">
        <f>IF('Master data'!E30&gt;0,'Master data'!F30/'Master data'!E30,"NA")</f>
        <v>9.5881449289856743E-2</v>
      </c>
      <c r="E30" s="23">
        <f>IF('Master data'!AP30&gt;0,IF(Cash!C30/'Master data'!AP30&gt;1,"NA",Cash!C30/'Master data'!AP30),"NA")</f>
        <v>0.20606409246751525</v>
      </c>
      <c r="F30" s="23">
        <f>IF('Master data'!DS30&gt;0,Cash!C30/'Master data'!DS30,"NA")</f>
        <v>0.17335463405428184</v>
      </c>
    </row>
    <row r="31" spans="1:6">
      <c r="A31" s="2" t="str">
        <f>'Master data'!A31</f>
        <v>Engineering/Construction</v>
      </c>
      <c r="B31" s="6">
        <f>'Master data'!B31</f>
        <v>1267</v>
      </c>
      <c r="C31" s="84">
        <f>'Master data'!F31</f>
        <v>322892.55400000024</v>
      </c>
      <c r="D31" s="23">
        <f>IF('Master data'!E31&gt;0,'Master data'!F31/'Master data'!E31,"NA")</f>
        <v>0.19193526689299886</v>
      </c>
      <c r="E31" s="23">
        <f>IF('Master data'!AP31&gt;0,IF(Cash!C31/'Master data'!AP31&gt;1,"NA",Cash!C31/'Master data'!AP31),"NA")</f>
        <v>0.14850902032395547</v>
      </c>
      <c r="F31" s="23">
        <f>IF('Master data'!DS31&gt;0,Cash!C31/'Master data'!DS31,"NA")</f>
        <v>0.11357991550058111</v>
      </c>
    </row>
    <row r="32" spans="1:6">
      <c r="A32" s="2" t="str">
        <f>'Master data'!A32</f>
        <v>Entertainment</v>
      </c>
      <c r="B32" s="6">
        <f>'Master data'!B32</f>
        <v>734</v>
      </c>
      <c r="C32" s="84">
        <f>'Master data'!F32</f>
        <v>121988.85800000005</v>
      </c>
      <c r="D32" s="23">
        <f>IF('Master data'!E32&gt;0,'Master data'!F32/'Master data'!E32,"NA")</f>
        <v>7.3543600371174425E-2</v>
      </c>
      <c r="E32" s="23">
        <f>IF('Master data'!AP32&gt;0,IF(Cash!C32/'Master data'!AP32&gt;1,"NA",Cash!C32/'Master data'!AP32),"NA")</f>
        <v>0.39052632217191041</v>
      </c>
      <c r="F32" s="23">
        <f>IF('Master data'!DS32&gt;0,Cash!C32/'Master data'!DS32,"NA")</f>
        <v>0.16312930711403736</v>
      </c>
    </row>
    <row r="33" spans="1:6">
      <c r="A33" s="2" t="str">
        <f>'Master data'!A33</f>
        <v>Environmental &amp; Waste Services</v>
      </c>
      <c r="B33" s="6">
        <f>'Master data'!B33</f>
        <v>353</v>
      </c>
      <c r="C33" s="84">
        <f>'Master data'!F33</f>
        <v>24371.040000000015</v>
      </c>
      <c r="D33" s="23">
        <f>IF('Master data'!E33&gt;0,'Master data'!F33/'Master data'!E33,"NA")</f>
        <v>4.8831983261550228E-2</v>
      </c>
      <c r="E33" s="23">
        <f>IF('Master data'!AP33&gt;0,IF(Cash!C33/'Master data'!AP33&gt;1,"NA",Cash!C33/'Master data'!AP33),"NA")</f>
        <v>0.15509968334667446</v>
      </c>
      <c r="F33" s="23">
        <f>IF('Master data'!DS33&gt;0,Cash!C33/'Master data'!DS33,"NA")</f>
        <v>8.0391582198742262E-2</v>
      </c>
    </row>
    <row r="34" spans="1:6">
      <c r="A34" s="2" t="str">
        <f>'Master data'!A34</f>
        <v>Farming/Agriculture</v>
      </c>
      <c r="B34" s="6">
        <f>'Master data'!B34</f>
        <v>417</v>
      </c>
      <c r="C34" s="84">
        <f>'Master data'!F34</f>
        <v>41984.022999999994</v>
      </c>
      <c r="D34" s="23">
        <f>IF('Master data'!E34&gt;0,'Master data'!F34/'Master data'!E34,"NA")</f>
        <v>6.181078376339378E-2</v>
      </c>
      <c r="E34" s="23">
        <f>IF('Master data'!AP34&gt;0,IF(Cash!C34/'Master data'!AP34&gt;1,"NA",Cash!C34/'Master data'!AP34),"NA")</f>
        <v>8.4448227743357307E-2</v>
      </c>
      <c r="F34" s="23">
        <f>IF('Master data'!DS34&gt;0,Cash!C34/'Master data'!DS34,"NA")</f>
        <v>7.8268910468411196E-2</v>
      </c>
    </row>
    <row r="35" spans="1:6">
      <c r="A35" s="2" t="str">
        <f>'Master data'!A35</f>
        <v>Financial Svcs. (Non-bank &amp; Insurance)</v>
      </c>
      <c r="B35" s="6">
        <f>'Master data'!B35</f>
        <v>1102</v>
      </c>
      <c r="C35" s="84">
        <f>'Master data'!F35</f>
        <v>1118030.193</v>
      </c>
      <c r="D35" s="23">
        <f>IF('Master data'!E35&gt;0,'Master data'!F35/'Master data'!E35,"NA")</f>
        <v>8.2067931061632959E-2</v>
      </c>
      <c r="E35" s="23" t="str">
        <f>IF('Master data'!AP35&gt;0,IF(Cash!C35/'Master data'!AP35&gt;1,"NA",Cash!C35/'Master data'!AP35),"NA")</f>
        <v>NA</v>
      </c>
      <c r="F35" s="23">
        <f>IF('Master data'!DS35&gt;0,Cash!C35/'Master data'!DS35,"NA")</f>
        <v>4.11263046536594E-2</v>
      </c>
    </row>
    <row r="36" spans="1:6">
      <c r="A36" s="2" t="str">
        <f>'Master data'!A36</f>
        <v>Food Processing</v>
      </c>
      <c r="B36" s="6">
        <f>'Master data'!B36</f>
        <v>1377</v>
      </c>
      <c r="C36" s="84">
        <f>'Master data'!F36</f>
        <v>152667.04200000025</v>
      </c>
      <c r="D36" s="23">
        <f>IF('Master data'!E36&gt;0,'Master data'!F36/'Master data'!E36,"NA")</f>
        <v>5.441837640567878E-2</v>
      </c>
      <c r="E36" s="23">
        <f>IF('Master data'!AP36&gt;0,IF(Cash!C36/'Master data'!AP36&gt;1,"NA",Cash!C36/'Master data'!AP36),"NA")</f>
        <v>0.10314152624673757</v>
      </c>
      <c r="F36" s="23">
        <f>IF('Master data'!DS36&gt;0,Cash!C36/'Master data'!DS36,"NA")</f>
        <v>8.6328928282046871E-2</v>
      </c>
    </row>
    <row r="37" spans="1:6">
      <c r="A37" s="2" t="str">
        <f>'Master data'!A37</f>
        <v>Food Wholesalers</v>
      </c>
      <c r="B37" s="6">
        <f>'Master data'!B37</f>
        <v>160</v>
      </c>
      <c r="C37" s="84">
        <f>'Master data'!F37</f>
        <v>15353.319000000007</v>
      </c>
      <c r="D37" s="23">
        <f>IF('Master data'!E37&gt;0,'Master data'!F37/'Master data'!E37,"NA")</f>
        <v>8.2225685295428383E-2</v>
      </c>
      <c r="E37" s="23">
        <f>IF('Master data'!AP37&gt;0,IF(Cash!C37/'Master data'!AP37&gt;1,"NA",Cash!C37/'Master data'!AP37),"NA")</f>
        <v>4.0436789690385222E-2</v>
      </c>
      <c r="F37" s="23">
        <f>IF('Master data'!DS37&gt;0,Cash!C37/'Master data'!DS37,"NA")</f>
        <v>7.7609482093413382E-2</v>
      </c>
    </row>
    <row r="38" spans="1:6">
      <c r="A38" s="2" t="str">
        <f>'Master data'!A38</f>
        <v>Furn/Home Furnishings</v>
      </c>
      <c r="B38" s="6">
        <f>'Master data'!B38</f>
        <v>359</v>
      </c>
      <c r="C38" s="84">
        <f>'Master data'!F38</f>
        <v>69717.33</v>
      </c>
      <c r="D38" s="23">
        <f>IF('Master data'!E38&gt;0,'Master data'!F38/'Master data'!E38,"NA")</f>
        <v>0.12534535295351285</v>
      </c>
      <c r="E38" s="23">
        <f>IF('Master data'!AP38&gt;0,IF(Cash!C38/'Master data'!AP38&gt;1,"NA",Cash!C38/'Master data'!AP38),"NA")</f>
        <v>0.19917012355671293</v>
      </c>
      <c r="F38" s="23">
        <f>IF('Master data'!DS38&gt;0,Cash!C38/'Master data'!DS38,"NA")</f>
        <v>0.18265080577267209</v>
      </c>
    </row>
    <row r="39" spans="1:6">
      <c r="A39" s="2" t="str">
        <f>'Master data'!A39</f>
        <v>Green &amp; Renewable Energy</v>
      </c>
      <c r="B39" s="6">
        <f>'Master data'!B39</f>
        <v>239</v>
      </c>
      <c r="C39" s="84">
        <f>'Master data'!F39</f>
        <v>26870.019</v>
      </c>
      <c r="D39" s="23">
        <f>IF('Master data'!E39&gt;0,'Master data'!F39/'Master data'!E39,"NA")</f>
        <v>4.1264426180426104E-2</v>
      </c>
      <c r="E39" s="23">
        <f>IF('Master data'!AP39&gt;0,IF(Cash!C39/'Master data'!AP39&gt;1,"NA",Cash!C39/'Master data'!AP39),"NA")</f>
        <v>0.37915191157195943</v>
      </c>
      <c r="F39" s="23">
        <f>IF('Master data'!DS39&gt;0,Cash!C39/'Master data'!DS39,"NA")</f>
        <v>5.9111844222612051E-2</v>
      </c>
    </row>
    <row r="40" spans="1:6">
      <c r="A40" s="2" t="str">
        <f>'Master data'!A40</f>
        <v>Healthcare Products</v>
      </c>
      <c r="B40" s="6">
        <f>'Master data'!B40</f>
        <v>852</v>
      </c>
      <c r="C40" s="84">
        <f>'Master data'!F40</f>
        <v>102005.12899999994</v>
      </c>
      <c r="D40" s="23">
        <f>IF('Master data'!E40&gt;0,'Master data'!F40/'Master data'!E40,"NA")</f>
        <v>3.8562482542436306E-2</v>
      </c>
      <c r="E40" s="23">
        <f>IF('Master data'!AP40&gt;0,IF(Cash!C40/'Master data'!AP40&gt;1,"NA",Cash!C40/'Master data'!AP40),"NA")</f>
        <v>0.23613585757342037</v>
      </c>
      <c r="F40" s="23">
        <f>IF('Master data'!DS40&gt;0,Cash!C40/'Master data'!DS40,"NA")</f>
        <v>0.12594762969965984</v>
      </c>
    </row>
    <row r="41" spans="1:6">
      <c r="A41" s="2" t="str">
        <f>'Master data'!A41</f>
        <v>Healthcare Support Services</v>
      </c>
      <c r="B41" s="6">
        <f>'Master data'!B41</f>
        <v>445</v>
      </c>
      <c r="C41" s="84">
        <f>'Master data'!F41</f>
        <v>127422.31399999998</v>
      </c>
      <c r="D41" s="23">
        <f>IF('Master data'!E41&gt;0,'Master data'!F41/'Master data'!E41,"NA")</f>
        <v>6.5236491997768306E-2</v>
      </c>
      <c r="E41" s="23">
        <f>IF('Master data'!AP41&gt;0,IF(Cash!C41/'Master data'!AP41&gt;1,"NA",Cash!C41/'Master data'!AP41),"NA")</f>
        <v>5.4741811688221953E-2</v>
      </c>
      <c r="F41" s="23">
        <f>IF('Master data'!DS41&gt;0,Cash!C41/'Master data'!DS41,"NA")</f>
        <v>8.0497947800147684E-2</v>
      </c>
    </row>
    <row r="42" spans="1:6">
      <c r="A42" s="2" t="str">
        <f>'Master data'!A42</f>
        <v>Heathcare Information and Technology</v>
      </c>
      <c r="B42" s="6">
        <f>'Master data'!B42</f>
        <v>455</v>
      </c>
      <c r="C42" s="84">
        <f>'Master data'!F42</f>
        <v>63199.901000000027</v>
      </c>
      <c r="D42" s="23">
        <f>IF('Master data'!E42&gt;0,'Master data'!F42/'Master data'!E42,"NA")</f>
        <v>3.3097995222686527E-2</v>
      </c>
      <c r="E42" s="23">
        <f>IF('Master data'!AP42&gt;0,IF(Cash!C42/'Master data'!AP42&gt;1,"NA",Cash!C42/'Master data'!AP42),"NA")</f>
        <v>0.28752701836935673</v>
      </c>
      <c r="F42" s="23">
        <f>IF('Master data'!DS42&gt;0,Cash!C42/'Master data'!DS42,"NA")</f>
        <v>0.12149470175193597</v>
      </c>
    </row>
    <row r="43" spans="1:6">
      <c r="A43" s="2" t="str">
        <f>'Master data'!A43</f>
        <v>Homebuilding</v>
      </c>
      <c r="B43" s="6">
        <f>'Master data'!B43</f>
        <v>168</v>
      </c>
      <c r="C43" s="84">
        <f>'Master data'!F43</f>
        <v>56175.957000000017</v>
      </c>
      <c r="D43" s="23">
        <f>IF('Master data'!E43&gt;0,'Master data'!F43/'Master data'!E43,"NA")</f>
        <v>0.13169995774118198</v>
      </c>
      <c r="E43" s="23">
        <f>IF('Master data'!AP43&gt;0,IF(Cash!C43/'Master data'!AP43&gt;1,"NA",Cash!C43/'Master data'!AP43),"NA")</f>
        <v>0.18593279938116267</v>
      </c>
      <c r="F43" s="23">
        <f>IF('Master data'!DS43&gt;0,Cash!C43/'Master data'!DS43,"NA")</f>
        <v>0.15927926022870156</v>
      </c>
    </row>
    <row r="44" spans="1:6">
      <c r="A44" s="2" t="str">
        <f>'Master data'!A44</f>
        <v>Hospitals/Healthcare Facilities</v>
      </c>
      <c r="B44" s="6">
        <f>'Master data'!B44</f>
        <v>223</v>
      </c>
      <c r="C44" s="84">
        <f>'Master data'!F44</f>
        <v>22238.812000000002</v>
      </c>
      <c r="D44" s="23">
        <f>IF('Master data'!E44&gt;0,'Master data'!F44/'Master data'!E44,"NA")</f>
        <v>3.9885065907729562E-2</v>
      </c>
      <c r="E44" s="23">
        <f>IF('Master data'!AP44&gt;0,IF(Cash!C44/'Master data'!AP44&gt;1,"NA",Cash!C44/'Master data'!AP44),"NA")</f>
        <v>0.10121703556777766</v>
      </c>
      <c r="F44" s="23">
        <f>IF('Master data'!DS44&gt;0,Cash!C44/'Master data'!DS44,"NA")</f>
        <v>6.0800477768555766E-2</v>
      </c>
    </row>
    <row r="45" spans="1:6">
      <c r="A45" s="2" t="str">
        <f>'Master data'!A45</f>
        <v>Hotel/Gaming</v>
      </c>
      <c r="B45" s="6">
        <f>'Master data'!B45</f>
        <v>654</v>
      </c>
      <c r="C45" s="84">
        <f>'Master data'!F45</f>
        <v>111014.25899999989</v>
      </c>
      <c r="D45" s="23">
        <f>IF('Master data'!E45&gt;0,'Master data'!F45/'Master data'!E45,"NA")</f>
        <v>7.677133540941726E-2</v>
      </c>
      <c r="E45" s="23">
        <f>IF('Master data'!AP45&gt;0,IF(Cash!C45/'Master data'!AP45&gt;1,"NA",Cash!C45/'Master data'!AP45),"NA")</f>
        <v>0.54708722171011481</v>
      </c>
      <c r="F45" s="23">
        <f>IF('Master data'!DS45&gt;0,Cash!C45/'Master data'!DS45,"NA")</f>
        <v>0.12783027093320562</v>
      </c>
    </row>
    <row r="46" spans="1:6">
      <c r="A46" s="2" t="str">
        <f>'Master data'!A46</f>
        <v>Household Products</v>
      </c>
      <c r="B46" s="6">
        <f>'Master data'!B46</f>
        <v>575</v>
      </c>
      <c r="C46" s="84">
        <f>'Master data'!F46</f>
        <v>67648.269</v>
      </c>
      <c r="D46" s="23">
        <f>IF('Master data'!E46&gt;0,'Master data'!F46/'Master data'!E46,"NA")</f>
        <v>3.5380380004629605E-2</v>
      </c>
      <c r="E46" s="23">
        <f>IF('Master data'!AP46&gt;0,IF(Cash!C46/'Master data'!AP46&gt;1,"NA",Cash!C46/'Master data'!AP46),"NA")</f>
        <v>0.1401559261627672</v>
      </c>
      <c r="F46" s="23">
        <f>IF('Master data'!DS46&gt;0,Cash!C46/'Master data'!DS46,"NA")</f>
        <v>0.10350382684324166</v>
      </c>
    </row>
    <row r="47" spans="1:6">
      <c r="A47" s="2" t="str">
        <f>'Master data'!A47</f>
        <v>Information Services</v>
      </c>
      <c r="B47" s="6">
        <f>'Master data'!B47</f>
        <v>266</v>
      </c>
      <c r="C47" s="84">
        <f>'Master data'!F47</f>
        <v>94671.584999999977</v>
      </c>
      <c r="D47" s="23">
        <f>IF('Master data'!E47&gt;0,'Master data'!F47/'Master data'!E47,"NA")</f>
        <v>4.2921543637444388E-2</v>
      </c>
      <c r="E47" s="23">
        <f>IF('Master data'!AP47&gt;0,IF(Cash!C47/'Master data'!AP47&gt;1,"NA",Cash!C47/'Master data'!AP47),"NA")</f>
        <v>0.35529234572516644</v>
      </c>
      <c r="F47" s="23">
        <f>IF('Master data'!DS47&gt;0,Cash!C47/'Master data'!DS47,"NA")</f>
        <v>0.11861304816028216</v>
      </c>
    </row>
    <row r="48" spans="1:6">
      <c r="A48" s="2" t="str">
        <f>'Master data'!A48</f>
        <v>Insurance (General)</v>
      </c>
      <c r="B48" s="6">
        <f>'Master data'!B48</f>
        <v>215</v>
      </c>
      <c r="C48" s="84">
        <f>'Master data'!F48</f>
        <v>187878.08000000013</v>
      </c>
      <c r="D48" s="23">
        <f>IF('Master data'!E48&gt;0,'Master data'!F48/'Master data'!E48,"NA")</f>
        <v>0.1525411210024224</v>
      </c>
      <c r="E48" s="23">
        <f>IF('Master data'!AP48&gt;0,IF(Cash!C48/'Master data'!AP48&gt;1,"NA",Cash!C48/'Master data'!AP48),"NA")</f>
        <v>0.17575804298091055</v>
      </c>
      <c r="F48" s="23">
        <f>IF('Master data'!DS48&gt;0,Cash!C48/'Master data'!DS48,"NA")</f>
        <v>2.7304554990770117E-2</v>
      </c>
    </row>
    <row r="49" spans="1:6">
      <c r="A49" s="2" t="str">
        <f>'Master data'!A49</f>
        <v>Insurance (Life)</v>
      </c>
      <c r="B49" s="6">
        <f>'Master data'!B49</f>
        <v>142</v>
      </c>
      <c r="C49" s="84">
        <f>'Master data'!F49</f>
        <v>993953.39599999983</v>
      </c>
      <c r="D49" s="23">
        <f>IF('Master data'!E49&gt;0,'Master data'!F49/'Master data'!E49,"NA")</f>
        <v>0.39900810447260776</v>
      </c>
      <c r="E49" s="23">
        <f>IF('Master data'!AP49&gt;0,IF(Cash!C49/'Master data'!AP49&gt;1,"NA",Cash!C49/'Master data'!AP49),"NA")</f>
        <v>0.54841828667451487</v>
      </c>
      <c r="F49" s="23">
        <f>IF('Master data'!DS49&gt;0,Cash!C49/'Master data'!DS49,"NA")</f>
        <v>5.4995068509268746E-2</v>
      </c>
    </row>
    <row r="50" spans="1:6">
      <c r="A50" s="2" t="str">
        <f>'Master data'!A50</f>
        <v>Insurance (Prop/Cas.)</v>
      </c>
      <c r="B50" s="6">
        <f>'Master data'!B50</f>
        <v>231</v>
      </c>
      <c r="C50" s="84">
        <f>'Master data'!F50</f>
        <v>93440.231000000029</v>
      </c>
      <c r="D50" s="23">
        <f>IF('Master data'!E50&gt;0,'Master data'!F50/'Master data'!E50,"NA")</f>
        <v>0.10552552110467424</v>
      </c>
      <c r="E50" s="23">
        <f>IF('Master data'!AP50&gt;0,IF(Cash!C50/'Master data'!AP50&gt;1,"NA",Cash!C50/'Master data'!AP50),"NA")</f>
        <v>0.12323426028888688</v>
      </c>
      <c r="F50" s="23">
        <f>IF('Master data'!DS50&gt;0,Cash!C50/'Master data'!DS50,"NA")</f>
        <v>3.5390106635308942E-2</v>
      </c>
    </row>
    <row r="51" spans="1:6">
      <c r="A51" s="2" t="str">
        <f>'Master data'!A51</f>
        <v>Investments &amp; Asset Management</v>
      </c>
      <c r="B51" s="6">
        <f>'Master data'!B51</f>
        <v>1706</v>
      </c>
      <c r="C51" s="84">
        <f>'Master data'!F51</f>
        <v>218727.66299999971</v>
      </c>
      <c r="D51" s="23">
        <f>IF('Master data'!E51&gt;0,'Master data'!F51/'Master data'!E51,"NA")</f>
        <v>0.10234618887694047</v>
      </c>
      <c r="E51" s="23">
        <f>IF('Master data'!AP51&gt;0,IF(Cash!C51/'Master data'!AP51&gt;1,"NA",Cash!C51/'Master data'!AP51),"NA")</f>
        <v>0.52098662320099542</v>
      </c>
      <c r="F51" s="23">
        <f>IF('Master data'!DS51&gt;0,Cash!C51/'Master data'!DS51,"NA")</f>
        <v>6.0304221680398368E-2</v>
      </c>
    </row>
    <row r="52" spans="1:6">
      <c r="A52" s="2" t="str">
        <f>'Master data'!A52</f>
        <v>Machinery</v>
      </c>
      <c r="B52" s="6">
        <f>'Master data'!B52</f>
        <v>1421</v>
      </c>
      <c r="C52" s="84">
        <f>'Master data'!F52</f>
        <v>158152.04100000029</v>
      </c>
      <c r="D52" s="23">
        <f>IF('Master data'!E52&gt;0,'Master data'!F52/'Master data'!E52,"NA")</f>
        <v>7.4668232481020599E-2</v>
      </c>
      <c r="E52" s="23">
        <f>IF('Master data'!AP52&gt;0,IF(Cash!C52/'Master data'!AP52&gt;1,"NA",Cash!C52/'Master data'!AP52),"NA")</f>
        <v>0.19235461909051305</v>
      </c>
      <c r="F52" s="23">
        <f>IF('Master data'!DS52&gt;0,Cash!C52/'Master data'!DS52,"NA")</f>
        <v>0.13375829864278613</v>
      </c>
    </row>
    <row r="53" spans="1:6">
      <c r="A53" s="2" t="str">
        <f>'Master data'!A53</f>
        <v>Metals &amp; Mining</v>
      </c>
      <c r="B53" s="6">
        <f>'Master data'!B53</f>
        <v>1706</v>
      </c>
      <c r="C53" s="84">
        <f>'Master data'!F53</f>
        <v>160239.79400000023</v>
      </c>
      <c r="D53" s="23">
        <f>IF('Master data'!E53&gt;0,'Master data'!F53/'Master data'!E53,"NA")</f>
        <v>9.0279889314342707E-2</v>
      </c>
      <c r="E53" s="23">
        <f>IF('Master data'!AP53&gt;0,IF(Cash!C53/'Master data'!AP53&gt;1,"NA",Cash!C53/'Master data'!AP53),"NA")</f>
        <v>0.14787689353126462</v>
      </c>
      <c r="F53" s="23">
        <f>IF('Master data'!DS53&gt;0,Cash!C53/'Master data'!DS53,"NA")</f>
        <v>0.11412408069023053</v>
      </c>
    </row>
    <row r="54" spans="1:6">
      <c r="A54" s="2" t="str">
        <f>'Master data'!A54</f>
        <v>Office Equipment &amp; Services</v>
      </c>
      <c r="B54" s="6">
        <f>'Master data'!B54</f>
        <v>145</v>
      </c>
      <c r="C54" s="84">
        <f>'Master data'!F54</f>
        <v>7812.139000000001</v>
      </c>
      <c r="D54" s="23">
        <f>IF('Master data'!E54&gt;0,'Master data'!F54/'Master data'!E54,"NA")</f>
        <v>0.12606796404214163</v>
      </c>
      <c r="E54" s="23">
        <f>IF('Master data'!AP54&gt;0,IF(Cash!C54/'Master data'!AP54&gt;1,"NA",Cash!C54/'Master data'!AP54),"NA")</f>
        <v>0.1693010403485182</v>
      </c>
      <c r="F54" s="23">
        <f>IF('Master data'!DS54&gt;0,Cash!C54/'Master data'!DS54,"NA")</f>
        <v>0.14588985250671357</v>
      </c>
    </row>
    <row r="55" spans="1:6">
      <c r="A55" s="2" t="str">
        <f>'Master data'!A55</f>
        <v>Oil/Gas (Integrated)</v>
      </c>
      <c r="B55" s="6">
        <f>'Master data'!B55</f>
        <v>46</v>
      </c>
      <c r="C55" s="84">
        <f>'Master data'!F55</f>
        <v>326249.995</v>
      </c>
      <c r="D55" s="23">
        <f>IF('Master data'!E55&gt;0,'Master data'!F55/'Master data'!E55,"NA")</f>
        <v>7.1098597598693122E-2</v>
      </c>
      <c r="E55" s="23">
        <f>IF('Master data'!AP55&gt;0,IF(Cash!C55/'Master data'!AP55&gt;1,"NA",Cash!C55/'Master data'!AP55),"NA")</f>
        <v>0.11263362447759143</v>
      </c>
      <c r="F55" s="23">
        <f>IF('Master data'!DS55&gt;0,Cash!C55/'Master data'!DS55,"NA")</f>
        <v>7.4035076719289106E-2</v>
      </c>
    </row>
    <row r="56" spans="1:6">
      <c r="A56" s="2" t="str">
        <f>'Master data'!A56</f>
        <v>Oil/Gas (Production and Exploration)</v>
      </c>
      <c r="B56" s="6">
        <f>'Master data'!B56</f>
        <v>642</v>
      </c>
      <c r="C56" s="84">
        <f>'Master data'!F56</f>
        <v>69390.276000000056</v>
      </c>
      <c r="D56" s="23">
        <f>IF('Master data'!E56&gt;0,'Master data'!F56/'Master data'!E56,"NA")</f>
        <v>6.1667529514359304E-2</v>
      </c>
      <c r="E56" s="23">
        <f>IF('Master data'!AP56&gt;0,IF(Cash!C56/'Master data'!AP56&gt;1,"NA",Cash!C56/'Master data'!AP56),"NA")</f>
        <v>0.18699002473222279</v>
      </c>
      <c r="F56" s="23">
        <f>IF('Master data'!DS56&gt;0,Cash!C56/'Master data'!DS56,"NA")</f>
        <v>6.1560075633371659E-2</v>
      </c>
    </row>
    <row r="57" spans="1:6">
      <c r="A57" s="2" t="str">
        <f>'Master data'!A57</f>
        <v>Oil/Gas Distribution</v>
      </c>
      <c r="B57" s="6">
        <f>'Master data'!B57</f>
        <v>165</v>
      </c>
      <c r="C57" s="84">
        <f>'Master data'!F57</f>
        <v>21338.561000000002</v>
      </c>
      <c r="D57" s="23">
        <f>IF('Master data'!E57&gt;0,'Master data'!F57/'Master data'!E57,"NA")</f>
        <v>2.9095834734161725E-2</v>
      </c>
      <c r="E57" s="23">
        <f>IF('Master data'!AP57&gt;0,IF(Cash!C57/'Master data'!AP57&gt;1,"NA",Cash!C57/'Master data'!AP57),"NA")</f>
        <v>8.0282400460727127E-2</v>
      </c>
      <c r="F57" s="23">
        <f>IF('Master data'!DS57&gt;0,Cash!C57/'Master data'!DS57,"NA")</f>
        <v>3.1552121120525994E-2</v>
      </c>
    </row>
    <row r="58" spans="1:6">
      <c r="A58" s="2" t="str">
        <f>'Master data'!A58</f>
        <v>Oilfield Svcs/Equip.</v>
      </c>
      <c r="B58" s="6">
        <f>'Master data'!B58</f>
        <v>457</v>
      </c>
      <c r="C58" s="84">
        <f>'Master data'!F58</f>
        <v>100274.23599999999</v>
      </c>
      <c r="D58" s="23">
        <f>IF('Master data'!E58&gt;0,'Master data'!F58/'Master data'!E58,"NA")</f>
        <v>8.1120178506028207E-2</v>
      </c>
      <c r="E58" s="23">
        <f>IF('Master data'!AP58&gt;0,IF(Cash!C58/'Master data'!AP58&gt;1,"NA",Cash!C58/'Master data'!AP58),"NA")</f>
        <v>7.1462104227201687E-2</v>
      </c>
      <c r="F58" s="23">
        <f>IF('Master data'!DS58&gt;0,Cash!C58/'Master data'!DS58,"NA")</f>
        <v>7.011621013206322E-2</v>
      </c>
    </row>
    <row r="59" spans="1:6">
      <c r="A59" s="2" t="str">
        <f>'Master data'!A59</f>
        <v>Packaging &amp; Container</v>
      </c>
      <c r="B59" s="6">
        <f>'Master data'!B59</f>
        <v>414</v>
      </c>
      <c r="C59" s="84">
        <f>'Master data'!F59</f>
        <v>28924.756999999991</v>
      </c>
      <c r="D59" s="23">
        <f>IF('Master data'!E59&gt;0,'Master data'!F59/'Master data'!E59,"NA")</f>
        <v>5.61125554518032E-2</v>
      </c>
      <c r="E59" s="23">
        <f>IF('Master data'!AP59&gt;0,IF(Cash!C59/'Master data'!AP59&gt;1,"NA",Cash!C59/'Master data'!AP59),"NA")</f>
        <v>9.7989348724083533E-2</v>
      </c>
      <c r="F59" s="23">
        <f>IF('Master data'!DS59&gt;0,Cash!C59/'Master data'!DS59,"NA")</f>
        <v>7.5102984323228331E-2</v>
      </c>
    </row>
    <row r="60" spans="1:6">
      <c r="A60" s="2" t="str">
        <f>'Master data'!A60</f>
        <v>Paper/Forest Products</v>
      </c>
      <c r="B60" s="6">
        <f>'Master data'!B60</f>
        <v>272</v>
      </c>
      <c r="C60" s="84">
        <f>'Master data'!F60</f>
        <v>30719.201000000008</v>
      </c>
      <c r="D60" s="23">
        <f>IF('Master data'!E60&gt;0,'Master data'!F60/'Master data'!E60,"NA")</f>
        <v>8.9197330510897774E-2</v>
      </c>
      <c r="E60" s="23">
        <f>IF('Master data'!AP60&gt;0,IF(Cash!C60/'Master data'!AP60&gt;1,"NA",Cash!C60/'Master data'!AP60),"NA")</f>
        <v>0.13813294706663556</v>
      </c>
      <c r="F60" s="23">
        <f>IF('Master data'!DS60&gt;0,Cash!C60/'Master data'!DS60,"NA")</f>
        <v>8.6307199649251001E-2</v>
      </c>
    </row>
    <row r="61" spans="1:6">
      <c r="A61" s="2" t="str">
        <f>'Master data'!A61</f>
        <v>Power</v>
      </c>
      <c r="B61" s="6">
        <f>'Master data'!B61</f>
        <v>541</v>
      </c>
      <c r="C61" s="84">
        <f>'Master data'!F61</f>
        <v>226893.41399999996</v>
      </c>
      <c r="D61" s="23">
        <f>IF('Master data'!E61&gt;0,'Master data'!F61/'Master data'!E61,"NA")</f>
        <v>4.9225823044726273E-2</v>
      </c>
      <c r="E61" s="23">
        <f>IF('Master data'!AP61&gt;0,IF(Cash!C61/'Master data'!AP61&gt;1,"NA",Cash!C61/'Master data'!AP61),"NA")</f>
        <v>0.11718827097087466</v>
      </c>
      <c r="F61" s="23">
        <f>IF('Master data'!DS61&gt;0,Cash!C61/'Master data'!DS61,"NA")</f>
        <v>3.8269421692149495E-2</v>
      </c>
    </row>
    <row r="62" spans="1:6">
      <c r="A62" s="2" t="str">
        <f>'Master data'!A62</f>
        <v>Precious Metals</v>
      </c>
      <c r="B62" s="6">
        <f>'Master data'!B62</f>
        <v>947</v>
      </c>
      <c r="C62" s="84">
        <f>'Master data'!F62</f>
        <v>56265.864999999991</v>
      </c>
      <c r="D62" s="23">
        <f>IF('Master data'!E62&gt;0,'Master data'!F62/'Master data'!E62,"NA")</f>
        <v>8.8855038858793325E-2</v>
      </c>
      <c r="E62" s="23">
        <f>IF('Master data'!AP62&gt;0,IF(Cash!C62/'Master data'!AP62&gt;1,"NA",Cash!C62/'Master data'!AP62),"NA")</f>
        <v>0.24400551755797281</v>
      </c>
      <c r="F62" s="23">
        <f>IF('Master data'!DS62&gt;0,Cash!C62/'Master data'!DS62,"NA")</f>
        <v>0.12326672403426912</v>
      </c>
    </row>
    <row r="63" spans="1:6">
      <c r="A63" s="2" t="str">
        <f>'Master data'!A63</f>
        <v>Publishing &amp; Newspapers</v>
      </c>
      <c r="B63" s="6">
        <f>'Master data'!B63</f>
        <v>337</v>
      </c>
      <c r="C63" s="84">
        <f>'Master data'!F63</f>
        <v>35215.791000000027</v>
      </c>
      <c r="D63" s="23">
        <f>IF('Master data'!E63&gt;0,'Master data'!F63/'Master data'!E63,"NA")</f>
        <v>0.1681098501383276</v>
      </c>
      <c r="E63" s="23">
        <f>IF('Master data'!AP63&gt;0,IF(Cash!C63/'Master data'!AP63&gt;1,"NA",Cash!C63/'Master data'!AP63),"NA")</f>
        <v>0.27143881430974498</v>
      </c>
      <c r="F63" s="23">
        <f>IF('Master data'!DS63&gt;0,Cash!C63/'Master data'!DS63,"NA")</f>
        <v>0.16338749324971724</v>
      </c>
    </row>
    <row r="64" spans="1:6">
      <c r="A64" s="2" t="str">
        <f>'Master data'!A64</f>
        <v>R.E.I.T.</v>
      </c>
      <c r="B64" s="6">
        <f>'Master data'!B64</f>
        <v>812</v>
      </c>
      <c r="C64" s="84">
        <f>'Master data'!F64</f>
        <v>89149.096999999922</v>
      </c>
      <c r="D64" s="23">
        <f>IF('Master data'!E64&gt;0,'Master data'!F64/'Master data'!E64,"NA")</f>
        <v>2.2991638716454554E-2</v>
      </c>
      <c r="E64" s="23">
        <f>IF('Master data'!AP64&gt;0,IF(Cash!C64/'Master data'!AP64&gt;1,"NA",Cash!C64/'Master data'!AP64),"NA")</f>
        <v>0.31723477181253201</v>
      </c>
      <c r="F64" s="23">
        <f>IF('Master data'!DS64&gt;0,Cash!C64/'Master data'!DS64,"NA")</f>
        <v>3.1053663379882714E-2</v>
      </c>
    </row>
    <row r="65" spans="1:6">
      <c r="A65" s="2" t="str">
        <f>'Master data'!A65</f>
        <v>Real Estate (Development)</v>
      </c>
      <c r="B65" s="6">
        <f>'Master data'!B65</f>
        <v>893</v>
      </c>
      <c r="C65" s="84">
        <f>'Master data'!F65</f>
        <v>512517.02399999963</v>
      </c>
      <c r="D65" s="23">
        <f>IF('Master data'!E65&gt;0,'Master data'!F65/'Master data'!E65,"NA")</f>
        <v>0.23063051889574432</v>
      </c>
      <c r="E65" s="23">
        <f>IF('Master data'!AP65&gt;0,IF(Cash!C65/'Master data'!AP65&gt;1,"NA",Cash!C65/'Master data'!AP65),"NA")</f>
        <v>0.43222860992345774</v>
      </c>
      <c r="F65" s="23">
        <f>IF('Master data'!DS65&gt;0,Cash!C65/'Master data'!DS65,"NA")</f>
        <v>9.107384127057748E-2</v>
      </c>
    </row>
    <row r="66" spans="1:6">
      <c r="A66" s="2" t="str">
        <f>'Master data'!A66</f>
        <v>Real Estate (General/Diversified)</v>
      </c>
      <c r="B66" s="6">
        <f>'Master data'!B66</f>
        <v>344</v>
      </c>
      <c r="C66" s="84">
        <f>'Master data'!F66</f>
        <v>75965.721999999936</v>
      </c>
      <c r="D66" s="23">
        <f>IF('Master data'!E66&gt;0,'Master data'!F66/'Master data'!E66,"NA")</f>
        <v>8.9788437492873782E-2</v>
      </c>
      <c r="E66" s="23">
        <f>IF('Master data'!AP66&gt;0,IF(Cash!C66/'Master data'!AP66&gt;1,"NA",Cash!C66/'Master data'!AP66),"NA")</f>
        <v>0.31955868920656666</v>
      </c>
      <c r="F66" s="23">
        <f>IF('Master data'!DS66&gt;0,Cash!C66/'Master data'!DS66,"NA")</f>
        <v>6.1663652001731933E-2</v>
      </c>
    </row>
    <row r="67" spans="1:6">
      <c r="A67" s="2" t="str">
        <f>'Master data'!A67</f>
        <v>Real Estate (Operations &amp; Services)</v>
      </c>
      <c r="B67" s="6">
        <f>'Master data'!B67</f>
        <v>739</v>
      </c>
      <c r="C67" s="84">
        <f>'Master data'!F67</f>
        <v>94242.585999999996</v>
      </c>
      <c r="D67" s="23">
        <f>IF('Master data'!E67&gt;0,'Master data'!F67/'Master data'!E67,"NA")</f>
        <v>6.7698203868370679E-2</v>
      </c>
      <c r="E67" s="23">
        <f>IF('Master data'!AP67&gt;0,IF(Cash!C67/'Master data'!AP67&gt;1,"NA",Cash!C67/'Master data'!AP67),"NA")</f>
        <v>0.41188271220365463</v>
      </c>
      <c r="F67" s="23">
        <f>IF('Master data'!DS67&gt;0,Cash!C67/'Master data'!DS67,"NA")</f>
        <v>6.3510442690250454E-2</v>
      </c>
    </row>
    <row r="68" spans="1:6">
      <c r="A68" s="2" t="str">
        <f>'Master data'!A68</f>
        <v>Recreation</v>
      </c>
      <c r="B68" s="6">
        <f>'Master data'!B68</f>
        <v>324</v>
      </c>
      <c r="C68" s="84">
        <f>'Master data'!F68</f>
        <v>41601.874999999985</v>
      </c>
      <c r="D68" s="23">
        <f>IF('Master data'!E68&gt;0,'Master data'!F68/'Master data'!E68,"NA")</f>
        <v>8.9009763937441755E-2</v>
      </c>
      <c r="E68" s="23">
        <f>IF('Master data'!AP68&gt;0,IF(Cash!C68/'Master data'!AP68&gt;1,"NA",Cash!C68/'Master data'!AP68),"NA")</f>
        <v>0.28102867287380573</v>
      </c>
      <c r="F68" s="23">
        <f>IF('Master data'!DS68&gt;0,Cash!C68/'Master data'!DS68,"NA")</f>
        <v>0.14816912687979281</v>
      </c>
    </row>
    <row r="69" spans="1:6">
      <c r="A69" s="2" t="str">
        <f>'Master data'!A69</f>
        <v>Reinsurance</v>
      </c>
      <c r="B69" s="6">
        <f>'Master data'!B69</f>
        <v>38</v>
      </c>
      <c r="C69" s="84">
        <f>'Master data'!F69</f>
        <v>34873.635000000024</v>
      </c>
      <c r="D69" s="23">
        <f>IF('Master data'!E69&gt;0,'Master data'!F69/'Master data'!E69,"NA")</f>
        <v>0.17073651431959311</v>
      </c>
      <c r="E69" s="23">
        <f>IF('Master data'!AP69&gt;0,IF(Cash!C69/'Master data'!AP69&gt;1,"NA",Cash!C69/'Master data'!AP69),"NA")</f>
        <v>0.13394228407514663</v>
      </c>
      <c r="F69" s="23">
        <f>IF('Master data'!DS69&gt;0,Cash!C69/'Master data'!DS69,"NA")</f>
        <v>3.2678511540721655E-2</v>
      </c>
    </row>
    <row r="70" spans="1:6">
      <c r="A70" s="2" t="str">
        <f>'Master data'!A70</f>
        <v>Restaurant/Dining</v>
      </c>
      <c r="B70" s="6">
        <f>'Master data'!B70</f>
        <v>385</v>
      </c>
      <c r="C70" s="84">
        <f>'Master data'!F70</f>
        <v>46765.56900000004</v>
      </c>
      <c r="D70" s="23">
        <f>IF('Master data'!E70&gt;0,'Master data'!F70/'Master data'!E70,"NA")</f>
        <v>4.4545709405334658E-2</v>
      </c>
      <c r="E70" s="23">
        <f>IF('Master data'!AP70&gt;0,IF(Cash!C70/'Master data'!AP70&gt;1,"NA",Cash!C70/'Master data'!AP70),"NA")</f>
        <v>0.16023952380428808</v>
      </c>
      <c r="F70" s="23">
        <f>IF('Master data'!DS70&gt;0,Cash!C70/'Master data'!DS70,"NA")</f>
        <v>0.11847729287627441</v>
      </c>
    </row>
    <row r="71" spans="1:6">
      <c r="A71" s="2" t="str">
        <f>'Master data'!A71</f>
        <v>Retail (Automotive)</v>
      </c>
      <c r="B71" s="6">
        <f>'Master data'!B71</f>
        <v>196</v>
      </c>
      <c r="C71" s="84">
        <f>'Master data'!F71</f>
        <v>25866.831999999995</v>
      </c>
      <c r="D71" s="23">
        <f>IF('Master data'!E71&gt;0,'Master data'!F71/'Master data'!E71,"NA")</f>
        <v>5.5688246202204028E-2</v>
      </c>
      <c r="E71" s="23">
        <f>IF('Master data'!AP71&gt;0,IF(Cash!C71/'Master data'!AP71&gt;1,"NA",Cash!C71/'Master data'!AP71),"NA")</f>
        <v>5.08759626298355E-2</v>
      </c>
      <c r="F71" s="23">
        <f>IF('Master data'!DS71&gt;0,Cash!C71/'Master data'!DS71,"NA")</f>
        <v>8.6684759469979347E-2</v>
      </c>
    </row>
    <row r="72" spans="1:6">
      <c r="A72" s="2" t="str">
        <f>'Master data'!A72</f>
        <v>Retail (Building Supply)</v>
      </c>
      <c r="B72" s="6">
        <f>'Master data'!B72</f>
        <v>98</v>
      </c>
      <c r="C72" s="84">
        <f>'Master data'!F72</f>
        <v>25777.284999999996</v>
      </c>
      <c r="D72" s="23">
        <f>IF('Master data'!E72&gt;0,'Master data'!F72/'Master data'!E72,"NA")</f>
        <v>3.0244335148519527E-2</v>
      </c>
      <c r="E72" s="23">
        <f>IF('Master data'!AP72&gt;0,IF(Cash!C72/'Master data'!AP72&gt;1,"NA",Cash!C72/'Master data'!AP72),"NA")</f>
        <v>6.9674249603762312E-2</v>
      </c>
      <c r="F72" s="23">
        <f>IF('Master data'!DS72&gt;0,Cash!C72/'Master data'!DS72,"NA")</f>
        <v>0.10851639109819622</v>
      </c>
    </row>
    <row r="73" spans="1:6">
      <c r="A73" s="2" t="str">
        <f>'Master data'!A73</f>
        <v>Retail (Distributors)</v>
      </c>
      <c r="B73" s="6">
        <f>'Master data'!B73</f>
        <v>1002</v>
      </c>
      <c r="C73" s="84">
        <f>'Master data'!F73</f>
        <v>132353.00599999985</v>
      </c>
      <c r="D73" s="23">
        <f>IF('Master data'!E73&gt;0,'Master data'!F73/'Master data'!E73,"NA")</f>
        <v>8.8052925755604361E-2</v>
      </c>
      <c r="E73" s="23">
        <f>IF('Master data'!AP73&gt;0,IF(Cash!C73/'Master data'!AP73&gt;1,"NA",Cash!C73/'Master data'!AP73),"NA")</f>
        <v>7.8234075417372095E-2</v>
      </c>
      <c r="F73" s="23">
        <f>IF('Master data'!DS73&gt;0,Cash!C73/'Master data'!DS73,"NA")</f>
        <v>8.2632794169791648E-2</v>
      </c>
    </row>
    <row r="74" spans="1:6">
      <c r="A74" s="2" t="str">
        <f>'Master data'!A74</f>
        <v>Retail (General)</v>
      </c>
      <c r="B74" s="6">
        <f>'Master data'!B74</f>
        <v>204</v>
      </c>
      <c r="C74" s="84">
        <f>'Master data'!F74</f>
        <v>105955.57199999999</v>
      </c>
      <c r="D74" s="23">
        <f>IF('Master data'!E74&gt;0,'Master data'!F74/'Master data'!E74,"NA")</f>
        <v>5.9245428119409672E-2</v>
      </c>
      <c r="E74" s="23">
        <f>IF('Master data'!AP74&gt;0,IF(Cash!C74/'Master data'!AP74&gt;1,"NA",Cash!C74/'Master data'!AP74),"NA")</f>
        <v>6.1785973354134452E-2</v>
      </c>
      <c r="F74" s="23">
        <f>IF('Master data'!DS74&gt;0,Cash!C74/'Master data'!DS74,"NA")</f>
        <v>8.5592555301434725E-2</v>
      </c>
    </row>
    <row r="75" spans="1:6">
      <c r="A75" s="2" t="str">
        <f>'Master data'!A75</f>
        <v>Retail (Grocery and Food)</v>
      </c>
      <c r="B75" s="6">
        <f>'Master data'!B75</f>
        <v>184</v>
      </c>
      <c r="C75" s="84">
        <f>'Master data'!F75</f>
        <v>70735.481999999989</v>
      </c>
      <c r="D75" s="23">
        <f>IF('Master data'!E75&gt;0,'Master data'!F75/'Master data'!E75,"NA")</f>
        <v>7.6876662011232E-2</v>
      </c>
      <c r="E75" s="23">
        <f>IF('Master data'!AP75&gt;0,IF(Cash!C75/'Master data'!AP75&gt;1,"NA",Cash!C75/'Master data'!AP75),"NA")</f>
        <v>6.0376603374876929E-2</v>
      </c>
      <c r="F75" s="23">
        <f>IF('Master data'!DS75&gt;0,Cash!C75/'Master data'!DS75,"NA")</f>
        <v>8.9062912197246075E-2</v>
      </c>
    </row>
    <row r="76" spans="1:6">
      <c r="A76" s="2" t="str">
        <f>'Master data'!A76</f>
        <v>Retail (Online)</v>
      </c>
      <c r="B76" s="6">
        <f>'Master data'!B76</f>
        <v>353</v>
      </c>
      <c r="C76" s="84">
        <f>'Master data'!F76</f>
        <v>143099.58100000001</v>
      </c>
      <c r="D76" s="23">
        <f>IF('Master data'!E76&gt;0,'Master data'!F76/'Master data'!E76,"NA")</f>
        <v>4.6564990046191475E-2</v>
      </c>
      <c r="E76" s="23">
        <f>IF('Master data'!AP76&gt;0,IF(Cash!C76/'Master data'!AP76&gt;1,"NA",Cash!C76/'Master data'!AP76),"NA")</f>
        <v>0.1934184287253132</v>
      </c>
      <c r="F76" s="23">
        <f>IF('Master data'!DS76&gt;0,Cash!C76/'Master data'!DS76,"NA")</f>
        <v>0.14888935576630477</v>
      </c>
    </row>
    <row r="77" spans="1:6">
      <c r="A77" s="2" t="str">
        <f>'Master data'!A77</f>
        <v>Retail (Special Lines)</v>
      </c>
      <c r="B77" s="6">
        <f>'Master data'!B77</f>
        <v>479</v>
      </c>
      <c r="C77" s="84">
        <f>'Master data'!F77</f>
        <v>112691.4230000001</v>
      </c>
      <c r="D77" s="23">
        <f>IF('Master data'!E77&gt;0,'Master data'!F77/'Master data'!E77,"NA")</f>
        <v>8.7201261660907844E-2</v>
      </c>
      <c r="E77" s="23">
        <f>IF('Master data'!AP77&gt;0,IF(Cash!C77/'Master data'!AP77&gt;1,"NA",Cash!C77/'Master data'!AP77),"NA")</f>
        <v>0.11477217493068234</v>
      </c>
      <c r="F77" s="23">
        <f>IF('Master data'!DS77&gt;0,Cash!C77/'Master data'!DS77,"NA")</f>
        <v>0.14741464480661592</v>
      </c>
    </row>
    <row r="78" spans="1:6">
      <c r="A78" s="2" t="str">
        <f>'Master data'!A78</f>
        <v>Rubber&amp; Tires</v>
      </c>
      <c r="B78" s="6">
        <f>'Master data'!B78</f>
        <v>90</v>
      </c>
      <c r="C78" s="84">
        <f>'Master data'!F78</f>
        <v>23401.833000000002</v>
      </c>
      <c r="D78" s="23">
        <f>IF('Master data'!E78&gt;0,'Master data'!F78/'Master data'!E78,"NA")</f>
        <v>0.11056076036179305</v>
      </c>
      <c r="E78" s="23">
        <f>IF('Master data'!AP78&gt;0,IF(Cash!C78/'Master data'!AP78&gt;1,"NA",Cash!C78/'Master data'!AP78),"NA")</f>
        <v>0.15116795910423408</v>
      </c>
      <c r="F78" s="23">
        <f>IF('Master data'!DS78&gt;0,Cash!C78/'Master data'!DS78,"NA")</f>
        <v>0.10563776315979</v>
      </c>
    </row>
    <row r="79" spans="1:6">
      <c r="A79" s="2" t="str">
        <f>'Master data'!A79</f>
        <v>Semiconductor</v>
      </c>
      <c r="B79" s="6">
        <f>'Master data'!B79</f>
        <v>581</v>
      </c>
      <c r="C79" s="84">
        <f>'Master data'!F79</f>
        <v>190857.82600000012</v>
      </c>
      <c r="D79" s="23">
        <f>IF('Master data'!E79&gt;0,'Master data'!F79/'Master data'!E79,"NA")</f>
        <v>4.1829042918856654E-2</v>
      </c>
      <c r="E79" s="23">
        <f>IF('Master data'!AP79&gt;0,IF(Cash!C79/'Master data'!AP79&gt;1,"NA",Cash!C79/'Master data'!AP79),"NA")</f>
        <v>0.28740129256491787</v>
      </c>
      <c r="F79" s="23">
        <f>IF('Master data'!DS79&gt;0,Cash!C79/'Master data'!DS79,"NA")</f>
        <v>0.15084062880653237</v>
      </c>
    </row>
    <row r="80" spans="1:6">
      <c r="A80" s="2" t="str">
        <f>'Master data'!A80</f>
        <v>Semiconductor Equip</v>
      </c>
      <c r="B80" s="6">
        <f>'Master data'!B80</f>
        <v>324</v>
      </c>
      <c r="C80" s="84">
        <f>'Master data'!F80</f>
        <v>54479.854000000014</v>
      </c>
      <c r="D80" s="23">
        <f>IF('Master data'!E80&gt;0,'Master data'!F80/'Master data'!E80,"NA")</f>
        <v>3.9299336216379294E-2</v>
      </c>
      <c r="E80" s="23">
        <f>IF('Master data'!AP80&gt;0,IF(Cash!C80/'Master data'!AP80&gt;1,"NA",Cash!C80/'Master data'!AP80),"NA")</f>
        <v>0.27860231573454008</v>
      </c>
      <c r="F80" s="23">
        <f>IF('Master data'!DS80&gt;0,Cash!C80/'Master data'!DS80,"NA")</f>
        <v>0.18888908959756762</v>
      </c>
    </row>
    <row r="81" spans="1:6">
      <c r="A81" s="2" t="str">
        <f>'Master data'!A81</f>
        <v>Shipbuilding &amp; Marine</v>
      </c>
      <c r="B81" s="6">
        <f>'Master data'!B81</f>
        <v>348</v>
      </c>
      <c r="C81" s="84">
        <f>'Master data'!F81</f>
        <v>103820.64699999994</v>
      </c>
      <c r="D81" s="23">
        <f>IF('Master data'!E81&gt;0,'Master data'!F81/'Master data'!E81,"NA")</f>
        <v>0.12604359451949088</v>
      </c>
      <c r="E81" s="23">
        <f>IF('Master data'!AP81&gt;0,IF(Cash!C81/'Master data'!AP81&gt;1,"NA",Cash!C81/'Master data'!AP81),"NA")</f>
        <v>0.26728757476835435</v>
      </c>
      <c r="F81" s="23">
        <f>IF('Master data'!DS81&gt;0,Cash!C81/'Master data'!DS81,"NA")</f>
        <v>0.14143725355381404</v>
      </c>
    </row>
    <row r="82" spans="1:6">
      <c r="A82" s="2" t="str">
        <f>'Master data'!A82</f>
        <v>Shoe</v>
      </c>
      <c r="B82" s="6">
        <f>'Master data'!B82</f>
        <v>84</v>
      </c>
      <c r="C82" s="84">
        <f>'Master data'!F82</f>
        <v>24169.153999999995</v>
      </c>
      <c r="D82" s="23">
        <f>IF('Master data'!E82&gt;0,'Master data'!F82/'Master data'!E82,"NA")</f>
        <v>5.0807427938060569E-2</v>
      </c>
      <c r="E82" s="23">
        <f>IF('Master data'!AP82&gt;0,IF(Cash!C82/'Master data'!AP82&gt;1,"NA",Cash!C82/'Master data'!AP82),"NA")</f>
        <v>0.20187551170175561</v>
      </c>
      <c r="F82" s="23">
        <f>IF('Master data'!DS82&gt;0,Cash!C82/'Master data'!DS82,"NA")</f>
        <v>0.21322317563852736</v>
      </c>
    </row>
    <row r="83" spans="1:6">
      <c r="A83" s="2" t="str">
        <f>'Master data'!A83</f>
        <v>Software (Entertainment)</v>
      </c>
      <c r="B83" s="6">
        <f>'Master data'!B83</f>
        <v>317</v>
      </c>
      <c r="C83" s="84">
        <f>'Master data'!F83</f>
        <v>113654.43699999999</v>
      </c>
      <c r="D83" s="23">
        <f>IF('Master data'!E83&gt;0,'Master data'!F83/'Master data'!E83,"NA")</f>
        <v>2.7359940141331713E-2</v>
      </c>
      <c r="E83" s="23">
        <f>IF('Master data'!AP83&gt;0,IF(Cash!C83/'Master data'!AP83&gt;1,"NA",Cash!C83/'Master data'!AP83),"NA")</f>
        <v>0.21563019882208356</v>
      </c>
      <c r="F83" s="23">
        <f>IF('Master data'!DS83&gt;0,Cash!C83/'Master data'!DS83,"NA")</f>
        <v>0.11207178591242974</v>
      </c>
    </row>
    <row r="84" spans="1:6">
      <c r="A84" s="2" t="str">
        <f>'Master data'!A84</f>
        <v>Software (Internet)</v>
      </c>
      <c r="B84" s="6">
        <f>'Master data'!B84</f>
        <v>151</v>
      </c>
      <c r="C84" s="84">
        <f>'Master data'!F84</f>
        <v>18894.480000000007</v>
      </c>
      <c r="D84" s="23">
        <f>IF('Master data'!E84&gt;0,'Master data'!F84/'Master data'!E84,"NA")</f>
        <v>2.9609087147704934E-2</v>
      </c>
      <c r="E84" s="23">
        <f>IF('Master data'!AP84&gt;0,IF(Cash!C84/'Master data'!AP84&gt;1,"NA",Cash!C84/'Master data'!AP84),"NA")</f>
        <v>0.32488122551975385</v>
      </c>
      <c r="F84" s="23">
        <f>IF('Master data'!DS84&gt;0,Cash!C84/'Master data'!DS84,"NA")</f>
        <v>0.14748419731048401</v>
      </c>
    </row>
    <row r="85" spans="1:6">
      <c r="A85" s="2" t="str">
        <f>'Master data'!A85</f>
        <v>Software (System &amp; Application)</v>
      </c>
      <c r="B85" s="6">
        <f>'Master data'!B85</f>
        <v>1603</v>
      </c>
      <c r="C85" s="84">
        <f>'Master data'!F85</f>
        <v>209872.25900000005</v>
      </c>
      <c r="D85" s="23">
        <f>IF('Master data'!E85&gt;0,'Master data'!F85/'Master data'!E85,"NA")</f>
        <v>3.0010922124558848E-2</v>
      </c>
      <c r="E85" s="23">
        <f>IF('Master data'!AP85&gt;0,IF(Cash!C85/'Master data'!AP85&gt;1,"NA",Cash!C85/'Master data'!AP85),"NA")</f>
        <v>0.34328255024794324</v>
      </c>
      <c r="F85" s="23">
        <f>IF('Master data'!DS85&gt;0,Cash!C85/'Master data'!DS85,"NA")</f>
        <v>0.15712022352465368</v>
      </c>
    </row>
    <row r="86" spans="1:6">
      <c r="A86" s="2" t="str">
        <f>'Master data'!A86</f>
        <v>Steel</v>
      </c>
      <c r="B86" s="6">
        <f>'Master data'!B86</f>
        <v>709</v>
      </c>
      <c r="C86" s="84">
        <f>'Master data'!F86</f>
        <v>142322.64699999994</v>
      </c>
      <c r="D86" s="23">
        <f>IF('Master data'!E86&gt;0,'Master data'!F86/'Master data'!E86,"NA")</f>
        <v>0.11693365516896707</v>
      </c>
      <c r="E86" s="23">
        <f>IF('Master data'!AP86&gt;0,IF(Cash!C86/'Master data'!AP86&gt;1,"NA",Cash!C86/'Master data'!AP86),"NA")</f>
        <v>0.10556174093674105</v>
      </c>
      <c r="F86" s="23">
        <f>IF('Master data'!DS86&gt;0,Cash!C86/'Master data'!DS86,"NA")</f>
        <v>9.3495540077000006E-2</v>
      </c>
    </row>
    <row r="87" spans="1:6">
      <c r="A87" s="2" t="str">
        <f>'Master data'!A87</f>
        <v>Telecom (Wireless)</v>
      </c>
      <c r="B87" s="6">
        <f>'Master data'!B87</f>
        <v>101</v>
      </c>
      <c r="C87" s="84">
        <f>'Master data'!F87</f>
        <v>162221.80899999995</v>
      </c>
      <c r="D87" s="23">
        <f>IF('Master data'!E87&gt;0,'Master data'!F87/'Master data'!E87,"NA")</f>
        <v>9.8292885774444227E-2</v>
      </c>
      <c r="E87" s="23">
        <f>IF('Master data'!AP87&gt;0,IF(Cash!C87/'Master data'!AP87&gt;1,"NA",Cash!C87/'Master data'!AP87),"NA")</f>
        <v>0.22971746903037837</v>
      </c>
      <c r="F87" s="23">
        <f>IF('Master data'!DS87&gt;0,Cash!C87/'Master data'!DS87,"NA")</f>
        <v>8.4677214964363035E-2</v>
      </c>
    </row>
    <row r="88" spans="1:6">
      <c r="A88" s="2" t="str">
        <f>'Master data'!A88</f>
        <v>Telecom. Equipment</v>
      </c>
      <c r="B88" s="6">
        <f>'Master data'!B88</f>
        <v>465</v>
      </c>
      <c r="C88" s="84">
        <f>'Master data'!F88</f>
        <v>58554.849000000002</v>
      </c>
      <c r="D88" s="23">
        <f>IF('Master data'!E88&gt;0,'Master data'!F88/'Master data'!E88,"NA")</f>
        <v>6.9412367986905074E-2</v>
      </c>
      <c r="E88" s="23">
        <f>IF('Master data'!AP88&gt;0,IF(Cash!C88/'Master data'!AP88&gt;1,"NA",Cash!C88/'Master data'!AP88),"NA")</f>
        <v>0.21791403498955583</v>
      </c>
      <c r="F88" s="23">
        <f>IF('Master data'!DS88&gt;0,Cash!C88/'Master data'!DS88,"NA")</f>
        <v>0.14152520762113283</v>
      </c>
    </row>
    <row r="89" spans="1:6">
      <c r="A89" s="2" t="str">
        <f>'Master data'!A89</f>
        <v>Telecom. Services</v>
      </c>
      <c r="B89" s="6">
        <f>'Master data'!B89</f>
        <v>296</v>
      </c>
      <c r="C89" s="84">
        <f>'Master data'!F89</f>
        <v>154907.41500000004</v>
      </c>
      <c r="D89" s="23">
        <f>IF('Master data'!E89&gt;0,'Master data'!F89/'Master data'!E89,"NA")</f>
        <v>5.5003842589628496E-2</v>
      </c>
      <c r="E89" s="23">
        <f>IF('Master data'!AP89&gt;0,IF(Cash!C89/'Master data'!AP89&gt;1,"NA",Cash!C89/'Master data'!AP89),"NA")</f>
        <v>0.12677443437237898</v>
      </c>
      <c r="F89" s="23">
        <f>IF('Master data'!DS89&gt;0,Cash!C89/'Master data'!DS89,"NA")</f>
        <v>5.2022829900844898E-2</v>
      </c>
    </row>
    <row r="90" spans="1:6">
      <c r="A90" s="2" t="str">
        <f>'Master data'!A90</f>
        <v>Tobacco</v>
      </c>
      <c r="B90" s="6">
        <f>'Master data'!B90</f>
        <v>55</v>
      </c>
      <c r="C90" s="84">
        <f>'Master data'!F90</f>
        <v>26101.421999999999</v>
      </c>
      <c r="D90" s="23">
        <f>IF('Master data'!E90&gt;0,'Master data'!F90/'Master data'!E90,"NA")</f>
        <v>4.0219476744466492E-2</v>
      </c>
      <c r="E90" s="23">
        <f>IF('Master data'!AP90&gt;0,IF(Cash!C90/'Master data'!AP90&gt;1,"NA",Cash!C90/'Master data'!AP90),"NA")</f>
        <v>0.1538323164922881</v>
      </c>
      <c r="F90" s="23">
        <f>IF('Master data'!DS90&gt;0,Cash!C90/'Master data'!DS90,"NA")</f>
        <v>6.3665091237447416E-2</v>
      </c>
    </row>
    <row r="91" spans="1:6">
      <c r="A91" s="2" t="str">
        <f>'Master data'!A91</f>
        <v>Transportation</v>
      </c>
      <c r="B91" s="6">
        <f>'Master data'!B91</f>
        <v>295</v>
      </c>
      <c r="C91" s="84">
        <f>'Master data'!F91</f>
        <v>92426.689999999973</v>
      </c>
      <c r="D91" s="23">
        <f>IF('Master data'!E91&gt;0,'Master data'!F91/'Master data'!E91,"NA")</f>
        <v>8.2057083553635071E-2</v>
      </c>
      <c r="E91" s="23">
        <f>IF('Master data'!AP91&gt;0,IF(Cash!C91/'Master data'!AP91&gt;1,"NA",Cash!C91/'Master data'!AP91),"NA")</f>
        <v>0.11979357652030664</v>
      </c>
      <c r="F91" s="23">
        <f>IF('Master data'!DS91&gt;0,Cash!C91/'Master data'!DS91,"NA")</f>
        <v>0.10191985160820337</v>
      </c>
    </row>
    <row r="92" spans="1:6">
      <c r="A92" s="2" t="str">
        <f>'Master data'!A92</f>
        <v>Transportation (Railroads)</v>
      </c>
      <c r="B92" s="6">
        <f>'Master data'!B92</f>
        <v>51</v>
      </c>
      <c r="C92" s="84">
        <f>'Master data'!F92</f>
        <v>45224.708999999988</v>
      </c>
      <c r="D92" s="23">
        <f>IF('Master data'!E92&gt;0,'Master data'!F92/'Master data'!E92,"NA")</f>
        <v>4.0329803944072505E-2</v>
      </c>
      <c r="E92" s="23">
        <f>IF('Master data'!AP92&gt;0,IF(Cash!C92/'Master data'!AP92&gt;1,"NA",Cash!C92/'Master data'!AP92),"NA")</f>
        <v>0.22108511472374742</v>
      </c>
      <c r="F92" s="23">
        <f>IF('Master data'!DS92&gt;0,Cash!C92/'Master data'!DS92,"NA")</f>
        <v>5.8193129344889752E-2</v>
      </c>
    </row>
    <row r="93" spans="1:6">
      <c r="A93" s="2" t="str">
        <f>'Master data'!A93</f>
        <v>Trucking</v>
      </c>
      <c r="B93" s="6">
        <f>'Master data'!B93</f>
        <v>232</v>
      </c>
      <c r="C93" s="84">
        <f>'Master data'!F93</f>
        <v>37928.085999999996</v>
      </c>
      <c r="D93" s="23">
        <f>IF('Master data'!E93&gt;0,'Master data'!F93/'Master data'!E93,"NA")</f>
        <v>7.1169463477419009E-2</v>
      </c>
      <c r="E93" s="23">
        <f>IF('Master data'!AP93&gt;0,IF(Cash!C93/'Master data'!AP93&gt;1,"NA",Cash!C93/'Master data'!AP93),"NA")</f>
        <v>0.14151674043389131</v>
      </c>
      <c r="F93" s="23">
        <f>IF('Master data'!DS93&gt;0,Cash!C93/'Master data'!DS93,"NA")</f>
        <v>0.11024503624506635</v>
      </c>
    </row>
    <row r="94" spans="1:6">
      <c r="A94" s="2" t="str">
        <f>'Master data'!A94</f>
        <v>Utility (General)</v>
      </c>
      <c r="B94" s="6">
        <f>'Master data'!B94</f>
        <v>54</v>
      </c>
      <c r="C94" s="84">
        <f>'Master data'!F94</f>
        <v>53328.931999999993</v>
      </c>
      <c r="D94" s="23">
        <f>IF('Master data'!E94&gt;0,'Master data'!F94/'Master data'!E94,"NA")</f>
        <v>4.5084424233096297E-2</v>
      </c>
      <c r="E94" s="23">
        <f>IF('Master data'!AP94&gt;0,IF(Cash!C94/'Master data'!AP94&gt;1,"NA",Cash!C94/'Master data'!AP94),"NA")</f>
        <v>0.11480302373066706</v>
      </c>
      <c r="F94" s="23">
        <f>IF('Master data'!DS94&gt;0,Cash!C94/'Master data'!DS94,"NA")</f>
        <v>3.4760986220151023E-2</v>
      </c>
    </row>
    <row r="95" spans="1:6">
      <c r="A95" s="2" t="str">
        <f>'Master data'!A95</f>
        <v>Utility (Water)</v>
      </c>
      <c r="B95" s="6">
        <f>'Master data'!B95</f>
        <v>104</v>
      </c>
      <c r="C95" s="84">
        <f>'Master data'!F95</f>
        <v>15080.103000000001</v>
      </c>
      <c r="D95" s="23">
        <f>IF('Master data'!E95&gt;0,'Master data'!F95/'Master data'!E95,"NA")</f>
        <v>5.7911917074542817E-2</v>
      </c>
      <c r="E95" s="23">
        <f>IF('Master data'!AP95&gt;0,IF(Cash!C95/'Master data'!AP95&gt;1,"NA",Cash!C95/'Master data'!AP95),"NA")</f>
        <v>0.30372880554387494</v>
      </c>
      <c r="F95" s="23">
        <f>IF('Master data'!DS95&gt;0,Cash!C95/'Master data'!DS95,"NA")</f>
        <v>6.31241105259292E-2</v>
      </c>
    </row>
    <row r="96" spans="1:6">
      <c r="A96" s="2" t="str">
        <f>'Master data'!A96</f>
        <v>Total Market</v>
      </c>
      <c r="B96" s="6">
        <f>'Master data'!B96</f>
        <v>47606</v>
      </c>
      <c r="C96" s="84">
        <f>'Master data'!F96</f>
        <v>25090371.606999878</v>
      </c>
      <c r="D96" s="23">
        <f>IF('Master data'!E96&gt;0,'Master data'!F96/'Master data'!E96,"NA")</f>
        <v>0.1324135575488998</v>
      </c>
      <c r="E96" s="23">
        <f>IF('Master data'!AP96&gt;0,IF(Cash!C96/'Master data'!AP96&gt;1,"NA",Cash!C96/'Master data'!AP96),"NA")</f>
        <v>0.39302467190655066</v>
      </c>
      <c r="F96" s="23">
        <f>IF('Master data'!DS96&gt;0,Cash!C96/'Master data'!DS96,"NA")</f>
        <v>8.6850994282159824E-2</v>
      </c>
    </row>
    <row r="97" spans="1:6">
      <c r="A97" s="2" t="str">
        <f>'Master data'!A97</f>
        <v>Total Market (without financials)</v>
      </c>
      <c r="B97" s="6">
        <f>'Master data'!B97</f>
        <v>42185</v>
      </c>
      <c r="C97" s="84">
        <f>'Master data'!F97</f>
        <v>8957983.2669998724</v>
      </c>
      <c r="D97" s="23">
        <f>IF('Master data'!E97&gt;0,'Master data'!F97/'Master data'!E97,"NA")</f>
        <v>6.6099127930104515E-2</v>
      </c>
      <c r="E97" s="23">
        <f>IF('Master data'!AP97&gt;0,IF(Cash!C97/'Master data'!AP97&gt;1,"NA",Cash!C97/'Master data'!AP97),"NA")</f>
        <v>0.1608660038709098</v>
      </c>
      <c r="F97" s="23">
        <f>IF('Master data'!DS97&gt;0,Cash!C97/'Master data'!DS97,"NA")</f>
        <v>9.3007010210737734E-2</v>
      </c>
    </row>
  </sheetData>
  <pageMargins left="0.7" right="0.7" top="0.75" bottom="0.75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7"/>
  <sheetViews>
    <sheetView topLeftCell="A56" workbookViewId="0">
      <selection activeCell="H97" sqref="A1:H97"/>
    </sheetView>
  </sheetViews>
  <sheetFormatPr defaultColWidth="11.07421875" defaultRowHeight="13.5"/>
  <cols>
    <col min="1" max="1" width="34.3046875" bestFit="1" customWidth="1"/>
    <col min="2" max="2" width="13.15234375" style="5" bestFit="1" customWidth="1"/>
    <col min="3" max="4" width="19.3046875" style="5" bestFit="1" customWidth="1"/>
    <col min="5" max="5" width="10.69140625" style="5" bestFit="1" customWidth="1"/>
    <col min="6" max="6" width="15" style="5" customWidth="1"/>
    <col min="7" max="8" width="10.84375" style="5"/>
  </cols>
  <sheetData>
    <row r="1" spans="1:8" s="17" customFormat="1" ht="36">
      <c r="A1" s="15" t="s">
        <v>217</v>
      </c>
      <c r="B1" s="16" t="s">
        <v>192</v>
      </c>
      <c r="C1" s="18" t="s">
        <v>223</v>
      </c>
      <c r="D1" s="18" t="s">
        <v>224</v>
      </c>
      <c r="E1" s="18" t="s">
        <v>225</v>
      </c>
      <c r="F1" s="18" t="s">
        <v>222</v>
      </c>
      <c r="G1" s="18" t="s">
        <v>485</v>
      </c>
      <c r="H1" s="16" t="s">
        <v>486</v>
      </c>
    </row>
    <row r="2" spans="1:8">
      <c r="A2" s="2" t="str">
        <f>'Master data'!A2</f>
        <v>Advertising</v>
      </c>
      <c r="B2" s="6">
        <f>'Master data'!B2</f>
        <v>348</v>
      </c>
      <c r="C2" s="23">
        <f>IF('Master data'!AP2&gt;0,'Master data'!AN2/'Master data'!AP2,"NA")</f>
        <v>8.7365748718478464E-2</v>
      </c>
      <c r="D2" s="23">
        <f>IF('Master data'!AP2&gt;0,'Master data'!DM2/'Master data'!AP2,"NA")</f>
        <v>8.4543099547611134E-2</v>
      </c>
      <c r="E2" s="23">
        <f>'Master data'!AJ2</f>
        <v>0.13907454682139589</v>
      </c>
      <c r="F2" s="23">
        <f>IF('Master data'!AO2&gt;0,('Master data'!CB2+'Master data'!CC2+'Master data'!CD2-'Master data'!CF2)/'Master data'!AO2,"NA")</f>
        <v>7.7265845933298716E-2</v>
      </c>
      <c r="G2" s="7">
        <f>'Cap Ex'!H2</f>
        <v>-8.9523825484201739E-3</v>
      </c>
      <c r="H2" s="4">
        <f>'Cap Ex'!J2</f>
        <v>2.7953022987689566</v>
      </c>
    </row>
    <row r="3" spans="1:8">
      <c r="A3" s="2" t="str">
        <f>'Master data'!A3</f>
        <v>Aerospace/Defense</v>
      </c>
      <c r="B3" s="6">
        <f>'Master data'!B3</f>
        <v>272</v>
      </c>
      <c r="C3" s="23">
        <f>IF('Master data'!AP3&gt;0,'Master data'!AN3/'Master data'!AP3,"NA")</f>
        <v>7.5286333304508443E-2</v>
      </c>
      <c r="D3" s="23">
        <f>IF('Master data'!AP3&gt;0,'Master data'!DM3/'Master data'!AP3,"NA")</f>
        <v>7.4999464290287893E-2</v>
      </c>
      <c r="E3" s="23">
        <f>'Master data'!AJ3</f>
        <v>9.4326796662008439E-2</v>
      </c>
      <c r="F3" s="23">
        <f>IF('Master data'!AO3&gt;0,('Master data'!CB3+'Master data'!CC3+'Master data'!CD3-'Master data'!CF3)/'Master data'!AO3,"NA")</f>
        <v>0.53357788077476065</v>
      </c>
      <c r="G3" s="7">
        <f>'Cap Ex'!H3</f>
        <v>1.2612646382451399E-2</v>
      </c>
      <c r="H3" s="4">
        <f>'Cap Ex'!J3</f>
        <v>1.8431906216043816</v>
      </c>
    </row>
    <row r="4" spans="1:8">
      <c r="A4" s="2" t="str">
        <f>'Master data'!A4</f>
        <v>Air Transport</v>
      </c>
      <c r="B4" s="6">
        <f>'Master data'!B4</f>
        <v>151</v>
      </c>
      <c r="C4" s="23">
        <f>IF('Master data'!AP4&gt;0,'Master data'!AN4/'Master data'!AP4,"NA")</f>
        <v>-0.21820360398560834</v>
      </c>
      <c r="D4" s="23">
        <f>IF('Master data'!AP4&gt;0,'Master data'!DM4/'Master data'!AP4,"NA")</f>
        <v>-0.21449240751555679</v>
      </c>
      <c r="E4" s="23">
        <f>'Master data'!AJ4</f>
        <v>4.4436825066013597E-2</v>
      </c>
      <c r="F4" s="23">
        <f>IF('Master data'!AO4&gt;0,('Master data'!CB4+'Master data'!CC4+'Master data'!CD4-'Master data'!CF4)/'Master data'!AO4,"NA")</f>
        <v>5.3427667036547118E-2</v>
      </c>
      <c r="G4" s="7">
        <f>'Cap Ex'!H4</f>
        <v>-2.1550757358998661E-2</v>
      </c>
      <c r="H4" s="4">
        <f>'Cap Ex'!J4</f>
        <v>0.52042457558651478</v>
      </c>
    </row>
    <row r="5" spans="1:8">
      <c r="A5" s="2" t="str">
        <f>'Master data'!A5</f>
        <v>Apparel</v>
      </c>
      <c r="B5" s="6">
        <f>'Master data'!B5</f>
        <v>1170</v>
      </c>
      <c r="C5" s="23">
        <f>IF('Master data'!AP5&gt;0,'Master data'!AN5/'Master data'!AP5,"NA")</f>
        <v>0.14137512707872954</v>
      </c>
      <c r="D5" s="23">
        <f>IF('Master data'!AP5&gt;0,'Master data'!DM5/'Master data'!AP5,"NA")</f>
        <v>0.13987576720981593</v>
      </c>
      <c r="E5" s="23">
        <f>'Master data'!AJ5</f>
        <v>0.13830840813111833</v>
      </c>
      <c r="F5" s="23">
        <f>IF('Master data'!AO5&gt;0,('Master data'!CB5+'Master data'!CC5+'Master data'!CD5-'Master data'!CF5)/'Master data'!AO5,"NA")</f>
        <v>0.31324562073239692</v>
      </c>
      <c r="G5" s="7">
        <f>'Cap Ex'!H5</f>
        <v>6.7615443487588939E-2</v>
      </c>
      <c r="H5" s="4">
        <f>'Cap Ex'!J5</f>
        <v>1.4629072003367607</v>
      </c>
    </row>
    <row r="6" spans="1:8">
      <c r="A6" s="2" t="str">
        <f>'Master data'!A6</f>
        <v>Auto &amp; Truck</v>
      </c>
      <c r="B6" s="6">
        <f>'Master data'!B6</f>
        <v>152</v>
      </c>
      <c r="C6" s="23">
        <f>IF('Master data'!AP6&gt;0,'Master data'!AN6/'Master data'!AP6,"NA")</f>
        <v>6.6574566281337871E-2</v>
      </c>
      <c r="D6" s="23">
        <f>IF('Master data'!AP6&gt;0,'Master data'!DM6/'Master data'!AP6,"NA")</f>
        <v>6.6427463400085623E-2</v>
      </c>
      <c r="E6" s="23">
        <f>'Master data'!AJ6</f>
        <v>0.11019114733642207</v>
      </c>
      <c r="F6" s="23">
        <f>IF('Master data'!AO6&gt;0,('Master data'!CB6+'Master data'!CC6+'Master data'!CD6-'Master data'!CF6)/'Master data'!AO6,"NA")</f>
        <v>0.18800707613852877</v>
      </c>
      <c r="G6" s="7">
        <f>'Cap Ex'!H6</f>
        <v>3.0356457541861143E-2</v>
      </c>
      <c r="H6" s="4">
        <f>'Cap Ex'!J6</f>
        <v>1.0329652431485967</v>
      </c>
    </row>
    <row r="7" spans="1:8">
      <c r="A7" s="2" t="str">
        <f>'Master data'!A7</f>
        <v>Auto Parts</v>
      </c>
      <c r="B7" s="6">
        <f>'Master data'!B7</f>
        <v>728</v>
      </c>
      <c r="C7" s="23">
        <f>IF('Master data'!AP7&gt;0,'Master data'!AN7/'Master data'!AP7,"NA")</f>
        <v>5.705266216042966E-2</v>
      </c>
      <c r="D7" s="23">
        <f>IF('Master data'!AP7&gt;0,'Master data'!DM7/'Master data'!AP7,"NA")</f>
        <v>5.687112926828853E-2</v>
      </c>
      <c r="E7" s="23">
        <f>'Master data'!AJ7</f>
        <v>0.16795687338005691</v>
      </c>
      <c r="F7" s="23">
        <f>IF('Master data'!AO7&gt;0,('Master data'!CB7+'Master data'!CC7+'Master data'!CD7-'Master data'!CF7)/'Master data'!AO7,"NA")</f>
        <v>0.18568487802216305</v>
      </c>
      <c r="G7" s="7">
        <f>'Cap Ex'!H7</f>
        <v>2.6259069392558291E-2</v>
      </c>
      <c r="H7" s="4">
        <f>'Cap Ex'!J7</f>
        <v>1.6424210993270012</v>
      </c>
    </row>
    <row r="8" spans="1:8">
      <c r="A8" s="2" t="str">
        <f>'Master data'!A8</f>
        <v>Bank (Money Center)</v>
      </c>
      <c r="B8" s="6">
        <f>'Master data'!B8</f>
        <v>610</v>
      </c>
      <c r="C8" s="23">
        <f>IF('Master data'!AP8&gt;0,'Master data'!AN8/'Master data'!AP8,"NA")</f>
        <v>1.6736924278596722E-3</v>
      </c>
      <c r="D8" s="23">
        <f>IF('Master data'!AP8&gt;0,'Master data'!DM8/'Master data'!AP8,"NA")</f>
        <v>1.5071133131963795E-3</v>
      </c>
      <c r="E8" s="23">
        <f>'Master data'!AJ8</f>
        <v>0.20490151049398916</v>
      </c>
      <c r="F8" s="23">
        <f>IF('Master data'!AO8&gt;0,('Master data'!CB8+'Master data'!CC8+'Master data'!CD8-'Master data'!CF8)/'Master data'!AO8,"NA")</f>
        <v>-33.005309971935233</v>
      </c>
      <c r="G8" s="7">
        <f>'Cap Ex'!H8</f>
        <v>3.1613624335839467E-2</v>
      </c>
      <c r="H8" s="4">
        <f>'Cap Ex'!J8</f>
        <v>0.14974045836073357</v>
      </c>
    </row>
    <row r="9" spans="1:8">
      <c r="A9" s="2" t="str">
        <f>'Master data'!A9</f>
        <v>Banks (Regional)</v>
      </c>
      <c r="B9" s="6">
        <f>'Master data'!B9</f>
        <v>816</v>
      </c>
      <c r="C9" s="23">
        <f>IF('Master data'!AP9&gt;0,'Master data'!AN9/'Master data'!AP9,"NA")</f>
        <v>-1.0817144530146413E-3</v>
      </c>
      <c r="D9" s="23">
        <f>IF('Master data'!AP9&gt;0,'Master data'!DM9/'Master data'!AP9,"NA")</f>
        <v>1.0328958134624571E-4</v>
      </c>
      <c r="E9" s="23">
        <f>'Master data'!AJ9</f>
        <v>0.19886473545982666</v>
      </c>
      <c r="F9" s="23">
        <f>IF('Master data'!AO9&gt;0,('Master data'!CB9+'Master data'!CC9+'Master data'!CD9-'Master data'!CF9)/'Master data'!AO9,"NA")</f>
        <v>-38.106204971430337</v>
      </c>
      <c r="G9" s="7">
        <f>'Cap Ex'!H9</f>
        <v>7.984463977211817E-2</v>
      </c>
      <c r="H9" s="4">
        <f>'Cap Ex'!J9</f>
        <v>0.22938959797579286</v>
      </c>
    </row>
    <row r="10" spans="1:8">
      <c r="A10" s="2" t="str">
        <f>'Master data'!A10</f>
        <v>Beverage (Alcoholic)</v>
      </c>
      <c r="B10" s="6">
        <f>'Master data'!B10</f>
        <v>219</v>
      </c>
      <c r="C10" s="23">
        <f>IF('Master data'!AP10&gt;0,'Master data'!AN10/'Master data'!AP10,"NA")</f>
        <v>0.21808195768834604</v>
      </c>
      <c r="D10" s="23">
        <f>IF('Master data'!AP10&gt;0,'Master data'!DM10/'Master data'!AP10,"NA")</f>
        <v>0.21794915189633945</v>
      </c>
      <c r="E10" s="23">
        <f>'Master data'!AJ10</f>
        <v>0.1751283463529538</v>
      </c>
      <c r="F10" s="23">
        <f>IF('Master data'!AO10&gt;0,('Master data'!CB10+'Master data'!CC10+'Master data'!CD10-'Master data'!CF10)/'Master data'!AO10,"NA")</f>
        <v>0.17894043105877863</v>
      </c>
      <c r="G10" s="7">
        <f>'Cap Ex'!H10</f>
        <v>3.8145715766077009E-3</v>
      </c>
      <c r="H10" s="4">
        <f>'Cap Ex'!J10</f>
        <v>0.72317532053776501</v>
      </c>
    </row>
    <row r="11" spans="1:8">
      <c r="A11" s="2" t="str">
        <f>'Master data'!A11</f>
        <v>Beverage (Soft)</v>
      </c>
      <c r="B11" s="6">
        <f>'Master data'!B11</f>
        <v>100</v>
      </c>
      <c r="C11" s="23">
        <f>IF('Master data'!AP11&gt;0,'Master data'!AN11/'Master data'!AP11,"NA")</f>
        <v>0.17241369862704781</v>
      </c>
      <c r="D11" s="23">
        <f>IF('Master data'!AP11&gt;0,'Master data'!DM11/'Master data'!AP11,"NA")</f>
        <v>0.17190985297251421</v>
      </c>
      <c r="E11" s="23">
        <f>'Master data'!AJ11</f>
        <v>0.11472802306721322</v>
      </c>
      <c r="F11" s="23">
        <f>IF('Master data'!AO11&gt;0,('Master data'!CB11+'Master data'!CC11+'Master data'!CD11-'Master data'!CF11)/'Master data'!AO11,"NA")</f>
        <v>-1.8150905908251483E-2</v>
      </c>
      <c r="G11" s="7">
        <f>'Cap Ex'!H11</f>
        <v>4.1359988705378374E-2</v>
      </c>
      <c r="H11" s="4">
        <f>'Cap Ex'!J11</f>
        <v>1.4547388292735512</v>
      </c>
    </row>
    <row r="12" spans="1:8">
      <c r="A12" s="2" t="str">
        <f>'Master data'!A12</f>
        <v>Broadcasting</v>
      </c>
      <c r="B12" s="6">
        <f>'Master data'!B12</f>
        <v>139</v>
      </c>
      <c r="C12" s="23">
        <f>IF('Master data'!AP12&gt;0,'Master data'!AN12/'Master data'!AP12,"NA")</f>
        <v>0.15665325655730467</v>
      </c>
      <c r="D12" s="23">
        <f>IF('Master data'!AP12&gt;0,'Master data'!DM12/'Master data'!AP12,"NA")</f>
        <v>0.15739832815923319</v>
      </c>
      <c r="E12" s="23">
        <f>'Master data'!AJ12</f>
        <v>0.16814117760693964</v>
      </c>
      <c r="F12" s="23">
        <f>IF('Master data'!AO12&gt;0,('Master data'!CB12+'Master data'!CC12+'Master data'!CD12-'Master data'!CF12)/'Master data'!AO12,"NA")</f>
        <v>0.20232558465202274</v>
      </c>
      <c r="G12" s="7">
        <f>'Cap Ex'!H12</f>
        <v>1.536153808767424E-2</v>
      </c>
      <c r="H12" s="4">
        <f>'Cap Ex'!J12</f>
        <v>1.1393690544768109</v>
      </c>
    </row>
    <row r="13" spans="1:8">
      <c r="A13" s="2" t="str">
        <f>'Master data'!A13</f>
        <v>Brokerage &amp; Investment Banking</v>
      </c>
      <c r="B13" s="6">
        <f>'Master data'!B13</f>
        <v>599</v>
      </c>
      <c r="C13" s="23">
        <f>IF('Master data'!AP13&gt;0,'Master data'!AN13/'Master data'!AP13,"NA")</f>
        <v>1.7549968198236329E-2</v>
      </c>
      <c r="D13" s="23">
        <f>IF('Master data'!AP13&gt;0,'Master data'!DM13/'Master data'!AP13,"NA")</f>
        <v>1.8452197655494426E-2</v>
      </c>
      <c r="E13" s="23">
        <f>'Master data'!AJ13</f>
        <v>0.15257143921027227</v>
      </c>
      <c r="F13" s="23">
        <f>IF('Master data'!AO13&gt;0,('Master data'!CB13+'Master data'!CC13+'Master data'!CD13-'Master data'!CF13)/'Master data'!AO13,"NA")</f>
        <v>0.30763858512480663</v>
      </c>
      <c r="G13" s="7">
        <f>'Cap Ex'!H13</f>
        <v>-2.3799526575878373E-3</v>
      </c>
      <c r="H13" s="4">
        <f>'Cap Ex'!J13</f>
        <v>0.21945659992468944</v>
      </c>
    </row>
    <row r="14" spans="1:8">
      <c r="A14" s="2" t="str">
        <f>'Master data'!A14</f>
        <v>Building Materials</v>
      </c>
      <c r="B14" s="6">
        <f>'Master data'!B14</f>
        <v>449</v>
      </c>
      <c r="C14" s="23">
        <f>IF('Master data'!AP14&gt;0,'Master data'!AN14/'Master data'!AP14,"NA")</f>
        <v>0.11403282775981807</v>
      </c>
      <c r="D14" s="23">
        <f>IF('Master data'!AP14&gt;0,'Master data'!DM14/'Master data'!AP14,"NA")</f>
        <v>0.11322914933881555</v>
      </c>
      <c r="E14" s="23">
        <f>'Master data'!AJ14</f>
        <v>0.17450774526242838</v>
      </c>
      <c r="F14" s="23">
        <f>IF('Master data'!AO14&gt;0,('Master data'!CB14+'Master data'!CC14+'Master data'!CD14-'Master data'!CF14)/'Master data'!AO14,"NA")</f>
        <v>0.25376166525300509</v>
      </c>
      <c r="G14" s="7">
        <f>'Cap Ex'!H14</f>
        <v>3.2959674260180927E-2</v>
      </c>
      <c r="H14" s="4">
        <f>'Cap Ex'!J14</f>
        <v>1.9207262185722309</v>
      </c>
    </row>
    <row r="15" spans="1:8">
      <c r="A15" s="2" t="str">
        <f>'Master data'!A15</f>
        <v>Business &amp; Consumer Services</v>
      </c>
      <c r="B15" s="6">
        <f>'Master data'!B15</f>
        <v>948</v>
      </c>
      <c r="C15" s="23">
        <f>IF('Master data'!AP15&gt;0,'Master data'!AN15/'Master data'!AP15,"NA")</f>
        <v>8.4711712685613269E-2</v>
      </c>
      <c r="D15" s="23">
        <f>IF('Master data'!AP15&gt;0,'Master data'!DM15/'Master data'!AP15,"NA")</f>
        <v>8.4161259092761648E-2</v>
      </c>
      <c r="E15" s="23">
        <f>'Master data'!AJ15</f>
        <v>0.1670166681945929</v>
      </c>
      <c r="F15" s="23">
        <f>IF('Master data'!AO15&gt;0,('Master data'!CB15+'Master data'!CC15+'Master data'!CD15-'Master data'!CF15)/'Master data'!AO15,"NA")</f>
        <v>0.15889337813508647</v>
      </c>
      <c r="G15" s="7">
        <f>'Cap Ex'!H15</f>
        <v>1.8732578896551822E-2</v>
      </c>
      <c r="H15" s="4">
        <f>'Cap Ex'!J15</f>
        <v>2.7155500036360642</v>
      </c>
    </row>
    <row r="16" spans="1:8">
      <c r="A16" s="2" t="str">
        <f>'Master data'!A16</f>
        <v>Cable TV</v>
      </c>
      <c r="B16" s="6">
        <f>'Master data'!B16</f>
        <v>54</v>
      </c>
      <c r="C16" s="23">
        <f>IF('Master data'!AP16&gt;0,'Master data'!AN16/'Master data'!AP16,"NA")</f>
        <v>0.1901019880212097</v>
      </c>
      <c r="D16" s="23">
        <f>IF('Master data'!AP16&gt;0,'Master data'!DM16/'Master data'!AP16,"NA")</f>
        <v>0.19022318847102621</v>
      </c>
      <c r="E16" s="23">
        <f>'Master data'!AJ16</f>
        <v>0.15049797824865793</v>
      </c>
      <c r="F16" s="23">
        <f>IF('Master data'!AO16&gt;0,('Master data'!CB16+'Master data'!CC16+'Master data'!CD16-'Master data'!CF16)/'Master data'!AO16,"NA")</f>
        <v>5.2873418178523174E-2</v>
      </c>
      <c r="G16" s="7">
        <f>'Cap Ex'!H16</f>
        <v>-1.1778116070334552E-2</v>
      </c>
      <c r="H16" s="4">
        <f>'Cap Ex'!J16</f>
        <v>0.80491089853914344</v>
      </c>
    </row>
    <row r="17" spans="1:8">
      <c r="A17" s="2" t="str">
        <f>'Master data'!A17</f>
        <v>Chemical (Basic)</v>
      </c>
      <c r="B17" s="6">
        <f>'Master data'!B17</f>
        <v>854</v>
      </c>
      <c r="C17" s="23">
        <f>IF('Master data'!AP17&gt;0,'Master data'!AN17/'Master data'!AP17,"NA")</f>
        <v>0.125721558249313</v>
      </c>
      <c r="D17" s="23">
        <f>IF('Master data'!AP17&gt;0,'Master data'!DM17/'Master data'!AP17,"NA")</f>
        <v>0.1254853150733761</v>
      </c>
      <c r="E17" s="23">
        <f>'Master data'!AJ17</f>
        <v>0.16002239162976686</v>
      </c>
      <c r="F17" s="23">
        <f>IF('Master data'!AO17&gt;0,('Master data'!CB17+'Master data'!CC17+'Master data'!CD17-'Master data'!CF17)/'Master data'!AO17,"NA")</f>
        <v>0.25624110871047251</v>
      </c>
      <c r="G17" s="7">
        <f>'Cap Ex'!H17</f>
        <v>5.9890191714082858E-2</v>
      </c>
      <c r="H17" s="4">
        <f>'Cap Ex'!J17</f>
        <v>1.276877647002252</v>
      </c>
    </row>
    <row r="18" spans="1:8">
      <c r="A18" s="2" t="str">
        <f>'Master data'!A18</f>
        <v>Chemical (Diversified)</v>
      </c>
      <c r="B18" s="6">
        <f>'Master data'!B18</f>
        <v>71</v>
      </c>
      <c r="C18" s="23">
        <f>IF('Master data'!AP18&gt;0,'Master data'!AN18/'Master data'!AP18,"NA")</f>
        <v>0.11507666231583508</v>
      </c>
      <c r="D18" s="23">
        <f>IF('Master data'!AP18&gt;0,'Master data'!DM18/'Master data'!AP18,"NA")</f>
        <v>0.1150904544943412</v>
      </c>
      <c r="E18" s="23">
        <f>'Master data'!AJ18</f>
        <v>0.19766771322170917</v>
      </c>
      <c r="F18" s="23">
        <f>IF('Master data'!AO18&gt;0,('Master data'!CB18+'Master data'!CC18+'Master data'!CD18-'Master data'!CF18)/'Master data'!AO18,"NA")</f>
        <v>0.29771783600372004</v>
      </c>
      <c r="G18" s="7">
        <f>'Cap Ex'!H18</f>
        <v>2.3175042368213269E-2</v>
      </c>
      <c r="H18" s="4">
        <f>'Cap Ex'!J18</f>
        <v>1.1928368145194908</v>
      </c>
    </row>
    <row r="19" spans="1:8">
      <c r="A19" s="2" t="str">
        <f>'Master data'!A19</f>
        <v>Chemical (Specialty)</v>
      </c>
      <c r="B19" s="6">
        <f>'Master data'!B19</f>
        <v>898</v>
      </c>
      <c r="C19" s="23">
        <f>IF('Master data'!AP19&gt;0,'Master data'!AN19/'Master data'!AP19,"NA")</f>
        <v>0.13665700597633626</v>
      </c>
      <c r="D19" s="23">
        <f>IF('Master data'!AP19&gt;0,'Master data'!DM19/'Master data'!AP19,"NA")</f>
        <v>0.13599534057610846</v>
      </c>
      <c r="E19" s="23">
        <f>'Master data'!AJ19</f>
        <v>0.15441083298003958</v>
      </c>
      <c r="F19" s="23">
        <f>IF('Master data'!AO19&gt;0,('Master data'!CB19+'Master data'!CC19+'Master data'!CD19-'Master data'!CF19)/'Master data'!AO19,"NA")</f>
        <v>0.27452521501168414</v>
      </c>
      <c r="G19" s="7">
        <f>'Cap Ex'!H19</f>
        <v>4.6584219137677074E-2</v>
      </c>
      <c r="H19" s="4">
        <f>'Cap Ex'!J19</f>
        <v>1.2522363682932998</v>
      </c>
    </row>
    <row r="20" spans="1:8">
      <c r="A20" s="2" t="str">
        <f>'Master data'!A20</f>
        <v>Coal &amp; Related Energy</v>
      </c>
      <c r="B20" s="6">
        <f>'Master data'!B20</f>
        <v>206</v>
      </c>
      <c r="C20" s="23">
        <f>IF('Master data'!AP20&gt;0,'Master data'!AN20/'Master data'!AP20,"NA")</f>
        <v>0.17174729426927801</v>
      </c>
      <c r="D20" s="23">
        <f>IF('Master data'!AP20&gt;0,'Master data'!DM20/'Master data'!AP20,"NA")</f>
        <v>0.17168028247758654</v>
      </c>
      <c r="E20" s="23">
        <f>'Master data'!AJ20</f>
        <v>7.3592019055505969E-2</v>
      </c>
      <c r="F20" s="23">
        <f>IF('Master data'!AO20&gt;0,('Master data'!CB20+'Master data'!CC20+'Master data'!CD20-'Master data'!CF20)/'Master data'!AO20,"NA")</f>
        <v>9.1226567890002247E-2</v>
      </c>
      <c r="G20" s="7">
        <f>'Cap Ex'!H20</f>
        <v>3.7949460245922946E-2</v>
      </c>
      <c r="H20" s="4">
        <f>'Cap Ex'!J20</f>
        <v>1.1248637774971952</v>
      </c>
    </row>
    <row r="21" spans="1:8">
      <c r="A21" s="2" t="str">
        <f>'Master data'!A21</f>
        <v>Computer Services</v>
      </c>
      <c r="B21" s="6">
        <f>'Master data'!B21</f>
        <v>1040</v>
      </c>
      <c r="C21" s="23">
        <f>IF('Master data'!AP21&gt;0,'Master data'!AN21/'Master data'!AP21,"NA")</f>
        <v>7.332023768979648E-2</v>
      </c>
      <c r="D21" s="23">
        <f>IF('Master data'!AP21&gt;0,'Master data'!DM21/'Master data'!AP21,"NA")</f>
        <v>7.1005998561306238E-2</v>
      </c>
      <c r="E21" s="23">
        <f>'Master data'!AJ21</f>
        <v>0.16775447079529349</v>
      </c>
      <c r="F21" s="23">
        <f>IF('Master data'!AO21&gt;0,('Master data'!CB21+'Master data'!CC21+'Master data'!CD21-'Master data'!CF21)/'Master data'!AO21,"NA")</f>
        <v>0.1911582882114449</v>
      </c>
      <c r="G21" s="7">
        <f>'Cap Ex'!H21</f>
        <v>1.2408356424096047E-2</v>
      </c>
      <c r="H21" s="4">
        <f>'Cap Ex'!J21</f>
        <v>3.4445685929185372</v>
      </c>
    </row>
    <row r="22" spans="1:8">
      <c r="A22" s="2" t="str">
        <f>'Master data'!A22</f>
        <v>Computers/Peripherals</v>
      </c>
      <c r="B22" s="6">
        <f>'Master data'!B22</f>
        <v>336</v>
      </c>
      <c r="C22" s="23">
        <f>IF('Master data'!AP22&gt;0,'Master data'!AN22/'Master data'!AP22,"NA")</f>
        <v>0.13427472641552587</v>
      </c>
      <c r="D22" s="23">
        <f>IF('Master data'!AP22&gt;0,'Master data'!DM22/'Master data'!AP22,"NA")</f>
        <v>0.13420801258847981</v>
      </c>
      <c r="E22" s="23">
        <f>'Master data'!AJ22</f>
        <v>0.12092663522958863</v>
      </c>
      <c r="F22" s="23">
        <f>IF('Master data'!AO22&gt;0,('Master data'!CB22+'Master data'!CC22+'Master data'!CD22-'Master data'!CF22)/'Master data'!AO22,"NA")</f>
        <v>0.13298603174143106</v>
      </c>
      <c r="G22" s="7">
        <f>'Cap Ex'!H22</f>
        <v>3.2827286518238762E-2</v>
      </c>
      <c r="H22" s="4">
        <f>'Cap Ex'!J22</f>
        <v>1.8795730347568325</v>
      </c>
    </row>
    <row r="23" spans="1:8">
      <c r="A23" s="2" t="str">
        <f>'Master data'!A23</f>
        <v>Construction Supplies</v>
      </c>
      <c r="B23" s="6">
        <f>'Master data'!B23</f>
        <v>784</v>
      </c>
      <c r="C23" s="23">
        <f>IF('Master data'!AP23&gt;0,'Master data'!AN23/'Master data'!AP23,"NA")</f>
        <v>9.9679411091198072E-2</v>
      </c>
      <c r="D23" s="23">
        <f>IF('Master data'!AP23&gt;0,'Master data'!DM23/'Master data'!AP23,"NA")</f>
        <v>9.9700015155526275E-2</v>
      </c>
      <c r="E23" s="23">
        <f>'Master data'!AJ23</f>
        <v>0.15197680200358615</v>
      </c>
      <c r="F23" s="23">
        <f>IF('Master data'!AO23&gt;0,('Master data'!CB23+'Master data'!CC23+'Master data'!CD23-'Master data'!CF23)/'Master data'!AO23,"NA")</f>
        <v>0.33366824251469568</v>
      </c>
      <c r="G23" s="7">
        <f>'Cap Ex'!H23</f>
        <v>3.5796678594107754E-2</v>
      </c>
      <c r="H23" s="4">
        <f>'Cap Ex'!J23</f>
        <v>1.1877188506102832</v>
      </c>
    </row>
    <row r="24" spans="1:8">
      <c r="A24" s="2" t="str">
        <f>'Master data'!A24</f>
        <v>Diversified</v>
      </c>
      <c r="B24" s="6">
        <f>'Master data'!B24</f>
        <v>318</v>
      </c>
      <c r="C24" s="23">
        <f>IF('Master data'!AP24&gt;0,'Master data'!AN24/'Master data'!AP24,"NA")</f>
        <v>0.17135291321221763</v>
      </c>
      <c r="D24" s="23">
        <f>IF('Master data'!AP24&gt;0,'Master data'!DM24/'Master data'!AP24,"NA")</f>
        <v>0.17094793633714722</v>
      </c>
      <c r="E24" s="23">
        <f>'Master data'!AJ24</f>
        <v>0.14502731066610131</v>
      </c>
      <c r="F24" s="23">
        <f>IF('Master data'!AO24&gt;0,('Master data'!CB24+'Master data'!CC24+'Master data'!CD24-'Master data'!CF24)/'Master data'!AO24,"NA")</f>
        <v>0.27345580185282947</v>
      </c>
      <c r="G24" s="7">
        <f>'Cap Ex'!H24</f>
        <v>3.5727032438049547E-2</v>
      </c>
      <c r="H24" s="4">
        <f>'Cap Ex'!J24</f>
        <v>0.85005852741487009</v>
      </c>
    </row>
    <row r="25" spans="1:8">
      <c r="A25" s="2" t="str">
        <f>'Master data'!A25</f>
        <v>Drugs (Biotechnology)</v>
      </c>
      <c r="B25" s="6">
        <f>'Master data'!B25</f>
        <v>1223</v>
      </c>
      <c r="C25" s="23">
        <f>IF('Master data'!AP25&gt;0,'Master data'!AN25/'Master data'!AP25,"NA")</f>
        <v>0.10687109934029836</v>
      </c>
      <c r="D25" s="23">
        <f>IF('Master data'!AP25&gt;0,'Master data'!DM25/'Master data'!AP25,"NA")</f>
        <v>0.10866206804464593</v>
      </c>
      <c r="E25" s="23">
        <f>'Master data'!AJ25</f>
        <v>2.0794847204290645E-2</v>
      </c>
      <c r="F25" s="23">
        <f>IF('Master data'!AO25&gt;0,('Master data'!CB25+'Master data'!CC25+'Master data'!CD25-'Master data'!CF25)/'Master data'!AO25,"NA")</f>
        <v>0.2596468282963994</v>
      </c>
      <c r="G25" s="7">
        <f>'Cap Ex'!H25</f>
        <v>0.13788348638401227</v>
      </c>
      <c r="H25" s="4">
        <f>'Cap Ex'!J25</f>
        <v>0.49198829684546491</v>
      </c>
    </row>
    <row r="26" spans="1:8">
      <c r="A26" s="2" t="str">
        <f>'Master data'!A26</f>
        <v>Drugs (Pharmaceutical)</v>
      </c>
      <c r="B26" s="6">
        <f>'Master data'!B26</f>
        <v>1371</v>
      </c>
      <c r="C26" s="23">
        <f>IF('Master data'!AP26&gt;0,'Master data'!AN26/'Master data'!AP26,"NA")</f>
        <v>0.21443460260949135</v>
      </c>
      <c r="D26" s="23">
        <f>IF('Master data'!AP26&gt;0,'Master data'!DM26/'Master data'!AP26,"NA")</f>
        <v>0.21443651696312521</v>
      </c>
      <c r="E26" s="23">
        <f>'Master data'!AJ26</f>
        <v>9.2569721452710335E-2</v>
      </c>
      <c r="F26" s="23">
        <f>IF('Master data'!AO26&gt;0,('Master data'!CB26+'Master data'!CC26+'Master data'!CD26-'Master data'!CF26)/'Master data'!AO26,"NA")</f>
        <v>0.31283888523369568</v>
      </c>
      <c r="G26" s="7">
        <f>'Cap Ex'!H26</f>
        <v>5.7433549769644821E-2</v>
      </c>
      <c r="H26" s="4">
        <f>'Cap Ex'!J26</f>
        <v>0.72372750503909877</v>
      </c>
    </row>
    <row r="27" spans="1:8">
      <c r="A27" s="2" t="str">
        <f>'Master data'!A27</f>
        <v>Education</v>
      </c>
      <c r="B27" s="6">
        <f>'Master data'!B27</f>
        <v>244</v>
      </c>
      <c r="C27" s="23">
        <f>IF('Master data'!AP27&gt;0,'Master data'!AN27/'Master data'!AP27,"NA")</f>
        <v>9.5436633838134846E-2</v>
      </c>
      <c r="D27" s="23">
        <f>IF('Master data'!AP27&gt;0,'Master data'!DM27/'Master data'!AP27,"NA")</f>
        <v>9.6140138413167694E-2</v>
      </c>
      <c r="E27" s="23">
        <f>'Master data'!AJ27</f>
        <v>0.13330324144476585</v>
      </c>
      <c r="F27" s="23">
        <f>IF('Master data'!AO27&gt;0,('Master data'!CB27+'Master data'!CC27+'Master data'!CD27-'Master data'!CF27)/'Master data'!AO27,"NA")</f>
        <v>0.152088730837901</v>
      </c>
      <c r="G27" s="7">
        <f>'Cap Ex'!H27</f>
        <v>0.15324854351350051</v>
      </c>
      <c r="H27" s="4">
        <f>'Cap Ex'!J27</f>
        <v>0.95105794527488585</v>
      </c>
    </row>
    <row r="28" spans="1:8">
      <c r="A28" s="2" t="str">
        <f>'Master data'!A28</f>
        <v>Electrical Equipment</v>
      </c>
      <c r="B28" s="6">
        <f>'Master data'!B28</f>
        <v>999</v>
      </c>
      <c r="C28" s="23">
        <f>IF('Master data'!AP28&gt;0,'Master data'!AN28/'Master data'!AP28,"NA")</f>
        <v>7.1433634588217151E-2</v>
      </c>
      <c r="D28" s="23">
        <f>IF('Master data'!AP28&gt;0,'Master data'!DM28/'Master data'!AP28,"NA")</f>
        <v>7.098263724020451E-2</v>
      </c>
      <c r="E28" s="23">
        <f>'Master data'!AJ28</f>
        <v>0.12438203727267909</v>
      </c>
      <c r="F28" s="23">
        <f>IF('Master data'!AO28&gt;0,('Master data'!CB28+'Master data'!CC28+'Master data'!CD28-'Master data'!CF28)/'Master data'!AO28,"NA")</f>
        <v>0.34256596373034282</v>
      </c>
      <c r="G28" s="7">
        <f>'Cap Ex'!H28</f>
        <v>6.3184219099487335E-2</v>
      </c>
      <c r="H28" s="4">
        <f>'Cap Ex'!J28</f>
        <v>1.7049714240582912</v>
      </c>
    </row>
    <row r="29" spans="1:8">
      <c r="A29" s="2" t="str">
        <f>'Master data'!A29</f>
        <v>Electronics (Consumer &amp; Office)</v>
      </c>
      <c r="B29" s="6">
        <f>'Master data'!B29</f>
        <v>138</v>
      </c>
      <c r="C29" s="23">
        <f>IF('Master data'!AP29&gt;0,'Master data'!AN29/'Master data'!AP29,"NA")</f>
        <v>6.4036095605093199E-2</v>
      </c>
      <c r="D29" s="23">
        <f>IF('Master data'!AP29&gt;0,'Master data'!DM29/'Master data'!AP29,"NA")</f>
        <v>6.3683998529846575E-2</v>
      </c>
      <c r="E29" s="23">
        <f>'Master data'!AJ29</f>
        <v>0.11795089968411829</v>
      </c>
      <c r="F29" s="23">
        <f>IF('Master data'!AO29&gt;0,('Master data'!CB29+'Master data'!CC29+'Master data'!CD29-'Master data'!CF29)/'Master data'!AO29,"NA")</f>
        <v>0.18845639118106997</v>
      </c>
      <c r="G29" s="7">
        <f>'Cap Ex'!H29</f>
        <v>6.5461285299230287E-2</v>
      </c>
      <c r="H29" s="4">
        <f>'Cap Ex'!J29</f>
        <v>1.6809375717987154</v>
      </c>
    </row>
    <row r="30" spans="1:8">
      <c r="A30" s="2" t="str">
        <f>'Master data'!A30</f>
        <v>Electronics (General)</v>
      </c>
      <c r="B30" s="6">
        <f>'Master data'!B30</f>
        <v>1425</v>
      </c>
      <c r="C30" s="23">
        <f>IF('Master data'!AP30&gt;0,'Master data'!AN30/'Master data'!AP30,"NA")</f>
        <v>8.3698873400229079E-2</v>
      </c>
      <c r="D30" s="23">
        <f>IF('Master data'!AP30&gt;0,'Master data'!DM30/'Master data'!AP30,"NA")</f>
        <v>8.342281140717156E-2</v>
      </c>
      <c r="E30" s="23">
        <f>'Master data'!AJ30</f>
        <v>0.12291803618616465</v>
      </c>
      <c r="F30" s="23">
        <f>IF('Master data'!AO30&gt;0,('Master data'!CB30+'Master data'!CC30+'Master data'!CD30-'Master data'!CF30)/'Master data'!AO30,"NA")</f>
        <v>0.25989108046450682</v>
      </c>
      <c r="G30" s="7">
        <f>'Cap Ex'!H30</f>
        <v>6.341272234412805E-2</v>
      </c>
      <c r="H30" s="4">
        <f>'Cap Ex'!J30</f>
        <v>1.5764726495723238</v>
      </c>
    </row>
    <row r="31" spans="1:8">
      <c r="A31" s="2" t="str">
        <f>'Master data'!A31</f>
        <v>Engineering/Construction</v>
      </c>
      <c r="B31" s="6">
        <f>'Master data'!B31</f>
        <v>1267</v>
      </c>
      <c r="C31" s="23">
        <f>IF('Master data'!AP31&gt;0,'Master data'!AN31/'Master data'!AP31,"NA")</f>
        <v>4.8361118949709653E-2</v>
      </c>
      <c r="D31" s="23">
        <f>IF('Master data'!AP31&gt;0,'Master data'!DM31/'Master data'!AP31,"NA")</f>
        <v>4.8072625266089533E-2</v>
      </c>
      <c r="E31" s="23">
        <f>'Master data'!AJ31</f>
        <v>0.15798804868395813</v>
      </c>
      <c r="F31" s="23">
        <f>IF('Master data'!AO31&gt;0,('Master data'!CB31+'Master data'!CC31+'Master data'!CD31-'Master data'!CF31)/'Master data'!AO31,"NA")</f>
        <v>0.31356729778636799</v>
      </c>
      <c r="G31" s="7">
        <f>'Cap Ex'!H31</f>
        <v>2.6091027382896672E-2</v>
      </c>
      <c r="H31" s="4">
        <f>'Cap Ex'!J31</f>
        <v>2.1078254150031008</v>
      </c>
    </row>
    <row r="32" spans="1:8">
      <c r="A32" s="2" t="str">
        <f>'Master data'!A32</f>
        <v>Entertainment</v>
      </c>
      <c r="B32" s="6">
        <f>'Master data'!B32</f>
        <v>734</v>
      </c>
      <c r="C32" s="23">
        <f>IF('Master data'!AP32&gt;0,'Master data'!AN32/'Master data'!AP32,"NA")</f>
        <v>9.5182378654661212E-2</v>
      </c>
      <c r="D32" s="23">
        <f>IF('Master data'!AP32&gt;0,'Master data'!DM32/'Master data'!AP32,"NA")</f>
        <v>9.3243903088815805E-2</v>
      </c>
      <c r="E32" s="23">
        <f>'Master data'!AJ32</f>
        <v>7.8027342383283085E-2</v>
      </c>
      <c r="F32" s="23">
        <f>IF('Master data'!AO32&gt;0,('Master data'!CB32+'Master data'!CC32+'Master data'!CD32-'Master data'!CF32)/'Master data'!AO32,"NA")</f>
        <v>0.11501858376823988</v>
      </c>
      <c r="G32" s="7">
        <f>'Cap Ex'!H32</f>
        <v>2.7075856672277476E-2</v>
      </c>
      <c r="H32" s="4">
        <f>'Cap Ex'!J32</f>
        <v>1.1845128712913422</v>
      </c>
    </row>
    <row r="33" spans="1:8">
      <c r="A33" s="2" t="str">
        <f>'Master data'!A33</f>
        <v>Environmental &amp; Waste Services</v>
      </c>
      <c r="B33" s="6">
        <f>'Master data'!B33</f>
        <v>353</v>
      </c>
      <c r="C33" s="23">
        <f>IF('Master data'!AP33&gt;0,'Master data'!AN33/'Master data'!AP33,"NA")</f>
        <v>0.11126301448152691</v>
      </c>
      <c r="D33" s="23">
        <f>IF('Master data'!AP33&gt;0,'Master data'!DM33/'Master data'!AP33,"NA")</f>
        <v>0.11065180568357465</v>
      </c>
      <c r="E33" s="23">
        <f>'Master data'!AJ33</f>
        <v>0.12998483608179812</v>
      </c>
      <c r="F33" s="23">
        <f>IF('Master data'!AO33&gt;0,('Master data'!CB33+'Master data'!CC33+'Master data'!CD33-'Master data'!CF33)/'Master data'!AO33,"NA")</f>
        <v>0.18561991103834877</v>
      </c>
      <c r="G33" s="7">
        <f>'Cap Ex'!H33</f>
        <v>0.10751660160840347</v>
      </c>
      <c r="H33" s="4">
        <f>'Cap Ex'!J33</f>
        <v>1.2850256670890909</v>
      </c>
    </row>
    <row r="34" spans="1:8">
      <c r="A34" s="2" t="str">
        <f>'Master data'!A34</f>
        <v>Farming/Agriculture</v>
      </c>
      <c r="B34" s="6">
        <f>'Master data'!B34</f>
        <v>417</v>
      </c>
      <c r="C34" s="23">
        <f>IF('Master data'!AP34&gt;0,'Master data'!AN34/'Master data'!AP34,"NA")</f>
        <v>7.3191884061821644E-2</v>
      </c>
      <c r="D34" s="23">
        <f>IF('Master data'!AP34&gt;0,'Master data'!DM34/'Master data'!AP34,"NA")</f>
        <v>7.2604356210684465E-2</v>
      </c>
      <c r="E34" s="23">
        <f>'Master data'!AJ34</f>
        <v>0.12702778250462579</v>
      </c>
      <c r="F34" s="23">
        <f>IF('Master data'!AO34&gt;0,('Master data'!CB34+'Master data'!CC34+'Master data'!CD34-'Master data'!CF34)/'Master data'!AO34,"NA")</f>
        <v>0.24449727655633702</v>
      </c>
      <c r="G34" s="7">
        <f>'Cap Ex'!H34</f>
        <v>3.2607347700619203E-2</v>
      </c>
      <c r="H34" s="4">
        <f>'Cap Ex'!J34</f>
        <v>1.5270189959091154</v>
      </c>
    </row>
    <row r="35" spans="1:8">
      <c r="A35" s="2" t="str">
        <f>'Master data'!A35</f>
        <v>Financial Svcs. (Non-bank &amp; Insurance)</v>
      </c>
      <c r="B35" s="6">
        <f>'Master data'!B35</f>
        <v>1102</v>
      </c>
      <c r="C35" s="23">
        <f>IF('Master data'!AP35&gt;0,'Master data'!AN35/'Master data'!AP35,"NA")</f>
        <v>0.10055850188538069</v>
      </c>
      <c r="D35" s="23">
        <f>IF('Master data'!AP35&gt;0,'Master data'!DM35/'Master data'!AP35,"NA")</f>
        <v>0.10122142177508793</v>
      </c>
      <c r="E35" s="23">
        <f>'Master data'!AJ35</f>
        <v>0.15289723972565497</v>
      </c>
      <c r="F35" s="23">
        <f>IF('Master data'!AO35&gt;0,('Master data'!CB35+'Master data'!CC35+'Master data'!CD35-'Master data'!CF35)/'Master data'!AO35,"NA")</f>
        <v>3.5194058709171889</v>
      </c>
      <c r="G35" s="7">
        <f>'Cap Ex'!H35</f>
        <v>6.6354678402591447E-2</v>
      </c>
      <c r="H35" s="4">
        <f>'Cap Ex'!J35</f>
        <v>7.508175306627532E-2</v>
      </c>
    </row>
    <row r="36" spans="1:8">
      <c r="A36" s="2" t="str">
        <f>'Master data'!A36</f>
        <v>Food Processing</v>
      </c>
      <c r="B36" s="6">
        <f>'Master data'!B36</f>
        <v>1377</v>
      </c>
      <c r="C36" s="23">
        <f>IF('Master data'!AP36&gt;0,'Master data'!AN36/'Master data'!AP36,"NA")</f>
        <v>9.242867843024441E-2</v>
      </c>
      <c r="D36" s="23">
        <f>IF('Master data'!AP36&gt;0,'Master data'!DM36/'Master data'!AP36,"NA")</f>
        <v>9.2507829483284384E-2</v>
      </c>
      <c r="E36" s="23">
        <f>'Master data'!AJ36</f>
        <v>0.15202930549457441</v>
      </c>
      <c r="F36" s="23">
        <f>IF('Master data'!AO36&gt;0,('Master data'!CB36+'Master data'!CC36+'Master data'!CD36-'Master data'!CF36)/'Master data'!AO36,"NA")</f>
        <v>0.1525004143089487</v>
      </c>
      <c r="G36" s="7">
        <f>'Cap Ex'!H36</f>
        <v>3.9433834241671337E-2</v>
      </c>
      <c r="H36" s="4">
        <f>'Cap Ex'!J36</f>
        <v>1.7623802707398435</v>
      </c>
    </row>
    <row r="37" spans="1:8">
      <c r="A37" s="2" t="str">
        <f>'Master data'!A37</f>
        <v>Food Wholesalers</v>
      </c>
      <c r="B37" s="6">
        <f>'Master data'!B37</f>
        <v>160</v>
      </c>
      <c r="C37" s="23">
        <f>IF('Master data'!AP37&gt;0,'Master data'!AN37/'Master data'!AP37,"NA")</f>
        <v>2.199851556860025E-2</v>
      </c>
      <c r="D37" s="23">
        <f>IF('Master data'!AP37&gt;0,'Master data'!DM37/'Master data'!AP37,"NA")</f>
        <v>2.2423455166316369E-2</v>
      </c>
      <c r="E37" s="23">
        <f>'Master data'!AJ37</f>
        <v>0.14567333847476918</v>
      </c>
      <c r="F37" s="23">
        <f>IF('Master data'!AO37&gt;0,('Master data'!CB37+'Master data'!CC37+'Master data'!CD37-'Master data'!CF37)/'Master data'!AO37,"NA")</f>
        <v>7.7237760052042803E-2</v>
      </c>
      <c r="G37" s="7">
        <f>'Cap Ex'!H37</f>
        <v>1.2407395934016071E-2</v>
      </c>
      <c r="H37" s="4">
        <f>'Cap Ex'!J37</f>
        <v>5.0516689569151323</v>
      </c>
    </row>
    <row r="38" spans="1:8">
      <c r="A38" s="2" t="str">
        <f>'Master data'!A38</f>
        <v>Furn/Home Furnishings</v>
      </c>
      <c r="B38" s="6">
        <f>'Master data'!B38</f>
        <v>359</v>
      </c>
      <c r="C38" s="23">
        <f>IF('Master data'!AP38&gt;0,'Master data'!AN38/'Master data'!AP38,"NA")</f>
        <v>9.0173102204144831E-2</v>
      </c>
      <c r="D38" s="23">
        <f>IF('Master data'!AP38&gt;0,'Master data'!DM38/'Master data'!AP38,"NA")</f>
        <v>8.9905668708503556E-2</v>
      </c>
      <c r="E38" s="23">
        <f>'Master data'!AJ38</f>
        <v>0.15994467350585362</v>
      </c>
      <c r="F38" s="23">
        <f>IF('Master data'!AO38&gt;0,('Master data'!CB38+'Master data'!CC38+'Master data'!CD38-'Master data'!CF38)/'Master data'!AO38,"NA")</f>
        <v>0.17812306886892071</v>
      </c>
      <c r="G38" s="7">
        <f>'Cap Ex'!H38</f>
        <v>2.4921896152994241E-2</v>
      </c>
      <c r="H38" s="4">
        <f>'Cap Ex'!J38</f>
        <v>2.7324434819828336</v>
      </c>
    </row>
    <row r="39" spans="1:8">
      <c r="A39" s="2" t="str">
        <f>'Master data'!A39</f>
        <v>Green &amp; Renewable Energy</v>
      </c>
      <c r="B39" s="6">
        <f>'Master data'!B39</f>
        <v>239</v>
      </c>
      <c r="C39" s="23">
        <f>IF('Master data'!AP39&gt;0,'Master data'!AN39/'Master data'!AP39,"NA")</f>
        <v>0.33385586735949296</v>
      </c>
      <c r="D39" s="23">
        <f>IF('Master data'!AP39&gt;0,'Master data'!DM39/'Master data'!AP39,"NA")</f>
        <v>0.33485860381153659</v>
      </c>
      <c r="E39" s="23">
        <f>'Master data'!AJ39</f>
        <v>9.7680032851166956E-2</v>
      </c>
      <c r="F39" s="23">
        <f>IF('Master data'!AO39&gt;0,('Master data'!CB39+'Master data'!CC39+'Master data'!CD39-'Master data'!CF39)/'Master data'!AO39,"NA")</f>
        <v>0.43375152608898448</v>
      </c>
      <c r="G39" s="7">
        <f>'Cap Ex'!H39</f>
        <v>0.25434296265623013</v>
      </c>
      <c r="H39" s="4">
        <f>'Cap Ex'!J39</f>
        <v>0.26623388747483401</v>
      </c>
    </row>
    <row r="40" spans="1:8">
      <c r="A40" s="2" t="str">
        <f>'Master data'!A40</f>
        <v>Healthcare Products</v>
      </c>
      <c r="B40" s="6">
        <f>'Master data'!B40</f>
        <v>852</v>
      </c>
      <c r="C40" s="23">
        <f>IF('Master data'!AP40&gt;0,'Master data'!AN40/'Master data'!AP40,"NA")</f>
        <v>0.19134637476526503</v>
      </c>
      <c r="D40" s="23">
        <f>IF('Master data'!AP40&gt;0,'Master data'!DM40/'Master data'!AP40,"NA")</f>
        <v>0.19025008974563362</v>
      </c>
      <c r="E40" s="23">
        <f>'Master data'!AJ40</f>
        <v>7.5996621239877257E-2</v>
      </c>
      <c r="F40" s="23">
        <f>IF('Master data'!AO40&gt;0,('Master data'!CB40+'Master data'!CC40+'Master data'!CD40-'Master data'!CF40)/'Master data'!AO40,"NA")</f>
        <v>0.30256848709439677</v>
      </c>
      <c r="G40" s="7">
        <f>'Cap Ex'!H40</f>
        <v>9.7684912210769165E-2</v>
      </c>
      <c r="H40" s="4">
        <f>'Cap Ex'!J40</f>
        <v>1.045846161111043</v>
      </c>
    </row>
    <row r="41" spans="1:8">
      <c r="A41" s="2" t="str">
        <f>'Master data'!A41</f>
        <v>Healthcare Support Services</v>
      </c>
      <c r="B41" s="6">
        <f>'Master data'!B41</f>
        <v>445</v>
      </c>
      <c r="C41" s="23">
        <f>IF('Master data'!AP41&gt;0,'Master data'!AN41/'Master data'!AP41,"NA")</f>
        <v>4.3593195826609241E-2</v>
      </c>
      <c r="D41" s="23">
        <f>IF('Master data'!AP41&gt;0,'Master data'!DM41/'Master data'!AP41,"NA")</f>
        <v>4.4395081437957666E-2</v>
      </c>
      <c r="E41" s="23">
        <f>'Master data'!AJ41</f>
        <v>0.14227983754560394</v>
      </c>
      <c r="F41" s="23">
        <f>IF('Master data'!AO41&gt;0,('Master data'!CB41+'Master data'!CC41+'Master data'!CD41-'Master data'!CF41)/'Master data'!AO41,"NA")</f>
        <v>2.029815683848965E-2</v>
      </c>
      <c r="G41" s="7">
        <f>'Cap Ex'!H41</f>
        <v>1.5410618551876044E-2</v>
      </c>
      <c r="H41" s="4">
        <f>'Cap Ex'!J41</f>
        <v>6.6359755423643216</v>
      </c>
    </row>
    <row r="42" spans="1:8">
      <c r="A42" s="2" t="str">
        <f>'Master data'!A42</f>
        <v>Heathcare Information and Technology</v>
      </c>
      <c r="B42" s="6">
        <f>'Master data'!B42</f>
        <v>455</v>
      </c>
      <c r="C42" s="23">
        <f>IF('Master data'!AP42&gt;0,'Master data'!AN42/'Master data'!AP42,"NA")</f>
        <v>0.17429640468122692</v>
      </c>
      <c r="D42" s="23">
        <f>IF('Master data'!AP42&gt;0,'Master data'!DM42/'Master data'!AP42,"NA")</f>
        <v>0.17381307091319981</v>
      </c>
      <c r="E42" s="23">
        <f>'Master data'!AJ42</f>
        <v>6.8531772382227199E-2</v>
      </c>
      <c r="F42" s="23">
        <f>IF('Master data'!AO42&gt;0,('Master data'!CB42+'Master data'!CC42+'Master data'!CD42-'Master data'!CF42)/'Master data'!AO42,"NA")</f>
        <v>0.30799269930240319</v>
      </c>
      <c r="G42" s="7">
        <f>'Cap Ex'!H42</f>
        <v>0.18777212825730508</v>
      </c>
      <c r="H42" s="4">
        <f>'Cap Ex'!J42</f>
        <v>1.205045287274372</v>
      </c>
    </row>
    <row r="43" spans="1:8">
      <c r="A43" s="2" t="str">
        <f>'Master data'!A43</f>
        <v>Homebuilding</v>
      </c>
      <c r="B43" s="6">
        <f>'Master data'!B43</f>
        <v>168</v>
      </c>
      <c r="C43" s="23">
        <f>IF('Master data'!AP43&gt;0,'Master data'!AN43/'Master data'!AP43,"NA")</f>
        <v>0.128414953047508</v>
      </c>
      <c r="D43" s="23">
        <f>IF('Master data'!AP43&gt;0,'Master data'!DM43/'Master data'!AP43,"NA")</f>
        <v>0.13695530015327942</v>
      </c>
      <c r="E43" s="23">
        <f>'Master data'!AJ43</f>
        <v>0.2056651335052623</v>
      </c>
      <c r="F43" s="23">
        <f>IF('Master data'!AO43&gt;0,('Master data'!CB43+'Master data'!CC43+'Master data'!CD43-'Master data'!CF43)/'Master data'!AO43,"NA")</f>
        <v>0.65947223396866328</v>
      </c>
      <c r="G43" s="7">
        <f>'Cap Ex'!H43</f>
        <v>5.5436818757800353E-3</v>
      </c>
      <c r="H43" s="4">
        <f>'Cap Ex'!J43</f>
        <v>1.460552948962565</v>
      </c>
    </row>
    <row r="44" spans="1:8">
      <c r="A44" s="2" t="str">
        <f>'Master data'!A44</f>
        <v>Hospitals/Healthcare Facilities</v>
      </c>
      <c r="B44" s="6">
        <f>'Master data'!B44</f>
        <v>223</v>
      </c>
      <c r="C44" s="23">
        <f>IF('Master data'!AP44&gt;0,'Master data'!AN44/'Master data'!AP44,"NA")</f>
        <v>0.10994891680419422</v>
      </c>
      <c r="D44" s="23">
        <f>IF('Master data'!AP44&gt;0,'Master data'!DM44/'Master data'!AP44,"NA")</f>
        <v>0.11343134381426492</v>
      </c>
      <c r="E44" s="23">
        <f>'Master data'!AJ44</f>
        <v>0.15976905706743341</v>
      </c>
      <c r="F44" s="23">
        <f>IF('Master data'!AO44&gt;0,('Master data'!CB44+'Master data'!CC44+'Master data'!CD44-'Master data'!CF44)/'Master data'!AO44,"NA")</f>
        <v>0.18014049532982676</v>
      </c>
      <c r="G44" s="7">
        <f>'Cap Ex'!H44</f>
        <v>3.7465617423834127E-2</v>
      </c>
      <c r="H44" s="4">
        <f>'Cap Ex'!J44</f>
        <v>1.3074735160759832</v>
      </c>
    </row>
    <row r="45" spans="1:8">
      <c r="A45" s="2" t="str">
        <f>'Master data'!A45</f>
        <v>Hotel/Gaming</v>
      </c>
      <c r="B45" s="6">
        <f>'Master data'!B45</f>
        <v>654</v>
      </c>
      <c r="C45" s="23">
        <f>IF('Master data'!AP45&gt;0,'Master data'!AN45/'Master data'!AP45,"NA")</f>
        <v>-0.10330826409979324</v>
      </c>
      <c r="D45" s="23">
        <f>IF('Master data'!AP45&gt;0,'Master data'!DM45/'Master data'!AP45,"NA")</f>
        <v>-7.9822063960307013E-2</v>
      </c>
      <c r="E45" s="23">
        <f>'Master data'!AJ45</f>
        <v>5.7061387842559444E-2</v>
      </c>
      <c r="F45" s="23">
        <f>IF('Master data'!AO45&gt;0,('Master data'!CB45+'Master data'!CC45+'Master data'!CD45-'Master data'!CF45)/'Master data'!AO45,"NA")</f>
        <v>0.27074669088533093</v>
      </c>
      <c r="G45" s="7">
        <f>'Cap Ex'!H45</f>
        <v>8.1575691891312072E-3</v>
      </c>
      <c r="H45" s="4">
        <f>'Cap Ex'!J45</f>
        <v>0.3889305155506233</v>
      </c>
    </row>
    <row r="46" spans="1:8">
      <c r="A46" s="2" t="str">
        <f>'Master data'!A46</f>
        <v>Household Products</v>
      </c>
      <c r="B46" s="6">
        <f>'Master data'!B46</f>
        <v>575</v>
      </c>
      <c r="C46" s="23">
        <f>IF('Master data'!AP46&gt;0,'Master data'!AN46/'Master data'!AP46,"NA")</f>
        <v>0.15761704850080471</v>
      </c>
      <c r="D46" s="23">
        <f>IF('Master data'!AP46&gt;0,'Master data'!DM46/'Master data'!AP46,"NA")</f>
        <v>0.15724662490610716</v>
      </c>
      <c r="E46" s="23">
        <f>'Master data'!AJ46</f>
        <v>0.12035865084485994</v>
      </c>
      <c r="F46" s="23">
        <f>IF('Master data'!AO46&gt;0,('Master data'!CB46+'Master data'!CC46+'Master data'!CD46-'Master data'!CF46)/'Master data'!AO46,"NA")</f>
        <v>0.10503550009787248</v>
      </c>
      <c r="G46" s="7">
        <f>'Cap Ex'!H46</f>
        <v>2.1690463776742441E-2</v>
      </c>
      <c r="H46" s="4">
        <f>'Cap Ex'!J46</f>
        <v>1.8031128111662535</v>
      </c>
    </row>
    <row r="47" spans="1:8">
      <c r="A47" s="2" t="str">
        <f>'Master data'!A47</f>
        <v>Information Services</v>
      </c>
      <c r="B47" s="6">
        <f>'Master data'!B47</f>
        <v>266</v>
      </c>
      <c r="C47" s="23">
        <f>IF('Master data'!AP47&gt;0,'Master data'!AN47/'Master data'!AP47,"NA")</f>
        <v>0.20346741419012196</v>
      </c>
      <c r="D47" s="23">
        <f>IF('Master data'!AP47&gt;0,'Master data'!DM47/'Master data'!AP47,"NA")</f>
        <v>0.20227117739607817</v>
      </c>
      <c r="E47" s="23">
        <f>'Master data'!AJ47</f>
        <v>0.14318180298464608</v>
      </c>
      <c r="F47" s="23">
        <f>IF('Master data'!AO47&gt;0,('Master data'!CB47+'Master data'!CC47+'Master data'!CD47-'Master data'!CF47)/'Master data'!AO47,"NA")</f>
        <v>0.84813309643046342</v>
      </c>
      <c r="G47" s="7">
        <f>'Cap Ex'!H47</f>
        <v>4.094854330100154E-2</v>
      </c>
      <c r="H47" s="4">
        <f>'Cap Ex'!J47</f>
        <v>1.4718132745855532</v>
      </c>
    </row>
    <row r="48" spans="1:8">
      <c r="A48" s="2" t="str">
        <f>'Master data'!A48</f>
        <v>Insurance (General)</v>
      </c>
      <c r="B48" s="6">
        <f>'Master data'!B48</f>
        <v>215</v>
      </c>
      <c r="C48" s="23">
        <f>IF('Master data'!AP48&gt;0,'Master data'!AN48/'Master data'!AP48,"NA")</f>
        <v>0.10327061051796796</v>
      </c>
      <c r="D48" s="23">
        <f>IF('Master data'!AP48&gt;0,'Master data'!DM48/'Master data'!AP48,"NA")</f>
        <v>0.10323909742110052</v>
      </c>
      <c r="E48" s="23">
        <f>'Master data'!AJ48</f>
        <v>0.14535346913165509</v>
      </c>
      <c r="F48" s="23">
        <f>IF('Master data'!AO48&gt;0,('Master data'!CB48+'Master data'!CC48+'Master data'!CD48-'Master data'!CF48)/'Master data'!AO48,"NA")</f>
        <v>0.41118478211965864</v>
      </c>
      <c r="G48" s="7">
        <f>'Cap Ex'!H48</f>
        <v>1.2234780105357555E-3</v>
      </c>
      <c r="H48" s="4">
        <f>'Cap Ex'!J48</f>
        <v>1.6084188204332122</v>
      </c>
    </row>
    <row r="49" spans="1:8">
      <c r="A49" s="2" t="str">
        <f>'Master data'!A49</f>
        <v>Insurance (Life)</v>
      </c>
      <c r="B49" s="6">
        <f>'Master data'!B49</f>
        <v>142</v>
      </c>
      <c r="C49" s="23">
        <f>IF('Master data'!AP49&gt;0,'Master data'!AN49/'Master data'!AP49,"NA")</f>
        <v>0.10423158635631799</v>
      </c>
      <c r="D49" s="23">
        <f>IF('Master data'!AP49&gt;0,'Master data'!DM49/'Master data'!AP49,"NA")</f>
        <v>0.10418822130214209</v>
      </c>
      <c r="E49" s="23">
        <f>'Master data'!AJ49</f>
        <v>0.16746415798925821</v>
      </c>
      <c r="F49" s="23">
        <f>IF('Master data'!AO49&gt;0,('Master data'!CB49+'Master data'!CC49+'Master data'!CD49-'Master data'!CF49)/'Master data'!AO49,"NA")</f>
        <v>-0.41731919980329585</v>
      </c>
      <c r="G49" s="7">
        <f>'Cap Ex'!H49</f>
        <v>6.0496076868057202E-3</v>
      </c>
      <c r="H49" s="4">
        <f>'Cap Ex'!J49</f>
        <v>1.2610123544542804</v>
      </c>
    </row>
    <row r="50" spans="1:8">
      <c r="A50" s="2" t="str">
        <f>'Master data'!A50</f>
        <v>Insurance (Prop/Cas.)</v>
      </c>
      <c r="B50" s="6">
        <f>'Master data'!B50</f>
        <v>231</v>
      </c>
      <c r="C50" s="23">
        <f>IF('Master data'!AP50&gt;0,'Master data'!AN50/'Master data'!AP50,"NA")</f>
        <v>0.11549740428092074</v>
      </c>
      <c r="D50" s="23">
        <f>IF('Master data'!AP50&gt;0,'Master data'!DM50/'Master data'!AP50,"NA")</f>
        <v>0.11539429645108923</v>
      </c>
      <c r="E50" s="23">
        <f>'Master data'!AJ50</f>
        <v>0.15522217858995871</v>
      </c>
      <c r="F50" s="23">
        <f>IF('Master data'!AO50&gt;0,('Master data'!CB50+'Master data'!CC50+'Master data'!CD50-'Master data'!CF50)/'Master data'!AO50,"NA")</f>
        <v>-0.3531277817948677</v>
      </c>
      <c r="G50" s="7">
        <f>'Cap Ex'!H50</f>
        <v>1.293375445952712E-2</v>
      </c>
      <c r="H50" s="4">
        <f>'Cap Ex'!J50</f>
        <v>1.3627114561854952</v>
      </c>
    </row>
    <row r="51" spans="1:8">
      <c r="A51" s="2" t="str">
        <f>'Master data'!A51</f>
        <v>Investments &amp; Asset Management</v>
      </c>
      <c r="B51" s="6">
        <f>'Master data'!B51</f>
        <v>1706</v>
      </c>
      <c r="C51" s="23">
        <f>IF('Master data'!AP51&gt;0,'Master data'!AN51/'Master data'!AP51,"NA")</f>
        <v>0.20168406883094253</v>
      </c>
      <c r="D51" s="23">
        <f>IF('Master data'!AP51&gt;0,'Master data'!DM51/'Master data'!AP51,"NA")</f>
        <v>0.20224212238931832</v>
      </c>
      <c r="E51" s="23">
        <f>'Master data'!AJ51</f>
        <v>4.7028453315935075E-2</v>
      </c>
      <c r="F51" s="23">
        <f>IF('Master data'!AO51&gt;0,('Master data'!CB51+'Master data'!CC51+'Master data'!CD51-'Master data'!CF51)/'Master data'!AO51,"NA")</f>
        <v>-1.851613216192121</v>
      </c>
      <c r="G51" s="7">
        <f>'Cap Ex'!H51</f>
        <v>4.1675217813524415E-2</v>
      </c>
      <c r="H51" s="4">
        <f>'Cap Ex'!J51</f>
        <v>0.52387912099900935</v>
      </c>
    </row>
    <row r="52" spans="1:8">
      <c r="A52" s="2" t="str">
        <f>'Master data'!A52</f>
        <v>Machinery</v>
      </c>
      <c r="B52" s="6">
        <f>'Master data'!B52</f>
        <v>1421</v>
      </c>
      <c r="C52" s="23">
        <f>IF('Master data'!AP52&gt;0,'Master data'!AN52/'Master data'!AP52,"NA")</f>
        <v>0.10002744471880429</v>
      </c>
      <c r="D52" s="23">
        <f>IF('Master data'!AP52&gt;0,'Master data'!DM52/'Master data'!AP52,"NA")</f>
        <v>9.9495636886152691E-2</v>
      </c>
      <c r="E52" s="23">
        <f>'Master data'!AJ52</f>
        <v>0.15760278040714831</v>
      </c>
      <c r="F52" s="23">
        <f>IF('Master data'!AO52&gt;0,('Master data'!CB52+'Master data'!CC52+'Master data'!CD52-'Master data'!CF52)/'Master data'!AO52,"NA")</f>
        <v>0.39476627972133743</v>
      </c>
      <c r="G52" s="7">
        <f>'Cap Ex'!H52</f>
        <v>3.0665116726434054E-2</v>
      </c>
      <c r="H52" s="4">
        <f>'Cap Ex'!J52</f>
        <v>1.524790725080347</v>
      </c>
    </row>
    <row r="53" spans="1:8">
      <c r="A53" s="2" t="str">
        <f>'Master data'!A53</f>
        <v>Metals &amp; Mining</v>
      </c>
      <c r="B53" s="6">
        <f>'Master data'!B53</f>
        <v>1706</v>
      </c>
      <c r="C53" s="23">
        <f>IF('Master data'!AP53&gt;0,'Master data'!AN53/'Master data'!AP53,"NA")</f>
        <v>0.15989624031325803</v>
      </c>
      <c r="D53" s="23">
        <f>IF('Master data'!AP53&gt;0,'Master data'!DM53/'Master data'!AP53,"NA")</f>
        <v>0.15978212186952045</v>
      </c>
      <c r="E53" s="23">
        <f>'Master data'!AJ53</f>
        <v>4.4047782417602779E-2</v>
      </c>
      <c r="F53" s="23">
        <f>IF('Master data'!AO53&gt;0,('Master data'!CB53+'Master data'!CC53+'Master data'!CD53-'Master data'!CF53)/'Master data'!AO53,"NA")</f>
        <v>0.20637077841224777</v>
      </c>
      <c r="G53" s="7">
        <f>'Cap Ex'!H53</f>
        <v>3.024735011445874E-2</v>
      </c>
      <c r="H53" s="4">
        <f>'Cap Ex'!J53</f>
        <v>1.4040887692825965</v>
      </c>
    </row>
    <row r="54" spans="1:8">
      <c r="A54" s="2" t="str">
        <f>'Master data'!A54</f>
        <v>Office Equipment &amp; Services</v>
      </c>
      <c r="B54" s="6">
        <f>'Master data'!B54</f>
        <v>145</v>
      </c>
      <c r="C54" s="23">
        <f>IF('Master data'!AP54&gt;0,'Master data'!AN54/'Master data'!AP54,"NA")</f>
        <v>7.2547373443188984E-2</v>
      </c>
      <c r="D54" s="23">
        <f>IF('Master data'!AP54&gt;0,'Master data'!DM54/'Master data'!AP54,"NA")</f>
        <v>7.1806614321386575E-2</v>
      </c>
      <c r="E54" s="23">
        <f>'Master data'!AJ54</f>
        <v>0.13296911127852126</v>
      </c>
      <c r="F54" s="23">
        <f>IF('Master data'!AO54&gt;0,('Master data'!CB54+'Master data'!CC54+'Master data'!CD54-'Master data'!CF54)/'Master data'!AO54,"NA")</f>
        <v>0.2036229909110702</v>
      </c>
      <c r="G54" s="7">
        <f>'Cap Ex'!H54</f>
        <v>4.9158187660709347E-2</v>
      </c>
      <c r="H54" s="4">
        <f>'Cap Ex'!J54</f>
        <v>1.9370323805362779</v>
      </c>
    </row>
    <row r="55" spans="1:8">
      <c r="A55" s="2" t="str">
        <f>'Master data'!A55</f>
        <v>Oil/Gas (Integrated)</v>
      </c>
      <c r="B55" s="6">
        <f>'Master data'!B55</f>
        <v>46</v>
      </c>
      <c r="C55" s="23">
        <f>IF('Master data'!AP55&gt;0,'Master data'!AN55/'Master data'!AP55,"NA")</f>
        <v>0.1195269479048717</v>
      </c>
      <c r="D55" s="23">
        <f>IF('Master data'!AP55&gt;0,'Master data'!DM55/'Master data'!AP55,"NA")</f>
        <v>0.11904496800428231</v>
      </c>
      <c r="E55" s="23">
        <f>'Master data'!AJ55</f>
        <v>0.22966977055414242</v>
      </c>
      <c r="F55" s="23">
        <f>IF('Master data'!AO55&gt;0,('Master data'!CB55+'Master data'!CC55+'Master data'!CD55-'Master data'!CF55)/'Master data'!AO55,"NA")</f>
        <v>0.12278751192240368</v>
      </c>
      <c r="G55" s="7">
        <f>'Cap Ex'!H55</f>
        <v>-9.8096557657455698E-3</v>
      </c>
      <c r="H55" s="4">
        <f>'Cap Ex'!J55</f>
        <v>1.1364481392207744</v>
      </c>
    </row>
    <row r="56" spans="1:8">
      <c r="A56" s="2" t="str">
        <f>'Master data'!A56</f>
        <v>Oil/Gas (Production and Exploration)</v>
      </c>
      <c r="B56" s="6">
        <f>'Master data'!B56</f>
        <v>642</v>
      </c>
      <c r="C56" s="23">
        <f>IF('Master data'!AP56&gt;0,'Master data'!AN56/'Master data'!AP56,"NA")</f>
        <v>0.12587826847830771</v>
      </c>
      <c r="D56" s="23">
        <f>IF('Master data'!AP56&gt;0,'Master data'!DM56/'Master data'!AP56,"NA")</f>
        <v>0.12495519492682648</v>
      </c>
      <c r="E56" s="23">
        <f>'Master data'!AJ56</f>
        <v>5.2689368228282352E-2</v>
      </c>
      <c r="F56" s="23">
        <f>IF('Master data'!AO56&gt;0,('Master data'!CB56+'Master data'!CC56+'Master data'!CD56-'Master data'!CF56)/'Master data'!AO56,"NA")</f>
        <v>0.22211880086089678</v>
      </c>
      <c r="G56" s="7">
        <f>'Cap Ex'!H56</f>
        <v>4.4157296385609144E-3</v>
      </c>
      <c r="H56" s="4">
        <f>'Cap Ex'!J56</f>
        <v>0.53034482048687825</v>
      </c>
    </row>
    <row r="57" spans="1:8">
      <c r="A57" s="2" t="str">
        <f>'Master data'!A57</f>
        <v>Oil/Gas Distribution</v>
      </c>
      <c r="B57" s="6">
        <f>'Master data'!B57</f>
        <v>165</v>
      </c>
      <c r="C57" s="23">
        <f>IF('Master data'!AP57&gt;0,'Master data'!AN57/'Master data'!AP57,"NA")</f>
        <v>0.1243334726180125</v>
      </c>
      <c r="D57" s="23">
        <f>IF('Master data'!AP57&gt;0,'Master data'!DM57/'Master data'!AP57,"NA")</f>
        <v>0.12395966754057607</v>
      </c>
      <c r="E57" s="23">
        <f>'Master data'!AJ57</f>
        <v>0.12535746901227049</v>
      </c>
      <c r="F57" s="23">
        <f>IF('Master data'!AO57&gt;0,('Master data'!CB57+'Master data'!CC57+'Master data'!CD57-'Master data'!CF57)/'Master data'!AO57,"NA")</f>
        <v>0.10178568388639304</v>
      </c>
      <c r="G57" s="7">
        <f>'Cap Ex'!H57</f>
        <v>3.6244249060791482E-2</v>
      </c>
      <c r="H57" s="4">
        <f>'Cap Ex'!J57</f>
        <v>0.57370184591945661</v>
      </c>
    </row>
    <row r="58" spans="1:8">
      <c r="A58" s="2" t="str">
        <f>'Master data'!A58</f>
        <v>Oilfield Svcs/Equip.</v>
      </c>
      <c r="B58" s="6">
        <f>'Master data'!B58</f>
        <v>457</v>
      </c>
      <c r="C58" s="23">
        <f>IF('Master data'!AP58&gt;0,'Master data'!AN58/'Master data'!AP58,"NA")</f>
        <v>4.4471963845581865E-2</v>
      </c>
      <c r="D58" s="23">
        <f>IF('Master data'!AP58&gt;0,'Master data'!DM58/'Master data'!AP58,"NA")</f>
        <v>4.3772196109830977E-2</v>
      </c>
      <c r="E58" s="23">
        <f>'Master data'!AJ58</f>
        <v>0.10558530274836321</v>
      </c>
      <c r="F58" s="23">
        <f>IF('Master data'!AO58&gt;0,('Master data'!CB58+'Master data'!CC58+'Master data'!CD58-'Master data'!CF58)/'Master data'!AO58,"NA")</f>
        <v>0.1503619923829792</v>
      </c>
      <c r="G58" s="7">
        <f>'Cap Ex'!H58</f>
        <v>1.1806387985840473E-2</v>
      </c>
      <c r="H58" s="4">
        <f>'Cap Ex'!J58</f>
        <v>1.8488813865813059</v>
      </c>
    </row>
    <row r="59" spans="1:8">
      <c r="A59" s="2" t="str">
        <f>'Master data'!A59</f>
        <v>Packaging &amp; Container</v>
      </c>
      <c r="B59" s="6">
        <f>'Master data'!B59</f>
        <v>414</v>
      </c>
      <c r="C59" s="23">
        <f>IF('Master data'!AP59&gt;0,'Master data'!AN59/'Master data'!AP59,"NA")</f>
        <v>9.2388467604256341E-2</v>
      </c>
      <c r="D59" s="23">
        <f>IF('Master data'!AP59&gt;0,'Master data'!DM59/'Master data'!AP59,"NA")</f>
        <v>9.1523057736209085E-2</v>
      </c>
      <c r="E59" s="23">
        <f>'Master data'!AJ59</f>
        <v>0.1767353569715161</v>
      </c>
      <c r="F59" s="23">
        <f>IF('Master data'!AO59&gt;0,('Master data'!CB59+'Master data'!CC59+'Master data'!CD59-'Master data'!CF59)/'Master data'!AO59,"NA")</f>
        <v>0.19161127651264037</v>
      </c>
      <c r="G59" s="7">
        <f>'Cap Ex'!H59</f>
        <v>4.1475264956616818E-2</v>
      </c>
      <c r="H59" s="4">
        <f>'Cap Ex'!J59</f>
        <v>1.5870351531847779</v>
      </c>
    </row>
    <row r="60" spans="1:8">
      <c r="A60" s="2" t="str">
        <f>'Master data'!A60</f>
        <v>Paper/Forest Products</v>
      </c>
      <c r="B60" s="6">
        <f>'Master data'!B60</f>
        <v>272</v>
      </c>
      <c r="C60" s="23">
        <f>IF('Master data'!AP60&gt;0,'Master data'!AN60/'Master data'!AP60,"NA")</f>
        <v>0.14174439993853233</v>
      </c>
      <c r="D60" s="23">
        <f>IF('Master data'!AP60&gt;0,'Master data'!DM60/'Master data'!AP60,"NA")</f>
        <v>0.14159804731050596</v>
      </c>
      <c r="E60" s="23">
        <f>'Master data'!AJ60</f>
        <v>0.14104913766133662</v>
      </c>
      <c r="F60" s="23">
        <f>IF('Master data'!AO60&gt;0,('Master data'!CB60+'Master data'!CC60+'Master data'!CD60-'Master data'!CF60)/'Master data'!AO60,"NA")</f>
        <v>0.27003634009668703</v>
      </c>
      <c r="G60" s="7">
        <f>'Cap Ex'!H60</f>
        <v>3.6077619245513594E-2</v>
      </c>
      <c r="H60" s="4">
        <f>'Cap Ex'!J60</f>
        <v>1.0149034896974758</v>
      </c>
    </row>
    <row r="61" spans="1:8">
      <c r="A61" s="2" t="str">
        <f>'Master data'!A61</f>
        <v>Power</v>
      </c>
      <c r="B61" s="6">
        <f>'Master data'!B61</f>
        <v>541</v>
      </c>
      <c r="C61" s="23">
        <f>IF('Master data'!AP61&gt;0,'Master data'!AN61/'Master data'!AP61,"NA")</f>
        <v>0.11260794099765493</v>
      </c>
      <c r="D61" s="23">
        <f>IF('Master data'!AP61&gt;0,'Master data'!DM61/'Master data'!AP61,"NA")</f>
        <v>0.11273090662228229</v>
      </c>
      <c r="E61" s="23">
        <f>'Master data'!AJ61</f>
        <v>0.16292302235535111</v>
      </c>
      <c r="F61" s="23">
        <f>IF('Master data'!AO61&gt;0,('Master data'!CB61+'Master data'!CC61+'Master data'!CD61-'Master data'!CF61)/'Master data'!AO61,"NA")</f>
        <v>0.32989302785179814</v>
      </c>
      <c r="G61" s="7">
        <f>'Cap Ex'!H61</f>
        <v>8.65556336773117E-2</v>
      </c>
      <c r="H61" s="4">
        <f>'Cap Ex'!J61</f>
        <v>0.60976190171467592</v>
      </c>
    </row>
    <row r="62" spans="1:8">
      <c r="A62" s="2" t="str">
        <f>'Master data'!A62</f>
        <v>Precious Metals</v>
      </c>
      <c r="B62" s="6">
        <f>'Master data'!B62</f>
        <v>947</v>
      </c>
      <c r="C62" s="23">
        <f>IF('Master data'!AP62&gt;0,'Master data'!AN62/'Master data'!AP62,"NA")</f>
        <v>0.24980759969797947</v>
      </c>
      <c r="D62" s="23">
        <f>IF('Master data'!AP62&gt;0,'Master data'!DM62/'Master data'!AP62,"NA")</f>
        <v>0.24978183492650152</v>
      </c>
      <c r="E62" s="23">
        <f>'Master data'!AJ62</f>
        <v>4.209805890790777E-2</v>
      </c>
      <c r="F62" s="23">
        <f>IF('Master data'!AO62&gt;0,('Master data'!CB62+'Master data'!CC62+'Master data'!CD62-'Master data'!CF62)/'Master data'!AO62,"NA")</f>
        <v>0.18711737676342838</v>
      </c>
      <c r="G62" s="7">
        <f>'Cap Ex'!H62</f>
        <v>0.1009003571940405</v>
      </c>
      <c r="H62" s="4">
        <f>'Cap Ex'!J62</f>
        <v>0.95262202852854316</v>
      </c>
    </row>
    <row r="63" spans="1:8">
      <c r="A63" s="2" t="str">
        <f>'Master data'!A63</f>
        <v>Publishing &amp; Newspapers</v>
      </c>
      <c r="B63" s="6">
        <f>'Master data'!B63</f>
        <v>337</v>
      </c>
      <c r="C63" s="23">
        <f>IF('Master data'!AP63&gt;0,'Master data'!AN63/'Master data'!AP63,"NA")</f>
        <v>6.6027351032962034E-2</v>
      </c>
      <c r="D63" s="23">
        <f>IF('Master data'!AP63&gt;0,'Master data'!DM63/'Master data'!AP63,"NA")</f>
        <v>6.5754492926377819E-2</v>
      </c>
      <c r="E63" s="23">
        <f>'Master data'!AJ63</f>
        <v>0.13447521146816901</v>
      </c>
      <c r="F63" s="23">
        <f>IF('Master data'!AO63&gt;0,('Master data'!CB63+'Master data'!CC63+'Master data'!CD63-'Master data'!CF63)/'Master data'!AO63,"NA")</f>
        <v>0.19656308087122973</v>
      </c>
      <c r="G63" s="7">
        <f>'Cap Ex'!H63</f>
        <v>2.9516992667007955E-2</v>
      </c>
      <c r="H63" s="4">
        <f>'Cap Ex'!J63</f>
        <v>1.4490359302598788</v>
      </c>
    </row>
    <row r="64" spans="1:8">
      <c r="A64" s="2" t="str">
        <f>'Master data'!A64</f>
        <v>R.E.I.T.</v>
      </c>
      <c r="B64" s="6">
        <f>'Master data'!B64</f>
        <v>812</v>
      </c>
      <c r="C64" s="23">
        <f>IF('Master data'!AP64&gt;0,'Master data'!AN64/'Master data'!AP64,"NA")</f>
        <v>0.28917887036681483</v>
      </c>
      <c r="D64" s="23">
        <f>IF('Master data'!AP64&gt;0,'Master data'!DM64/'Master data'!AP64,"NA")</f>
        <v>0.3125148541838112</v>
      </c>
      <c r="E64" s="23">
        <f>'Master data'!AJ64</f>
        <v>2.6947931998019752E-2</v>
      </c>
      <c r="F64" s="23">
        <f>IF('Master data'!AO64&gt;0,('Master data'!CB64+'Master data'!CC64+'Master data'!CD64-'Master data'!CF64)/'Master data'!AO64,"NA")</f>
        <v>0.98690835747926242</v>
      </c>
      <c r="G64" s="7">
        <f>'Cap Ex'!H64</f>
        <v>0.10141562264381192</v>
      </c>
      <c r="H64" s="4">
        <f>'Cap Ex'!J64</f>
        <v>0.12173637222858757</v>
      </c>
    </row>
    <row r="65" spans="1:8">
      <c r="A65" s="2" t="str">
        <f>'Master data'!A65</f>
        <v>Real Estate (Development)</v>
      </c>
      <c r="B65" s="6">
        <f>'Master data'!B65</f>
        <v>893</v>
      </c>
      <c r="C65" s="23">
        <f>IF('Master data'!AP65&gt;0,'Master data'!AN65/'Master data'!AP65,"NA")</f>
        <v>0.14013670771146991</v>
      </c>
      <c r="D65" s="23">
        <f>IF('Master data'!AP65&gt;0,'Master data'!DM65/'Master data'!AP65,"NA")</f>
        <v>0.1402163824447808</v>
      </c>
      <c r="E65" s="23">
        <f>'Master data'!AJ65</f>
        <v>0.17115671118652617</v>
      </c>
      <c r="F65" s="23">
        <f>IF('Master data'!AO65&gt;0,('Master data'!CB65+'Master data'!CC65+'Master data'!CD65-'Master data'!CF65)/'Master data'!AO65,"NA")</f>
        <v>2.533506257807717</v>
      </c>
      <c r="G65" s="7">
        <f>'Cap Ex'!H65</f>
        <v>2.4398704395905024E-2</v>
      </c>
      <c r="H65" s="4">
        <f>'Cap Ex'!J65</f>
        <v>0.6675600575005235</v>
      </c>
    </row>
    <row r="66" spans="1:8">
      <c r="A66" s="2" t="str">
        <f>'Master data'!A66</f>
        <v>Real Estate (General/Diversified)</v>
      </c>
      <c r="B66" s="6">
        <f>'Master data'!B66</f>
        <v>344</v>
      </c>
      <c r="C66" s="23">
        <f>IF('Master data'!AP66&gt;0,'Master data'!AN66/'Master data'!AP66,"NA")</f>
        <v>0.15207660884209612</v>
      </c>
      <c r="D66" s="23">
        <f>IF('Master data'!AP66&gt;0,'Master data'!DM66/'Master data'!AP66,"NA")</f>
        <v>0.15291818839805732</v>
      </c>
      <c r="E66" s="23">
        <f>'Master data'!AJ66</f>
        <v>0.13903447481115122</v>
      </c>
      <c r="F66" s="23">
        <f>IF('Master data'!AO66&gt;0,('Master data'!CB66+'Master data'!CC66+'Master data'!CD66-'Master data'!CF66)/'Master data'!AO66,"NA")</f>
        <v>1.3720346564454258</v>
      </c>
      <c r="G66" s="7">
        <f>'Cap Ex'!H66</f>
        <v>6.8333546742019136E-2</v>
      </c>
      <c r="H66" s="4">
        <f>'Cap Ex'!J66</f>
        <v>0.28909840491012018</v>
      </c>
    </row>
    <row r="67" spans="1:8">
      <c r="A67" s="2" t="str">
        <f>'Master data'!A67</f>
        <v>Real Estate (Operations &amp; Services)</v>
      </c>
      <c r="B67" s="6">
        <f>'Master data'!B67</f>
        <v>739</v>
      </c>
      <c r="C67" s="23">
        <f>IF('Master data'!AP67&gt;0,'Master data'!AN67/'Master data'!AP67,"NA")</f>
        <v>0.17842177271206772</v>
      </c>
      <c r="D67" s="23">
        <f>IF('Master data'!AP67&gt;0,'Master data'!DM67/'Master data'!AP67,"NA")</f>
        <v>0.18256624628656898</v>
      </c>
      <c r="E67" s="23">
        <f>'Master data'!AJ67</f>
        <v>0.13994369284956834</v>
      </c>
      <c r="F67" s="23">
        <f>IF('Master data'!AO67&gt;0,('Master data'!CB67+'Master data'!CC67+'Master data'!CD67-'Master data'!CF67)/'Master data'!AO67,"NA")</f>
        <v>0.572850678853698</v>
      </c>
      <c r="G67" s="7">
        <f>'Cap Ex'!H67</f>
        <v>7.1596634293824346E-2</v>
      </c>
      <c r="H67" s="4">
        <f>'Cap Ex'!J67</f>
        <v>0.23668772237183774</v>
      </c>
    </row>
    <row r="68" spans="1:8">
      <c r="A68" s="2" t="str">
        <f>'Master data'!A68</f>
        <v>Recreation</v>
      </c>
      <c r="B68" s="6">
        <f>'Master data'!B68</f>
        <v>324</v>
      </c>
      <c r="C68" s="23">
        <f>IF('Master data'!AP68&gt;0,'Master data'!AN68/'Master data'!AP68,"NA")</f>
        <v>0.1007838871075992</v>
      </c>
      <c r="D68" s="23">
        <f>IF('Master data'!AP68&gt;0,'Master data'!DM68/'Master data'!AP68,"NA")</f>
        <v>0.10479327381702526</v>
      </c>
      <c r="E68" s="23">
        <f>'Master data'!AJ68</f>
        <v>0.11406308360986638</v>
      </c>
      <c r="F68" s="23">
        <f>IF('Master data'!AO68&gt;0,('Master data'!CB68+'Master data'!CC68+'Master data'!CD68-'Master data'!CF68)/'Master data'!AO68,"NA")</f>
        <v>0.55889285779619902</v>
      </c>
      <c r="G68" s="7">
        <f>'Cap Ex'!H68</f>
        <v>3.2231860470796538E-3</v>
      </c>
      <c r="H68" s="4">
        <f>'Cap Ex'!J68</f>
        <v>1.110859067737719</v>
      </c>
    </row>
    <row r="69" spans="1:8">
      <c r="A69" s="2" t="str">
        <f>'Master data'!A69</f>
        <v>Reinsurance</v>
      </c>
      <c r="B69" s="6">
        <f>'Master data'!B69</f>
        <v>38</v>
      </c>
      <c r="C69" s="23">
        <f>IF('Master data'!AP69&gt;0,'Master data'!AN69/'Master data'!AP69,"NA")</f>
        <v>6.0162626464628E-2</v>
      </c>
      <c r="D69" s="23">
        <f>IF('Master data'!AP69&gt;0,'Master data'!DM69/'Master data'!AP69,"NA")</f>
        <v>6.0318336139349948E-2</v>
      </c>
      <c r="E69" s="23">
        <f>'Master data'!AJ69</f>
        <v>0.11304052568198376</v>
      </c>
      <c r="F69" s="23">
        <f>IF('Master data'!AO69&gt;0,('Master data'!CB69+'Master data'!CC69+'Master data'!CD69-'Master data'!CF69)/'Master data'!AO69,"NA")</f>
        <v>-0.38398920128180569</v>
      </c>
      <c r="G69" s="7">
        <f>'Cap Ex'!H69</f>
        <v>8.3789699118327569E-3</v>
      </c>
      <c r="H69" s="4">
        <f>'Cap Ex'!J69</f>
        <v>1.6664825605594367</v>
      </c>
    </row>
    <row r="70" spans="1:8">
      <c r="A70" s="2" t="str">
        <f>'Master data'!A70</f>
        <v>Restaurant/Dining</v>
      </c>
      <c r="B70" s="6">
        <f>'Master data'!B70</f>
        <v>385</v>
      </c>
      <c r="C70" s="23">
        <f>IF('Master data'!AP70&gt;0,'Master data'!AN70/'Master data'!AP70,"NA")</f>
        <v>7.7855030108655396E-2</v>
      </c>
      <c r="D70" s="23">
        <f>IF('Master data'!AP70&gt;0,'Master data'!DM70/'Master data'!AP70,"NA")</f>
        <v>9.6960069642850991E-2</v>
      </c>
      <c r="E70" s="23">
        <f>'Master data'!AJ70</f>
        <v>0.1062992895993016</v>
      </c>
      <c r="F70" s="23">
        <f>IF('Master data'!AO70&gt;0,('Master data'!CB70+'Master data'!CC70+'Master data'!CD70-'Master data'!CF70)/'Master data'!AO70,"NA")</f>
        <v>4.3709950550015919E-2</v>
      </c>
      <c r="G70" s="7">
        <f>'Cap Ex'!H70</f>
        <v>1.7103545883623797E-3</v>
      </c>
      <c r="H70" s="4">
        <f>'Cap Ex'!J70</f>
        <v>1.4104478023262235</v>
      </c>
    </row>
    <row r="71" spans="1:8">
      <c r="A71" s="2" t="str">
        <f>'Master data'!A71</f>
        <v>Retail (Automotive)</v>
      </c>
      <c r="B71" s="6">
        <f>'Master data'!B71</f>
        <v>196</v>
      </c>
      <c r="C71" s="23">
        <f>IF('Master data'!AP71&gt;0,'Master data'!AN71/'Master data'!AP71,"NA")</f>
        <v>5.0140744288350886E-2</v>
      </c>
      <c r="D71" s="23">
        <f>IF('Master data'!AP71&gt;0,'Master data'!DM71/'Master data'!AP71,"NA")</f>
        <v>5.3566930474810662E-2</v>
      </c>
      <c r="E71" s="23">
        <f>'Master data'!AJ71</f>
        <v>0.1928389281223383</v>
      </c>
      <c r="F71" s="23">
        <f>IF('Master data'!AO71&gt;0,('Master data'!CB71+'Master data'!CC71+'Master data'!CD71-'Master data'!CF71)/'Master data'!AO71,"NA")</f>
        <v>0.13597667823030798</v>
      </c>
      <c r="G71" s="7">
        <f>'Cap Ex'!H71</f>
        <v>2.1151850997237289E-2</v>
      </c>
      <c r="H71" s="4">
        <f>'Cap Ex'!J71</f>
        <v>3.0992071740252993</v>
      </c>
    </row>
    <row r="72" spans="1:8">
      <c r="A72" s="2" t="str">
        <f>'Master data'!A72</f>
        <v>Retail (Building Supply)</v>
      </c>
      <c r="B72" s="6">
        <f>'Master data'!B72</f>
        <v>98</v>
      </c>
      <c r="C72" s="23">
        <f>IF('Master data'!AP72&gt;0,'Master data'!AN72/'Master data'!AP72,"NA")</f>
        <v>0.12653035188089201</v>
      </c>
      <c r="D72" s="23">
        <f>IF('Master data'!AP72&gt;0,'Master data'!DM72/'Master data'!AP72,"NA")</f>
        <v>0.12869917670798264</v>
      </c>
      <c r="E72" s="23">
        <f>'Master data'!AJ72</f>
        <v>0.19947984939777053</v>
      </c>
      <c r="F72" s="23">
        <f>IF('Master data'!AO72&gt;0,('Master data'!CB72+'Master data'!CC72+'Master data'!CD72-'Master data'!CF72)/'Master data'!AO72,"NA")</f>
        <v>9.9952570046768899E-2</v>
      </c>
      <c r="G72" s="7">
        <f>'Cap Ex'!H72</f>
        <v>2.4358239196111704E-2</v>
      </c>
      <c r="H72" s="4">
        <f>'Cap Ex'!J72</f>
        <v>3.3519985827505754</v>
      </c>
    </row>
    <row r="73" spans="1:8">
      <c r="A73" s="2" t="str">
        <f>'Master data'!A73</f>
        <v>Retail (Distributors)</v>
      </c>
      <c r="B73" s="6">
        <f>'Master data'!B73</f>
        <v>1002</v>
      </c>
      <c r="C73" s="23">
        <f>IF('Master data'!AP73&gt;0,'Master data'!AN73/'Master data'!AP73,"NA")</f>
        <v>4.3189574451851349E-2</v>
      </c>
      <c r="D73" s="23">
        <f>IF('Master data'!AP73&gt;0,'Master data'!DM73/'Master data'!AP73,"NA")</f>
        <v>4.2944738669705905E-2</v>
      </c>
      <c r="E73" s="23">
        <f>'Master data'!AJ73</f>
        <v>0.16373222291798073</v>
      </c>
      <c r="F73" s="23">
        <f>IF('Master data'!AO73&gt;0,('Master data'!CB73+'Master data'!CC73+'Master data'!CD73-'Master data'!CF73)/'Master data'!AO73,"NA")</f>
        <v>0.25076747132893318</v>
      </c>
      <c r="G73" s="7">
        <f>'Cap Ex'!H73</f>
        <v>2.3832681878767144E-2</v>
      </c>
      <c r="H73" s="4">
        <f>'Cap Ex'!J73</f>
        <v>2.031812284146679</v>
      </c>
    </row>
    <row r="74" spans="1:8">
      <c r="A74" s="2" t="str">
        <f>'Master data'!A74</f>
        <v>Retail (General)</v>
      </c>
      <c r="B74" s="6">
        <f>'Master data'!B74</f>
        <v>204</v>
      </c>
      <c r="C74" s="23">
        <f>IF('Master data'!AP74&gt;0,'Master data'!AN74/'Master data'!AP74,"NA")</f>
        <v>5.0213178673475897E-2</v>
      </c>
      <c r="D74" s="23">
        <f>IF('Master data'!AP74&gt;0,'Master data'!DM74/'Master data'!AP74,"NA")</f>
        <v>5.3628754509030915E-2</v>
      </c>
      <c r="E74" s="23">
        <f>'Master data'!AJ74</f>
        <v>0.19115568554019613</v>
      </c>
      <c r="F74" s="23">
        <f>IF('Master data'!AO74&gt;0,('Master data'!CB74+'Master data'!CC74+'Master data'!CD74-'Master data'!CF74)/'Master data'!AO74,"NA")</f>
        <v>4.6787290016303884E-2</v>
      </c>
      <c r="G74" s="7">
        <f>'Cap Ex'!H74</f>
        <v>3.8148259971067088E-3</v>
      </c>
      <c r="H74" s="4">
        <f>'Cap Ex'!J74</f>
        <v>2.9540157175171817</v>
      </c>
    </row>
    <row r="75" spans="1:8">
      <c r="A75" s="2" t="str">
        <f>'Master data'!A75</f>
        <v>Retail (Grocery and Food)</v>
      </c>
      <c r="B75" s="6">
        <f>'Master data'!B75</f>
        <v>184</v>
      </c>
      <c r="C75" s="23">
        <f>IF('Master data'!AP75&gt;0,'Master data'!AN75/'Master data'!AP75,"NA")</f>
        <v>4.1540434889846795E-2</v>
      </c>
      <c r="D75" s="23">
        <f>IF('Master data'!AP75&gt;0,'Master data'!DM75/'Master data'!AP75,"NA")</f>
        <v>4.3134456086045748E-2</v>
      </c>
      <c r="E75" s="23">
        <f>'Master data'!AJ75</f>
        <v>0.20236456393338445</v>
      </c>
      <c r="F75" s="23">
        <f>IF('Master data'!AO75&gt;0,('Master data'!CB75+'Master data'!CC75+'Master data'!CD75-'Master data'!CF75)/'Master data'!AO75,"NA")</f>
        <v>1.4519339543006991E-2</v>
      </c>
      <c r="G75" s="7">
        <f>'Cap Ex'!H75</f>
        <v>2.5860874767432901E-2</v>
      </c>
      <c r="H75" s="4">
        <f>'Cap Ex'!J75</f>
        <v>3.2757020803860475</v>
      </c>
    </row>
    <row r="76" spans="1:8">
      <c r="A76" s="2" t="str">
        <f>'Master data'!A76</f>
        <v>Retail (Online)</v>
      </c>
      <c r="B76" s="6">
        <f>'Master data'!B76</f>
        <v>353</v>
      </c>
      <c r="C76" s="23">
        <f>IF('Master data'!AP76&gt;0,'Master data'!AN76/'Master data'!AP76,"NA")</f>
        <v>2.7736959055312153E-2</v>
      </c>
      <c r="D76" s="23">
        <f>IF('Master data'!AP76&gt;0,'Master data'!DM76/'Master data'!AP76,"NA")</f>
        <v>3.1345578305595673E-2</v>
      </c>
      <c r="E76" s="23">
        <f>'Master data'!AJ76</f>
        <v>0.10702026420144505</v>
      </c>
      <c r="F76" s="23">
        <f>IF('Master data'!AO76&gt;0,('Master data'!CB76+'Master data'!CC76+'Master data'!CD76-'Master data'!CF76)/'Master data'!AO76,"NA")</f>
        <v>0.12453533801355979</v>
      </c>
      <c r="G76" s="7">
        <f>'Cap Ex'!H76</f>
        <v>7.9897119747193407E-2</v>
      </c>
      <c r="H76" s="4">
        <f>'Cap Ex'!J76</f>
        <v>1.7082627677067752</v>
      </c>
    </row>
    <row r="77" spans="1:8">
      <c r="A77" s="2" t="str">
        <f>'Master data'!A77</f>
        <v>Retail (Special Lines)</v>
      </c>
      <c r="B77" s="6">
        <f>'Master data'!B77</f>
        <v>479</v>
      </c>
      <c r="C77" s="23">
        <f>IF('Master data'!AP77&gt;0,'Master data'!AN77/'Master data'!AP77,"NA")</f>
        <v>6.1401246105046596E-2</v>
      </c>
      <c r="D77" s="23">
        <f>IF('Master data'!AP77&gt;0,'Master data'!DM77/'Master data'!AP77,"NA")</f>
        <v>6.1269092560628673E-2</v>
      </c>
      <c r="E77" s="23">
        <f>'Master data'!AJ77</f>
        <v>0.16780436136769647</v>
      </c>
      <c r="F77" s="23">
        <f>IF('Master data'!AO77&gt;0,('Master data'!CB77+'Master data'!CC77+'Master data'!CD77-'Master data'!CF77)/'Master data'!AO77,"NA")</f>
        <v>0.11391508578986295</v>
      </c>
      <c r="G77" s="7">
        <f>'Cap Ex'!H77</f>
        <v>5.4898945547292711E-4</v>
      </c>
      <c r="H77" s="4">
        <f>'Cap Ex'!J77</f>
        <v>2.599077759078094</v>
      </c>
    </row>
    <row r="78" spans="1:8">
      <c r="A78" s="2" t="str">
        <f>'Master data'!A78</f>
        <v>Rubber&amp; Tires</v>
      </c>
      <c r="B78" s="6">
        <f>'Master data'!B78</f>
        <v>90</v>
      </c>
      <c r="C78" s="23">
        <f>IF('Master data'!AP78&gt;0,'Master data'!AN78/'Master data'!AP78,"NA")</f>
        <v>0.10278282036960752</v>
      </c>
      <c r="D78" s="23">
        <f>IF('Master data'!AP78&gt;0,'Master data'!DM78/'Master data'!AP78,"NA")</f>
        <v>0.10238272234404534</v>
      </c>
      <c r="E78" s="23">
        <f>'Master data'!AJ78</f>
        <v>0.16412855069231705</v>
      </c>
      <c r="F78" s="23">
        <f>IF('Master data'!AO78&gt;0,('Master data'!CB78+'Master data'!CC78+'Master data'!CD78-'Master data'!CF78)/'Master data'!AO78,"NA")</f>
        <v>0.3207723345504534</v>
      </c>
      <c r="G78" s="7">
        <f>'Cap Ex'!H78</f>
        <v>2.9239237779639861E-2</v>
      </c>
      <c r="H78" s="4">
        <f>'Cap Ex'!J78</f>
        <v>1.1577591039831234</v>
      </c>
    </row>
    <row r="79" spans="1:8">
      <c r="A79" s="2" t="str">
        <f>'Master data'!A79</f>
        <v>Semiconductor</v>
      </c>
      <c r="B79" s="6">
        <f>'Master data'!B79</f>
        <v>581</v>
      </c>
      <c r="C79" s="23">
        <f>IF('Master data'!AP79&gt;0,'Master data'!AN79/'Master data'!AP79,"NA")</f>
        <v>0.22032423231047812</v>
      </c>
      <c r="D79" s="23">
        <f>IF('Master data'!AP79&gt;0,'Master data'!DM79/'Master data'!AP79,"NA")</f>
        <v>0.22016122643247338</v>
      </c>
      <c r="E79" s="23">
        <f>'Master data'!AJ79</f>
        <v>0.10092090006991444</v>
      </c>
      <c r="F79" s="23">
        <f>IF('Master data'!AO79&gt;0,('Master data'!CB79+'Master data'!CC79+'Master data'!CD79-'Master data'!CF79)/'Master data'!AO79,"NA")</f>
        <v>0.25761269055561209</v>
      </c>
      <c r="G79" s="7">
        <f>'Cap Ex'!H79</f>
        <v>9.4756741586764795E-2</v>
      </c>
      <c r="H79" s="4">
        <f>'Cap Ex'!J79</f>
        <v>0.87954200985772624</v>
      </c>
    </row>
    <row r="80" spans="1:8">
      <c r="A80" s="2" t="str">
        <f>'Master data'!A80</f>
        <v>Semiconductor Equip</v>
      </c>
      <c r="B80" s="6">
        <f>'Master data'!B80</f>
        <v>324</v>
      </c>
      <c r="C80" s="23">
        <f>IF('Master data'!AP80&gt;0,'Master data'!AN80/'Master data'!AP80,"NA")</f>
        <v>0.23330241975101479</v>
      </c>
      <c r="D80" s="23">
        <f>IF('Master data'!AP80&gt;0,'Master data'!DM80/'Master data'!AP80,"NA")</f>
        <v>0.23266942567906598</v>
      </c>
      <c r="E80" s="23">
        <f>'Master data'!AJ80</f>
        <v>0.13154464776139105</v>
      </c>
      <c r="F80" s="23">
        <f>IF('Master data'!AO80&gt;0,('Master data'!CB80+'Master data'!CC80+'Master data'!CD80-'Master data'!CF80)/'Master data'!AO80,"NA")</f>
        <v>0.4505772150916128</v>
      </c>
      <c r="G80" s="7">
        <f>'Cap Ex'!H80</f>
        <v>5.0545201595371E-2</v>
      </c>
      <c r="H80" s="4">
        <f>'Cap Ex'!J80</f>
        <v>1.1965887929674528</v>
      </c>
    </row>
    <row r="81" spans="1:8">
      <c r="A81" s="2" t="str">
        <f>'Master data'!A81</f>
        <v>Shipbuilding &amp; Marine</v>
      </c>
      <c r="B81" s="6">
        <f>'Master data'!B81</f>
        <v>348</v>
      </c>
      <c r="C81" s="23">
        <f>IF('Master data'!AP81&gt;0,'Master data'!AN81/'Master data'!AP81,"NA")</f>
        <v>0.23702004048057607</v>
      </c>
      <c r="D81" s="23">
        <f>IF('Master data'!AP81&gt;0,'Master data'!DM81/'Master data'!AP81,"NA")</f>
        <v>0.23518480959238755</v>
      </c>
      <c r="E81" s="23">
        <f>'Master data'!AJ81</f>
        <v>0.11544107956077043</v>
      </c>
      <c r="F81" s="23">
        <f>IF('Master data'!AO81&gt;0,('Master data'!CB81+'Master data'!CC81+'Master data'!CD81-'Master data'!CF81)/'Master data'!AO81,"NA")</f>
        <v>0.13623985041043704</v>
      </c>
      <c r="G81" s="7">
        <f>'Cap Ex'!H81</f>
        <v>3.9902396104123709E-2</v>
      </c>
      <c r="H81" s="4">
        <f>'Cap Ex'!J81</f>
        <v>0.95161003718361947</v>
      </c>
    </row>
    <row r="82" spans="1:8">
      <c r="A82" s="2" t="str">
        <f>'Master data'!A82</f>
        <v>Shoe</v>
      </c>
      <c r="B82" s="6">
        <f>'Master data'!B82</f>
        <v>84</v>
      </c>
      <c r="C82" s="23">
        <f>IF('Master data'!AP82&gt;0,'Master data'!AN82/'Master data'!AP82,"NA")</f>
        <v>0.11778836531814707</v>
      </c>
      <c r="D82" s="23">
        <f>IF('Master data'!AP82&gt;0,'Master data'!DM82/'Master data'!AP82,"NA")</f>
        <v>0.11852920398125474</v>
      </c>
      <c r="E82" s="23">
        <f>'Master data'!AJ82</f>
        <v>0.13794942331838977</v>
      </c>
      <c r="F82" s="23">
        <f>IF('Master data'!AO82&gt;0,('Master data'!CB82+'Master data'!CC82+'Master data'!CD82-'Master data'!CF82)/'Master data'!AO82,"NA")</f>
        <v>0.22828055323507543</v>
      </c>
      <c r="G82" s="7">
        <f>'Cap Ex'!H82</f>
        <v>-1.4156320428161111E-3</v>
      </c>
      <c r="H82" s="4">
        <f>'Cap Ex'!J82</f>
        <v>1.9767105151872286</v>
      </c>
    </row>
    <row r="83" spans="1:8">
      <c r="A83" s="2" t="str">
        <f>'Master data'!A83</f>
        <v>Software (Entertainment)</v>
      </c>
      <c r="B83" s="6">
        <f>'Master data'!B83</f>
        <v>317</v>
      </c>
      <c r="C83" s="23">
        <f>IF('Master data'!AP83&gt;0,'Master data'!AN83/'Master data'!AP83,"NA")</f>
        <v>0.26602908883372367</v>
      </c>
      <c r="D83" s="23">
        <f>IF('Master data'!AP83&gt;0,'Master data'!DM83/'Master data'!AP83,"NA")</f>
        <v>0.26896366478542111</v>
      </c>
      <c r="E83" s="23">
        <f>'Master data'!AJ83</f>
        <v>9.5090402583538028E-2</v>
      </c>
      <c r="F83" s="23">
        <f>IF('Master data'!AO83&gt;0,('Master data'!CB83+'Master data'!CC83+'Master data'!CD83-'Master data'!CF83)/'Master data'!AO83,"NA")</f>
        <v>0.16398374829416829</v>
      </c>
      <c r="G83" s="7">
        <f>'Cap Ex'!H83</f>
        <v>7.6924430416947298E-2</v>
      </c>
      <c r="H83" s="4">
        <f>'Cap Ex'!J83</f>
        <v>0.81428082736565555</v>
      </c>
    </row>
    <row r="84" spans="1:8">
      <c r="A84" s="2" t="str">
        <f>'Master data'!A84</f>
        <v>Software (Internet)</v>
      </c>
      <c r="B84" s="6">
        <f>'Master data'!B84</f>
        <v>151</v>
      </c>
      <c r="C84" s="23">
        <f>IF('Master data'!AP84&gt;0,'Master data'!AN84/'Master data'!AP84,"NA")</f>
        <v>1.1017540870800323E-2</v>
      </c>
      <c r="D84" s="23">
        <f>IF('Master data'!AP84&gt;0,'Master data'!DM84/'Master data'!AP84,"NA")</f>
        <v>1.2061583975656978E-2</v>
      </c>
      <c r="E84" s="23">
        <f>'Master data'!AJ84</f>
        <v>0.10119679968247933</v>
      </c>
      <c r="F84" s="23">
        <f>IF('Master data'!AO84&gt;0,('Master data'!CB84+'Master data'!CC84+'Master data'!CD84-'Master data'!CF84)/'Master data'!AO84,"NA")</f>
        <v>0.2252626533260812</v>
      </c>
      <c r="G84" s="7">
        <f>'Cap Ex'!H84</f>
        <v>9.6402675767557552E-2</v>
      </c>
      <c r="H84" s="4">
        <f>'Cap Ex'!J84</f>
        <v>1.1704491266049009</v>
      </c>
    </row>
    <row r="85" spans="1:8">
      <c r="A85" s="2" t="str">
        <f>'Master data'!A85</f>
        <v>Software (System &amp; Application)</v>
      </c>
      <c r="B85" s="6">
        <f>'Master data'!B85</f>
        <v>1603</v>
      </c>
      <c r="C85" s="23">
        <f>IF('Master data'!AP85&gt;0,'Master data'!AN85/'Master data'!AP85,"NA")</f>
        <v>0.20343856441341507</v>
      </c>
      <c r="D85" s="23">
        <f>IF('Master data'!AP85&gt;0,'Master data'!DM85/'Master data'!AP85,"NA")</f>
        <v>0.20319437339736357</v>
      </c>
      <c r="E85" s="23">
        <f>'Master data'!AJ85</f>
        <v>8.2508242386627698E-2</v>
      </c>
      <c r="F85" s="23">
        <f>IF('Master data'!AO85&gt;0,('Master data'!CB85+'Master data'!CC85+'Master data'!CD85-'Master data'!CF85)/'Master data'!AO85,"NA")</f>
        <v>0.23781758937059247</v>
      </c>
      <c r="G85" s="7">
        <f>'Cap Ex'!H85</f>
        <v>0.15468778387373933</v>
      </c>
      <c r="H85" s="4">
        <f>'Cap Ex'!J85</f>
        <v>1.0378903576603373</v>
      </c>
    </row>
    <row r="86" spans="1:8">
      <c r="A86" s="2" t="str">
        <f>'Master data'!A86</f>
        <v>Steel</v>
      </c>
      <c r="B86" s="6">
        <f>'Master data'!B86</f>
        <v>709</v>
      </c>
      <c r="C86" s="23">
        <f>IF('Master data'!AP86&gt;0,'Master data'!AN86/'Master data'!AP86,"NA")</f>
        <v>0.14993947824198475</v>
      </c>
      <c r="D86" s="23">
        <f>IF('Master data'!AP86&gt;0,'Master data'!DM86/'Master data'!AP86,"NA")</f>
        <v>0.14980531567636302</v>
      </c>
      <c r="E86" s="23">
        <f>'Master data'!AJ86</f>
        <v>0.15450763081536736</v>
      </c>
      <c r="F86" s="23">
        <f>IF('Master data'!AO86&gt;0,('Master data'!CB86+'Master data'!CC86+'Master data'!CD86-'Master data'!CF86)/'Master data'!AO86,"NA")</f>
        <v>0.24037565156691704</v>
      </c>
      <c r="G86" s="7">
        <f>'Cap Ex'!H86</f>
        <v>3.1576044068549095E-2</v>
      </c>
      <c r="H86" s="4">
        <f>'Cap Ex'!J86</f>
        <v>1.622404331728357</v>
      </c>
    </row>
    <row r="87" spans="1:8">
      <c r="A87" s="2" t="str">
        <f>'Master data'!A87</f>
        <v>Telecom (Wireless)</v>
      </c>
      <c r="B87" s="6">
        <f>'Master data'!B87</f>
        <v>101</v>
      </c>
      <c r="C87" s="23">
        <f>IF('Master data'!AP87&gt;0,'Master data'!AN87/'Master data'!AP87,"NA")</f>
        <v>0.13807856374642868</v>
      </c>
      <c r="D87" s="23">
        <f>IF('Master data'!AP87&gt;0,'Master data'!DM87/'Master data'!AP87,"NA")</f>
        <v>0.14046320740854051</v>
      </c>
      <c r="E87" s="23">
        <f>'Master data'!AJ87</f>
        <v>0.15205606611123362</v>
      </c>
      <c r="F87" s="23">
        <f>IF('Master data'!AO87&gt;0,('Master data'!CB87+'Master data'!CC87+'Master data'!CD87-'Master data'!CF87)/'Master data'!AO87,"NA")</f>
        <v>4.694739516157536E-2</v>
      </c>
      <c r="G87" s="7">
        <f>'Cap Ex'!H87</f>
        <v>-4.8848706537620171E-3</v>
      </c>
      <c r="H87" s="4">
        <f>'Cap Ex'!J87</f>
        <v>0.7348459816646089</v>
      </c>
    </row>
    <row r="88" spans="1:8">
      <c r="A88" s="2" t="str">
        <f>'Master data'!A88</f>
        <v>Telecom. Equipment</v>
      </c>
      <c r="B88" s="6">
        <f>'Master data'!B88</f>
        <v>465</v>
      </c>
      <c r="C88" s="23">
        <f>IF('Master data'!AP88&gt;0,'Master data'!AN88/'Master data'!AP88,"NA")</f>
        <v>0.11312211604373505</v>
      </c>
      <c r="D88" s="23">
        <f>IF('Master data'!AP88&gt;0,'Master data'!DM88/'Master data'!AP88,"NA")</f>
        <v>0.11209882645611607</v>
      </c>
      <c r="E88" s="23">
        <f>'Master data'!AJ88</f>
        <v>8.528850737407459E-2</v>
      </c>
      <c r="F88" s="23">
        <f>IF('Master data'!AO88&gt;0,('Master data'!CB88+'Master data'!CC88+'Master data'!CD88-'Master data'!CF88)/'Master data'!AO88,"NA")</f>
        <v>0.3111587777134967</v>
      </c>
      <c r="G88" s="7">
        <f>'Cap Ex'!H88</f>
        <v>5.5885499621082552E-2</v>
      </c>
      <c r="H88" s="4">
        <f>'Cap Ex'!J88</f>
        <v>1.2798897510527911</v>
      </c>
    </row>
    <row r="89" spans="1:8">
      <c r="A89" s="2" t="str">
        <f>'Master data'!A89</f>
        <v>Telecom. Services</v>
      </c>
      <c r="B89" s="6">
        <f>'Master data'!B89</f>
        <v>296</v>
      </c>
      <c r="C89" s="23">
        <f>IF('Master data'!AP89&gt;0,'Master data'!AN89/'Master data'!AP89,"NA")</f>
        <v>0.1572555976380865</v>
      </c>
      <c r="D89" s="23">
        <f>IF('Master data'!AP89&gt;0,'Master data'!DM89/'Master data'!AP89,"NA")</f>
        <v>0.15782952506853631</v>
      </c>
      <c r="E89" s="23">
        <f>'Master data'!AJ89</f>
        <v>0.13924771228991981</v>
      </c>
      <c r="F89" s="23">
        <f>IF('Master data'!AO89&gt;0,('Master data'!CB89+'Master data'!CC89+'Master data'!CD89-'Master data'!CF89)/'Master data'!AO89,"NA")</f>
        <v>7.1706830372897934E-2</v>
      </c>
      <c r="G89" s="7">
        <f>'Cap Ex'!H89</f>
        <v>-6.0283538442271873E-4</v>
      </c>
      <c r="H89" s="4">
        <f>'Cap Ex'!J89</f>
        <v>0.78395632169669449</v>
      </c>
    </row>
    <row r="90" spans="1:8">
      <c r="A90" s="2" t="str">
        <f>'Master data'!A90</f>
        <v>Tobacco</v>
      </c>
      <c r="B90" s="6">
        <f>'Master data'!B90</f>
        <v>55</v>
      </c>
      <c r="C90" s="23">
        <f>IF('Master data'!AP90&gt;0,'Master data'!AN90/'Master data'!AP90,"NA")</f>
        <v>0.34496648505702132</v>
      </c>
      <c r="D90" s="23">
        <f>IF('Master data'!AP90&gt;0,'Master data'!DM90/'Master data'!AP90,"NA")</f>
        <v>0.34452987704033594</v>
      </c>
      <c r="E90" s="23">
        <f>'Master data'!AJ90</f>
        <v>0.1603057716551318</v>
      </c>
      <c r="F90" s="23">
        <f>IF('Master data'!AO90&gt;0,('Master data'!CB90+'Master data'!CC90+'Master data'!CD90-'Master data'!CF90)/'Master data'!AO90,"NA")</f>
        <v>0.28714313458276175</v>
      </c>
      <c r="G90" s="7">
        <f>'Cap Ex'!H90</f>
        <v>-3.9573561387867613E-2</v>
      </c>
      <c r="H90" s="4">
        <f>'Cap Ex'!J90</f>
        <v>0.7771146190511381</v>
      </c>
    </row>
    <row r="91" spans="1:8">
      <c r="A91" s="2" t="str">
        <f>'Master data'!A91</f>
        <v>Transportation</v>
      </c>
      <c r="B91" s="6">
        <f>'Master data'!B91</f>
        <v>295</v>
      </c>
      <c r="C91" s="23">
        <f>IF('Master data'!AP91&gt;0,'Master data'!AN91/'Master data'!AP91,"NA")</f>
        <v>7.2895385221088585E-2</v>
      </c>
      <c r="D91" s="23">
        <f>IF('Master data'!AP91&gt;0,'Master data'!DM91/'Master data'!AP91,"NA")</f>
        <v>7.2457923131433941E-2</v>
      </c>
      <c r="E91" s="23">
        <f>'Master data'!AJ91</f>
        <v>0.17300122465194584</v>
      </c>
      <c r="F91" s="23">
        <f>IF('Master data'!AO91&gt;0,('Master data'!CB91+'Master data'!CC91+'Master data'!CD91-'Master data'!CF91)/'Master data'!AO91,"NA")</f>
        <v>0.16430667697876741</v>
      </c>
      <c r="G91" s="7">
        <f>'Cap Ex'!H91</f>
        <v>1.2482659556912757E-2</v>
      </c>
      <c r="H91" s="4">
        <f>'Cap Ex'!J91</f>
        <v>1.8543244903854654</v>
      </c>
    </row>
    <row r="92" spans="1:8">
      <c r="A92" s="2" t="str">
        <f>'Master data'!A92</f>
        <v>Transportation (Railroads)</v>
      </c>
      <c r="B92" s="6">
        <f>'Master data'!B92</f>
        <v>51</v>
      </c>
      <c r="C92" s="23">
        <f>IF('Master data'!AP92&gt;0,'Master data'!AN92/'Master data'!AP92,"NA")</f>
        <v>0.15721821943749539</v>
      </c>
      <c r="D92" s="23">
        <f>IF('Master data'!AP92&gt;0,'Master data'!DM92/'Master data'!AP92,"NA")</f>
        <v>0.15403635576839833</v>
      </c>
      <c r="E92" s="23">
        <f>'Master data'!AJ92</f>
        <v>0.19681305906942689</v>
      </c>
      <c r="F92" s="23">
        <f>IF('Master data'!AO92&gt;0,('Master data'!CB92+'Master data'!CC92+'Master data'!CD92-'Master data'!CF92)/'Master data'!AO92,"NA")</f>
        <v>0.24495694648724686</v>
      </c>
      <c r="G92" s="7">
        <f>'Cap Ex'!H92</f>
        <v>0.1203793615216346</v>
      </c>
      <c r="H92" s="4">
        <f>'Cap Ex'!J92</f>
        <v>0.36118073689358499</v>
      </c>
    </row>
    <row r="93" spans="1:8">
      <c r="A93" s="2" t="str">
        <f>'Master data'!A93</f>
        <v>Trucking</v>
      </c>
      <c r="B93" s="6">
        <f>'Master data'!B93</f>
        <v>232</v>
      </c>
      <c r="C93" s="23">
        <f>IF('Master data'!AP93&gt;0,'Master data'!AN93/'Master data'!AP93,"NA")</f>
        <v>5.8258360432913006E-2</v>
      </c>
      <c r="D93" s="23">
        <f>IF('Master data'!AP93&gt;0,'Master data'!DM93/'Master data'!AP93,"NA")</f>
        <v>5.5792389472469388E-2</v>
      </c>
      <c r="E93" s="23">
        <f>'Master data'!AJ93</f>
        <v>0.16398673598970887</v>
      </c>
      <c r="F93" s="23">
        <f>IF('Master data'!AO93&gt;0,('Master data'!CB93+'Master data'!CC93+'Master data'!CD93-'Master data'!CF93)/'Master data'!AO93,"NA")</f>
        <v>0.13869912092930728</v>
      </c>
      <c r="G93" s="7">
        <f>'Cap Ex'!H93</f>
        <v>4.1274743550647898E-2</v>
      </c>
      <c r="H93" s="4">
        <f>'Cap Ex'!J93</f>
        <v>1.1962485881187215</v>
      </c>
    </row>
    <row r="94" spans="1:8">
      <c r="A94" s="2" t="str">
        <f>'Master data'!A94</f>
        <v>Utility (General)</v>
      </c>
      <c r="B94" s="6">
        <f>'Master data'!B94</f>
        <v>54</v>
      </c>
      <c r="C94" s="23">
        <f>IF('Master data'!AP94&gt;0,'Master data'!AN94/'Master data'!AP94,"NA")</f>
        <v>0.12303054116392514</v>
      </c>
      <c r="D94" s="23">
        <f>IF('Master data'!AP94&gt;0,'Master data'!DM94/'Master data'!AP94,"NA")</f>
        <v>0.12368349207955212</v>
      </c>
      <c r="E94" s="23">
        <f>'Master data'!AJ94</f>
        <v>0.16708949179198282</v>
      </c>
      <c r="F94" s="23">
        <f>IF('Master data'!AO94&gt;0,('Master data'!CB94+'Master data'!CC94+'Master data'!CD94-'Master data'!CF94)/'Master data'!AO94,"NA")</f>
        <v>0.35445995703712591</v>
      </c>
      <c r="G94" s="7">
        <f>'Cap Ex'!H94</f>
        <v>9.3012239371143265E-2</v>
      </c>
      <c r="H94" s="4">
        <f>'Cap Ex'!J94</f>
        <v>0.68444706503076624</v>
      </c>
    </row>
    <row r="95" spans="1:8">
      <c r="A95" s="2" t="str">
        <f>'Master data'!A95</f>
        <v>Utility (Water)</v>
      </c>
      <c r="B95" s="6">
        <f>'Master data'!B95</f>
        <v>104</v>
      </c>
      <c r="C95" s="23">
        <f>IF('Master data'!AP95&gt;0,'Master data'!AN95/'Master data'!AP95,"NA")</f>
        <v>0.2499780014727451</v>
      </c>
      <c r="D95" s="23">
        <f>IF('Master data'!AP95&gt;0,'Master data'!DM95/'Master data'!AP95,"NA")</f>
        <v>0.25066832972493358</v>
      </c>
      <c r="E95" s="23">
        <f>'Master data'!AJ95</f>
        <v>0.15414488013719491</v>
      </c>
      <c r="F95" s="23">
        <f>IF('Master data'!AO95&gt;0,('Master data'!CB95+'Master data'!CC95+'Master data'!CD95-'Master data'!CF95)/'Master data'!AO95,"NA")</f>
        <v>0.15514592545297587</v>
      </c>
      <c r="G95" s="7">
        <f>'Cap Ex'!H95</f>
        <v>0.14186564829322693</v>
      </c>
      <c r="H95" s="4">
        <f>'Cap Ex'!J95</f>
        <v>0.34422174025219388</v>
      </c>
    </row>
    <row r="96" spans="1:8">
      <c r="A96" s="2" t="str">
        <f>'Master data'!A96</f>
        <v>Total Market</v>
      </c>
      <c r="B96" s="6">
        <f>'Master data'!B96</f>
        <v>47606</v>
      </c>
      <c r="C96" s="23">
        <f>IF('Master data'!AP96&gt;0,'Master data'!AN96/'Master data'!AP96,"NA")</f>
        <v>0.1017343682686801</v>
      </c>
      <c r="D96" s="23">
        <f>IF('Master data'!AP96&gt;0,'Master data'!DM96/'Master data'!AP96,"NA")</f>
        <v>0.10215360553497528</v>
      </c>
      <c r="E96" s="23">
        <f>'Master data'!AJ96</f>
        <v>0.1233421753019964</v>
      </c>
      <c r="F96" s="23">
        <f>IF('Master data'!AO96&gt;0,('Master data'!CB96+'Master data'!CC96+'Master data'!CD96-'Master data'!CF96)/'Master data'!AO96,"NA")</f>
        <v>-1.1991180823605545</v>
      </c>
      <c r="G96" s="7">
        <f>'Cap Ex'!H96</f>
        <v>3.3283674922712267E-2</v>
      </c>
      <c r="H96" s="4">
        <f>'Cap Ex'!J96</f>
        <v>0.77823587379278003</v>
      </c>
    </row>
    <row r="97" spans="1:8">
      <c r="A97" s="2" t="str">
        <f>'Master data'!A97</f>
        <v>Total Market (without financials)</v>
      </c>
      <c r="B97" s="6">
        <f>'Master data'!B97</f>
        <v>42185</v>
      </c>
      <c r="C97" s="23">
        <f>IF('Master data'!AP97&gt;0,'Master data'!AN97/'Master data'!AP97,"NA")</f>
        <v>0.10648226211538861</v>
      </c>
      <c r="D97" s="23">
        <f>IF('Master data'!AP97&gt;0,'Master data'!DM97/'Master data'!AP97,"NA")</f>
        <v>0.10694368216651198</v>
      </c>
      <c r="E97" s="23">
        <f>'Master data'!AJ97</f>
        <v>0.1221657752925594</v>
      </c>
      <c r="F97" s="23">
        <f>IF('Master data'!AO97&gt;0,('Master data'!CB97+'Master data'!CC97+'Master data'!CD97-'Master data'!CF97)/'Master data'!AO97,"NA")</f>
        <v>0.26068173983438858</v>
      </c>
      <c r="G97" s="7">
        <f>'Cap Ex'!H97</f>
        <v>3.4609314571467244E-2</v>
      </c>
      <c r="H97" s="4">
        <f>'Cap Ex'!J97</f>
        <v>1.1646953706721956</v>
      </c>
    </row>
  </sheetData>
  <pageMargins left="0.7" right="0.7" top="0.75" bottom="0.75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8EF4-BAF4-9844-B471-045AD3F44605}">
  <dimension ref="A1:R98"/>
  <sheetViews>
    <sheetView topLeftCell="H1" workbookViewId="0">
      <selection activeCell="R2" sqref="A2:R98"/>
    </sheetView>
  </sheetViews>
  <sheetFormatPr defaultColWidth="11.07421875" defaultRowHeight="13.5"/>
  <cols>
    <col min="1" max="1" width="35.15234375" bestFit="1" customWidth="1"/>
    <col min="2" max="2" width="15" style="5" bestFit="1" customWidth="1"/>
    <col min="3" max="6" width="13.15234375" style="5" bestFit="1" customWidth="1"/>
    <col min="7" max="7" width="12.15234375" style="5" bestFit="1" customWidth="1"/>
    <col min="8" max="8" width="10.69140625" style="5" bestFit="1" customWidth="1"/>
    <col min="9" max="9" width="11" style="5" bestFit="1" customWidth="1"/>
    <col min="10" max="10" width="10" style="5" bestFit="1" customWidth="1"/>
    <col min="11" max="12" width="11" style="5" bestFit="1" customWidth="1"/>
    <col min="13" max="14" width="13.15234375" style="5" bestFit="1" customWidth="1"/>
    <col min="15" max="15" width="9.84375" style="5" bestFit="1" customWidth="1"/>
    <col min="16" max="16" width="12.15234375" style="5" bestFit="1" customWidth="1"/>
    <col min="17" max="17" width="12.15234375" style="122" bestFit="1" customWidth="1"/>
    <col min="18" max="18" width="9.84375" style="5" bestFit="1" customWidth="1"/>
  </cols>
  <sheetData>
    <row r="1" spans="1:18">
      <c r="A1" s="105"/>
      <c r="B1" s="118"/>
      <c r="C1" s="140" t="s">
        <v>577</v>
      </c>
      <c r="D1" s="141"/>
      <c r="E1" s="141"/>
      <c r="F1" s="141"/>
      <c r="G1" s="141"/>
      <c r="H1" s="140" t="s">
        <v>568</v>
      </c>
      <c r="I1" s="141"/>
      <c r="J1" s="141"/>
      <c r="K1" s="141"/>
      <c r="L1" s="141"/>
      <c r="M1" s="140" t="s">
        <v>578</v>
      </c>
      <c r="N1" s="141"/>
      <c r="O1" s="141"/>
      <c r="P1" s="140" t="s">
        <v>579</v>
      </c>
      <c r="Q1" s="141"/>
      <c r="R1" s="141"/>
    </row>
    <row r="2" spans="1:18">
      <c r="A2" s="105" t="str">
        <f>'Master data'!A1</f>
        <v>Industry Name</v>
      </c>
      <c r="B2" s="118" t="str">
        <f>'Master data'!B1</f>
        <v>Number of firms</v>
      </c>
      <c r="C2" s="119">
        <v>42368</v>
      </c>
      <c r="D2" s="119">
        <v>42413</v>
      </c>
      <c r="E2" s="119">
        <v>42448</v>
      </c>
      <c r="F2" s="119">
        <v>42613</v>
      </c>
      <c r="G2" s="119">
        <v>43099</v>
      </c>
      <c r="H2" s="120" t="s">
        <v>626</v>
      </c>
      <c r="I2" s="120" t="s">
        <v>627</v>
      </c>
      <c r="J2" s="120" t="s">
        <v>628</v>
      </c>
      <c r="K2" s="120" t="s">
        <v>629</v>
      </c>
      <c r="L2" s="120" t="s">
        <v>588</v>
      </c>
      <c r="M2" s="120" t="s">
        <v>569</v>
      </c>
      <c r="N2" s="120" t="s">
        <v>589</v>
      </c>
      <c r="O2" s="120" t="s">
        <v>570</v>
      </c>
      <c r="P2" s="120" t="s">
        <v>569</v>
      </c>
      <c r="Q2" s="120" t="s">
        <v>589</v>
      </c>
      <c r="R2" s="120" t="s">
        <v>570</v>
      </c>
    </row>
    <row r="3" spans="1:18">
      <c r="A3" s="105" t="str">
        <f>'Master data'!A2</f>
        <v>Advertising</v>
      </c>
      <c r="B3" s="118">
        <f>'Master data'!B2</f>
        <v>348</v>
      </c>
      <c r="C3" s="121">
        <f>'Master data'!FT2</f>
        <v>177768.5750000001</v>
      </c>
      <c r="D3" s="121">
        <f>'Master data'!FU2</f>
        <v>173597.24599999998</v>
      </c>
      <c r="E3" s="121">
        <f>'Master data'!FV2</f>
        <v>109262.91400000005</v>
      </c>
      <c r="F3" s="121">
        <f>'Master data'!FW2</f>
        <v>162886.11599999998</v>
      </c>
      <c r="G3" s="118">
        <f>'Master data'!FY2</f>
        <v>238593.38699999987</v>
      </c>
      <c r="H3" s="103">
        <f>D3/C3-1</f>
        <v>-2.3464940302300952E-2</v>
      </c>
      <c r="I3" s="103">
        <f>E3/D3-1</f>
        <v>-0.37059534919119597</v>
      </c>
      <c r="J3" s="103">
        <f>F3/E3-1</f>
        <v>0.49077221206090016</v>
      </c>
      <c r="K3" s="103">
        <f>G3/F3-1</f>
        <v>0.46478651992659636</v>
      </c>
      <c r="L3" s="103">
        <f>G3/C3-1</f>
        <v>0.3421572794854193</v>
      </c>
      <c r="M3" s="121">
        <f>'Master data'!FZ2</f>
        <v>153962.36699999994</v>
      </c>
      <c r="N3" s="121">
        <f>'Master data'!GE2</f>
        <v>158726.25999999989</v>
      </c>
      <c r="O3" s="103">
        <f>N3/M3-1</f>
        <v>3.0941931413667856E-2</v>
      </c>
      <c r="P3" s="121">
        <f>'Master data'!GC2</f>
        <v>10120.140000000001</v>
      </c>
      <c r="Q3" s="121">
        <f>'Master data'!GF2</f>
        <v>13419.21</v>
      </c>
      <c r="R3" s="103">
        <f>IF(P3&gt;0,(Q3-P3)/P3,"NA")</f>
        <v>0.325990549537852</v>
      </c>
    </row>
    <row r="4" spans="1:18">
      <c r="A4" s="105" t="str">
        <f>'Master data'!A3</f>
        <v>Aerospace/Defense</v>
      </c>
      <c r="B4" s="118">
        <f>'Master data'!B3</f>
        <v>272</v>
      </c>
      <c r="C4" s="121">
        <f>'Master data'!FT3</f>
        <v>1146079.9140000003</v>
      </c>
      <c r="D4" s="121">
        <f>'Master data'!FU3</f>
        <v>1208896.8809999987</v>
      </c>
      <c r="E4" s="121">
        <f>'Master data'!FV3</f>
        <v>668986.87200000056</v>
      </c>
      <c r="F4" s="121">
        <f>'Master data'!FW3</f>
        <v>933565.82099999953</v>
      </c>
      <c r="G4" s="118">
        <f>'Master data'!FY3</f>
        <v>1214067.1410000005</v>
      </c>
      <c r="H4" s="103">
        <f t="shared" ref="H4:H67" si="0">D4/C4-1</f>
        <v>5.4810285245081358E-2</v>
      </c>
      <c r="I4" s="103">
        <f t="shared" ref="I4:I67" si="1">E4/D4-1</f>
        <v>-0.44661378276812569</v>
      </c>
      <c r="J4" s="103">
        <f t="shared" ref="J4:J67" si="2">F4/E4-1</f>
        <v>0.39549198956477993</v>
      </c>
      <c r="K4" s="103">
        <f t="shared" ref="K4:K67" si="3">G4/F4-1</f>
        <v>0.30046228524041174</v>
      </c>
      <c r="L4" s="103">
        <f t="shared" ref="L4:L67" si="4">G4/C4-1</f>
        <v>5.9321541342360673E-2</v>
      </c>
      <c r="M4" s="121">
        <f>'Master data'!FZ3</f>
        <v>656785.36600000062</v>
      </c>
      <c r="N4" s="121">
        <f>'Master data'!GE3</f>
        <v>659685.63200000022</v>
      </c>
      <c r="O4" s="103">
        <f t="shared" ref="O4:O67" si="5">N4/M4-1</f>
        <v>4.4158505200306841E-3</v>
      </c>
      <c r="P4" s="121">
        <f>'Master data'!GC3</f>
        <v>45932.740000000013</v>
      </c>
      <c r="Q4" s="121">
        <f>'Master data'!GF3</f>
        <v>49476.069000000018</v>
      </c>
      <c r="R4" s="103">
        <f t="shared" ref="R4:R67" si="6">IF(P4&gt;0,(Q4-P4)/P4,"NA")</f>
        <v>7.7141685865027954E-2</v>
      </c>
    </row>
    <row r="5" spans="1:18">
      <c r="A5" s="105" t="str">
        <f>'Master data'!A4</f>
        <v>Air Transport</v>
      </c>
      <c r="B5" s="118">
        <f>'Master data'!B4</f>
        <v>151</v>
      </c>
      <c r="C5" s="121">
        <f>'Master data'!FT4</f>
        <v>553743.64699999988</v>
      </c>
      <c r="D5" s="121">
        <f>'Master data'!FU4</f>
        <v>524449.12699999998</v>
      </c>
      <c r="E5" s="121">
        <f>'Master data'!FV4</f>
        <v>300408.234</v>
      </c>
      <c r="F5" s="121">
        <f>'Master data'!FW4</f>
        <v>389626.87799999997</v>
      </c>
      <c r="G5" s="118">
        <f>'Master data'!FY4</f>
        <v>506510.26999999961</v>
      </c>
      <c r="H5" s="103">
        <f t="shared" si="0"/>
        <v>-5.2902674655877169E-2</v>
      </c>
      <c r="I5" s="103">
        <f t="shared" si="1"/>
        <v>-0.42719280377408275</v>
      </c>
      <c r="J5" s="103">
        <f t="shared" si="2"/>
        <v>0.29699134012418571</v>
      </c>
      <c r="K5" s="103">
        <f t="shared" si="3"/>
        <v>0.2999880105807271</v>
      </c>
      <c r="L5" s="103">
        <f t="shared" si="4"/>
        <v>-8.5298273408453751E-2</v>
      </c>
      <c r="M5" s="121">
        <f>'Master data'!FZ4</f>
        <v>265929.93000000005</v>
      </c>
      <c r="N5" s="121">
        <f>'Master data'!GE4</f>
        <v>309085.38799999998</v>
      </c>
      <c r="O5" s="103">
        <f t="shared" si="5"/>
        <v>0.16228131222386266</v>
      </c>
      <c r="P5" s="121">
        <f>'Master data'!GC4</f>
        <v>-89473.012000000017</v>
      </c>
      <c r="Q5" s="121">
        <f>'Master data'!GF4</f>
        <v>-66296.468999999983</v>
      </c>
      <c r="R5" s="103" t="str">
        <f t="shared" si="6"/>
        <v>NA</v>
      </c>
    </row>
    <row r="6" spans="1:18">
      <c r="A6" s="105" t="str">
        <f>'Master data'!A5</f>
        <v>Apparel</v>
      </c>
      <c r="B6" s="118">
        <f>'Master data'!B5</f>
        <v>1170</v>
      </c>
      <c r="C6" s="121">
        <f>'Master data'!FT5</f>
        <v>1096920.4039999985</v>
      </c>
      <c r="D6" s="121">
        <f>'Master data'!FU5</f>
        <v>1055604.2829999998</v>
      </c>
      <c r="E6" s="121">
        <f>'Master data'!FV5</f>
        <v>750403.16200000001</v>
      </c>
      <c r="F6" s="121">
        <f>'Master data'!FW5</f>
        <v>1037535.4850000008</v>
      </c>
      <c r="G6" s="118">
        <f>'Master data'!FY5</f>
        <v>1704232.8940000015</v>
      </c>
      <c r="H6" s="103">
        <f t="shared" si="0"/>
        <v>-3.7665559733720433E-2</v>
      </c>
      <c r="I6" s="103">
        <f t="shared" si="1"/>
        <v>-0.2891245572939759</v>
      </c>
      <c r="J6" s="103">
        <f t="shared" si="2"/>
        <v>0.38263741084822445</v>
      </c>
      <c r="K6" s="103">
        <f t="shared" si="3"/>
        <v>0.64257793457541368</v>
      </c>
      <c r="L6" s="103">
        <f t="shared" si="4"/>
        <v>0.55365228669773559</v>
      </c>
      <c r="M6" s="121">
        <f>'Master data'!FZ5</f>
        <v>571063.46199999982</v>
      </c>
      <c r="N6" s="121">
        <f>'Master data'!GE5</f>
        <v>597423.1110000005</v>
      </c>
      <c r="O6" s="103">
        <f t="shared" si="5"/>
        <v>4.615887857311507E-2</v>
      </c>
      <c r="P6" s="121">
        <f>'Master data'!GC5</f>
        <v>68625.079000000143</v>
      </c>
      <c r="Q6" s="121">
        <f>'Master data'!GF5</f>
        <v>83565.016000000091</v>
      </c>
      <c r="R6" s="103">
        <f t="shared" si="6"/>
        <v>0.21770374938293208</v>
      </c>
    </row>
    <row r="7" spans="1:18">
      <c r="A7" s="105" t="str">
        <f>'Master data'!A6</f>
        <v>Auto &amp; Truck</v>
      </c>
      <c r="B7" s="118">
        <f>'Master data'!B6</f>
        <v>152</v>
      </c>
      <c r="C7" s="121">
        <f>'Master data'!FT6</f>
        <v>976215.4310000001</v>
      </c>
      <c r="D7" s="121">
        <f>'Master data'!FU6</f>
        <v>998963.64899999998</v>
      </c>
      <c r="E7" s="121">
        <f>'Master data'!FV6</f>
        <v>673916.74</v>
      </c>
      <c r="F7" s="121">
        <f>'Master data'!FW6</f>
        <v>1309303.9999999995</v>
      </c>
      <c r="G7" s="118">
        <f>'Master data'!FY6</f>
        <v>2661668.6549999989</v>
      </c>
      <c r="H7" s="103">
        <f t="shared" si="0"/>
        <v>2.3302456893861345E-2</v>
      </c>
      <c r="I7" s="103">
        <f t="shared" si="1"/>
        <v>-0.32538412115934756</v>
      </c>
      <c r="J7" s="103">
        <f t="shared" si="2"/>
        <v>0.94282753682598774</v>
      </c>
      <c r="K7" s="103">
        <f t="shared" si="3"/>
        <v>1.0328882024342705</v>
      </c>
      <c r="L7" s="103">
        <f t="shared" si="4"/>
        <v>1.7265177034473638</v>
      </c>
      <c r="M7" s="121">
        <f>'Master data'!FZ6</f>
        <v>2115061.7299999995</v>
      </c>
      <c r="N7" s="121">
        <f>'Master data'!GE6</f>
        <v>2138139.9760000012</v>
      </c>
      <c r="O7" s="103">
        <f t="shared" si="5"/>
        <v>1.091138176851314E-2</v>
      </c>
      <c r="P7" s="121">
        <f>'Master data'!GC6</f>
        <v>136706.49900000001</v>
      </c>
      <c r="Q7" s="121">
        <f>'Master data'!GF6</f>
        <v>142031.21500000003</v>
      </c>
      <c r="R7" s="103">
        <f t="shared" si="6"/>
        <v>3.8949984374919984E-2</v>
      </c>
    </row>
    <row r="8" spans="1:18">
      <c r="A8" s="105" t="str">
        <f>'Master data'!A7</f>
        <v>Auto Parts</v>
      </c>
      <c r="B8" s="118">
        <f>'Master data'!B7</f>
        <v>728</v>
      </c>
      <c r="C8" s="121">
        <f>'Master data'!FT7</f>
        <v>520806.36300000001</v>
      </c>
      <c r="D8" s="121">
        <f>'Master data'!FU7</f>
        <v>500395.85200000019</v>
      </c>
      <c r="E8" s="121">
        <f>'Master data'!FV7</f>
        <v>332367.17299999989</v>
      </c>
      <c r="F8" s="121">
        <f>'Master data'!FW7</f>
        <v>520912.06900000013</v>
      </c>
      <c r="G8" s="118">
        <f>'Master data'!FY7</f>
        <v>790305.64899999963</v>
      </c>
      <c r="H8" s="103">
        <f t="shared" si="0"/>
        <v>-3.919021050823801E-2</v>
      </c>
      <c r="I8" s="103">
        <f t="shared" si="1"/>
        <v>-0.3357915105179573</v>
      </c>
      <c r="J8" s="103">
        <f t="shared" si="2"/>
        <v>0.56727893521542305</v>
      </c>
      <c r="K8" s="103">
        <f t="shared" si="3"/>
        <v>0.51715749361913788</v>
      </c>
      <c r="L8" s="103">
        <f t="shared" si="4"/>
        <v>0.51746542505280346</v>
      </c>
      <c r="M8" s="121">
        <f>'Master data'!FZ7</f>
        <v>924070.84600000118</v>
      </c>
      <c r="N8" s="121">
        <f>'Master data'!GE7</f>
        <v>922172.70299999882</v>
      </c>
      <c r="O8" s="103">
        <f t="shared" si="5"/>
        <v>-2.0541098209285735E-3</v>
      </c>
      <c r="P8" s="121">
        <f>'Master data'!GC7</f>
        <v>53136.951000000045</v>
      </c>
      <c r="Q8" s="121">
        <f>'Master data'!GF7</f>
        <v>52445.002999999975</v>
      </c>
      <c r="R8" s="103">
        <f t="shared" si="6"/>
        <v>-1.3021974106118149E-2</v>
      </c>
    </row>
    <row r="9" spans="1:18">
      <c r="A9" s="105" t="str">
        <f>'Master data'!A8</f>
        <v>Bank (Money Center)</v>
      </c>
      <c r="B9" s="118">
        <f>'Master data'!B8</f>
        <v>610</v>
      </c>
      <c r="C9" s="121">
        <f>'Master data'!FT8</f>
        <v>6726488.7600000026</v>
      </c>
      <c r="D9" s="121">
        <f>'Master data'!FU8</f>
        <v>6508858.7000000095</v>
      </c>
      <c r="E9" s="121">
        <f>'Master data'!FV8</f>
        <v>4482950.7899999954</v>
      </c>
      <c r="F9" s="121">
        <f>'Master data'!FW8</f>
        <v>5119983.9800000032</v>
      </c>
      <c r="G9" s="118">
        <f>'Master data'!FY8</f>
        <v>7100929.0000000019</v>
      </c>
      <c r="H9" s="103">
        <f t="shared" si="0"/>
        <v>-3.2354184741103076E-2</v>
      </c>
      <c r="I9" s="103">
        <f t="shared" si="1"/>
        <v>-0.31125393918906419</v>
      </c>
      <c r="J9" s="103">
        <f t="shared" si="2"/>
        <v>0.14210131224750921</v>
      </c>
      <c r="K9" s="103">
        <f t="shared" si="3"/>
        <v>0.38690453480676656</v>
      </c>
      <c r="L9" s="103">
        <f t="shared" si="4"/>
        <v>5.5666522811523844E-2</v>
      </c>
      <c r="M9" s="121">
        <f>'Master data'!FZ8</f>
        <v>2351745.1800000002</v>
      </c>
      <c r="N9" s="121">
        <f>'Master data'!GE8</f>
        <v>2413604.1850000019</v>
      </c>
      <c r="O9" s="103">
        <f t="shared" si="5"/>
        <v>2.6303447127720592E-2</v>
      </c>
      <c r="P9" s="121">
        <f>'Master data'!GC8</f>
        <v>3964.4280000000003</v>
      </c>
      <c r="Q9" s="121">
        <f>'Master data'!GF8</f>
        <v>3637.5749999999998</v>
      </c>
      <c r="R9" s="103">
        <f t="shared" si="6"/>
        <v>-8.2446446246469976E-2</v>
      </c>
    </row>
    <row r="10" spans="1:18">
      <c r="A10" s="105" t="str">
        <f>'Master data'!A9</f>
        <v>Banks (Regional)</v>
      </c>
      <c r="B10" s="118">
        <f>'Master data'!B9</f>
        <v>816</v>
      </c>
      <c r="C10" s="121">
        <f>'Master data'!FT9</f>
        <v>1026903.2609999988</v>
      </c>
      <c r="D10" s="121">
        <f>'Master data'!FU9</f>
        <v>986055.28</v>
      </c>
      <c r="E10" s="121">
        <f>'Master data'!FV9</f>
        <v>644270.91600000171</v>
      </c>
      <c r="F10" s="121">
        <f>'Master data'!FW9</f>
        <v>793630.43900000036</v>
      </c>
      <c r="G10" s="118">
        <f>'Master data'!FY9</f>
        <v>1239036.2410000004</v>
      </c>
      <c r="H10" s="103">
        <f t="shared" si="0"/>
        <v>-3.9777827718865177E-2</v>
      </c>
      <c r="I10" s="103">
        <f t="shared" si="1"/>
        <v>-0.34661785290577041</v>
      </c>
      <c r="J10" s="103">
        <f t="shared" si="2"/>
        <v>0.23182720077961472</v>
      </c>
      <c r="K10" s="103">
        <f t="shared" si="3"/>
        <v>0.56122570419706364</v>
      </c>
      <c r="L10" s="103">
        <f t="shared" si="4"/>
        <v>0.20657542736150858</v>
      </c>
      <c r="M10" s="121">
        <f>'Master data'!FZ9</f>
        <v>355991.78200000006</v>
      </c>
      <c r="N10" s="121">
        <f>'Master data'!GE9</f>
        <v>368575.41199999972</v>
      </c>
      <c r="O10" s="103">
        <f t="shared" si="5"/>
        <v>3.5348091265768655E-2</v>
      </c>
      <c r="P10" s="121">
        <f>'Master data'!GC9</f>
        <v>20.779000000000003</v>
      </c>
      <c r="Q10" s="121">
        <f>'Master data'!GF9</f>
        <v>38.07</v>
      </c>
      <c r="R10" s="103">
        <f t="shared" si="6"/>
        <v>0.83213821646854969</v>
      </c>
    </row>
    <row r="11" spans="1:18">
      <c r="A11" s="105" t="str">
        <f>'Master data'!A10</f>
        <v>Beverage (Alcoholic)</v>
      </c>
      <c r="B11" s="118">
        <f>'Master data'!B10</f>
        <v>219</v>
      </c>
      <c r="C11" s="121">
        <f>'Master data'!FT10</f>
        <v>1214253.1909999999</v>
      </c>
      <c r="D11" s="121">
        <f>'Master data'!FU10</f>
        <v>1144486.8190000001</v>
      </c>
      <c r="E11" s="121">
        <f>'Master data'!FV10</f>
        <v>872350.60299999977</v>
      </c>
      <c r="F11" s="121">
        <f>'Master data'!FW10</f>
        <v>1318426.2669999986</v>
      </c>
      <c r="G11" s="118">
        <f>'Master data'!FY10</f>
        <v>1645697.4309999994</v>
      </c>
      <c r="H11" s="103">
        <f t="shared" si="0"/>
        <v>-5.745619819417036E-2</v>
      </c>
      <c r="I11" s="103">
        <f t="shared" si="1"/>
        <v>-0.23778012248125358</v>
      </c>
      <c r="J11" s="103">
        <f t="shared" si="2"/>
        <v>0.51134906362871968</v>
      </c>
      <c r="K11" s="103">
        <f t="shared" si="3"/>
        <v>0.24822864364245945</v>
      </c>
      <c r="L11" s="103">
        <f t="shared" si="4"/>
        <v>0.35531653793282025</v>
      </c>
      <c r="M11" s="121">
        <f>'Master data'!FZ10</f>
        <v>337292.40999999968</v>
      </c>
      <c r="N11" s="121">
        <f>'Master data'!GE10</f>
        <v>343950.28999999992</v>
      </c>
      <c r="O11" s="103">
        <f t="shared" si="5"/>
        <v>1.9739193063965654E-2</v>
      </c>
      <c r="P11" s="121">
        <f>'Master data'!GC10</f>
        <v>72417.092000000004</v>
      </c>
      <c r="Q11" s="121">
        <f>'Master data'!GF10</f>
        <v>74963.673999999985</v>
      </c>
      <c r="R11" s="103">
        <f t="shared" si="6"/>
        <v>3.5165482756473847E-2</v>
      </c>
    </row>
    <row r="12" spans="1:18">
      <c r="A12" s="105" t="str">
        <f>'Master data'!A11</f>
        <v>Beverage (Soft)</v>
      </c>
      <c r="B12" s="118">
        <f>'Master data'!B11</f>
        <v>100</v>
      </c>
      <c r="C12" s="121">
        <f>'Master data'!FT11</f>
        <v>609577.09400000039</v>
      </c>
      <c r="D12" s="121">
        <f>'Master data'!FU11</f>
        <v>649828.71099999989</v>
      </c>
      <c r="E12" s="121">
        <f>'Master data'!FV11</f>
        <v>447098.58899999998</v>
      </c>
      <c r="F12" s="121">
        <f>'Master data'!FW11</f>
        <v>589522.28200000001</v>
      </c>
      <c r="G12" s="118">
        <f>'Master data'!FY11</f>
        <v>809681.25699999998</v>
      </c>
      <c r="H12" s="103">
        <f t="shared" si="0"/>
        <v>6.6032036630299329E-2</v>
      </c>
      <c r="I12" s="103">
        <f t="shared" si="1"/>
        <v>-0.31197470743948086</v>
      </c>
      <c r="J12" s="103">
        <f t="shared" si="2"/>
        <v>0.31855097847334068</v>
      </c>
      <c r="K12" s="103">
        <f t="shared" si="3"/>
        <v>0.37345318696537411</v>
      </c>
      <c r="L12" s="103">
        <f t="shared" si="4"/>
        <v>0.32826719535494786</v>
      </c>
      <c r="M12" s="121">
        <f>'Master data'!FZ11</f>
        <v>211916.06499999997</v>
      </c>
      <c r="N12" s="121">
        <f>'Master data'!GE11</f>
        <v>217370.71699999998</v>
      </c>
      <c r="O12" s="103">
        <f t="shared" si="5"/>
        <v>2.573968141584726E-2</v>
      </c>
      <c r="P12" s="121">
        <f>'Master data'!GC11</f>
        <v>36646.171999999999</v>
      </c>
      <c r="Q12" s="121">
        <f>'Master data'!GF11</f>
        <v>37368.167999999991</v>
      </c>
      <c r="R12" s="103">
        <f t="shared" si="6"/>
        <v>1.9701812238396739E-2</v>
      </c>
    </row>
    <row r="13" spans="1:18">
      <c r="A13" s="105" t="str">
        <f>'Master data'!A12</f>
        <v>Broadcasting</v>
      </c>
      <c r="B13" s="118">
        <f>'Master data'!B12</f>
        <v>139</v>
      </c>
      <c r="C13" s="121">
        <f>'Master data'!FT12</f>
        <v>207228.18699999998</v>
      </c>
      <c r="D13" s="121">
        <f>'Master data'!FU12</f>
        <v>196007.85500000001</v>
      </c>
      <c r="E13" s="121">
        <f>'Master data'!FV12</f>
        <v>118132.25200000002</v>
      </c>
      <c r="F13" s="121">
        <f>'Master data'!FW12</f>
        <v>156944.51699999996</v>
      </c>
      <c r="G13" s="118">
        <f>'Master data'!FY12</f>
        <v>179168.70700000011</v>
      </c>
      <c r="H13" s="103">
        <f t="shared" si="0"/>
        <v>-5.4144815733971452E-2</v>
      </c>
      <c r="I13" s="103">
        <f t="shared" si="1"/>
        <v>-0.39730858235247757</v>
      </c>
      <c r="J13" s="103">
        <f t="shared" si="2"/>
        <v>0.32854926866204104</v>
      </c>
      <c r="K13" s="103">
        <f t="shared" si="3"/>
        <v>0.14160539294278207</v>
      </c>
      <c r="L13" s="103">
        <f t="shared" si="4"/>
        <v>-0.13540378076077009</v>
      </c>
      <c r="M13" s="121">
        <f>'Master data'!FZ12</f>
        <v>165819.83400000003</v>
      </c>
      <c r="N13" s="121">
        <f>'Master data'!GE12</f>
        <v>170115.24399999995</v>
      </c>
      <c r="O13" s="103">
        <f t="shared" si="5"/>
        <v>2.5904078519339846E-2</v>
      </c>
      <c r="P13" s="121">
        <f>'Master data'!GC12</f>
        <v>26245.157999999996</v>
      </c>
      <c r="Q13" s="121">
        <f>'Master data'!GF12</f>
        <v>26775.855000000018</v>
      </c>
      <c r="R13" s="103">
        <f t="shared" si="6"/>
        <v>2.0220758434756691E-2</v>
      </c>
    </row>
    <row r="14" spans="1:18">
      <c r="A14" s="105" t="str">
        <f>'Master data'!A13</f>
        <v>Brokerage &amp; Investment Banking</v>
      </c>
      <c r="B14" s="118">
        <f>'Master data'!B13</f>
        <v>599</v>
      </c>
      <c r="C14" s="121">
        <f>'Master data'!FT13</f>
        <v>814432.1449999999</v>
      </c>
      <c r="D14" s="121">
        <f>'Master data'!FU13</f>
        <v>797848.90399999998</v>
      </c>
      <c r="E14" s="121">
        <f>'Master data'!FV13</f>
        <v>626284.4110000002</v>
      </c>
      <c r="F14" s="121">
        <f>'Master data'!FW13</f>
        <v>939560.14600000065</v>
      </c>
      <c r="G14" s="118">
        <f>'Master data'!FY13</f>
        <v>1266966.6590000002</v>
      </c>
      <c r="H14" s="103">
        <f t="shared" si="0"/>
        <v>-2.0361722092882228E-2</v>
      </c>
      <c r="I14" s="103">
        <f t="shared" si="1"/>
        <v>-0.21503381422204693</v>
      </c>
      <c r="J14" s="103">
        <f t="shared" si="2"/>
        <v>0.50021320904313615</v>
      </c>
      <c r="K14" s="103">
        <f t="shared" si="3"/>
        <v>0.34846785955520865</v>
      </c>
      <c r="L14" s="103">
        <f t="shared" si="4"/>
        <v>0.55564422005961012</v>
      </c>
      <c r="M14" s="121">
        <f>'Master data'!FZ13</f>
        <v>487019.17400000012</v>
      </c>
      <c r="N14" s="121">
        <f>'Master data'!GE13</f>
        <v>506123.34499999997</v>
      </c>
      <c r="O14" s="103">
        <f t="shared" si="5"/>
        <v>3.9226732785678564E-2</v>
      </c>
      <c r="P14" s="121">
        <f>'Master data'!GC13</f>
        <v>9005.4670000000006</v>
      </c>
      <c r="Q14" s="121">
        <f>'Master data'!GF13</f>
        <v>9339.0879999999961</v>
      </c>
      <c r="R14" s="103">
        <f t="shared" si="6"/>
        <v>3.7046496311628874E-2</v>
      </c>
    </row>
    <row r="15" spans="1:18">
      <c r="A15" s="105" t="str">
        <f>'Master data'!A14</f>
        <v>Building Materials</v>
      </c>
      <c r="B15" s="118">
        <f>'Master data'!B14</f>
        <v>449</v>
      </c>
      <c r="C15" s="121">
        <f>'Master data'!FT14</f>
        <v>450742.41200000013</v>
      </c>
      <c r="D15" s="121">
        <f>'Master data'!FU14</f>
        <v>458774.03800000023</v>
      </c>
      <c r="E15" s="121">
        <f>'Master data'!FV14</f>
        <v>321588.86700000014</v>
      </c>
      <c r="F15" s="121">
        <f>'Master data'!FW14</f>
        <v>534643.80100000033</v>
      </c>
      <c r="G15" s="118">
        <f>'Master data'!FY14</f>
        <v>807928.42799999961</v>
      </c>
      <c r="H15" s="103">
        <f t="shared" si="0"/>
        <v>1.781866047253633E-2</v>
      </c>
      <c r="I15" s="103">
        <f t="shared" si="1"/>
        <v>-0.29902557607237579</v>
      </c>
      <c r="J15" s="103">
        <f t="shared" si="2"/>
        <v>0.66250718187952717</v>
      </c>
      <c r="K15" s="103">
        <f t="shared" si="3"/>
        <v>0.51115270856754802</v>
      </c>
      <c r="L15" s="103">
        <f t="shared" si="4"/>
        <v>0.79243933228985641</v>
      </c>
      <c r="M15" s="121">
        <f>'Master data'!FZ14</f>
        <v>428231.30399999989</v>
      </c>
      <c r="N15" s="121">
        <f>'Master data'!GE14</f>
        <v>446337.08100000001</v>
      </c>
      <c r="O15" s="103">
        <f t="shared" si="5"/>
        <v>4.2280367714547351E-2</v>
      </c>
      <c r="P15" s="121">
        <f>'Master data'!GC14</f>
        <v>46460.357000000011</v>
      </c>
      <c r="Q15" s="121">
        <f>'Master data'!GF14</f>
        <v>50538.368000000009</v>
      </c>
      <c r="R15" s="103">
        <f t="shared" si="6"/>
        <v>8.777399192175811E-2</v>
      </c>
    </row>
    <row r="16" spans="1:18">
      <c r="A16" s="105" t="str">
        <f>'Master data'!A15</f>
        <v>Business &amp; Consumer Services</v>
      </c>
      <c r="B16" s="118">
        <f>'Master data'!B15</f>
        <v>948</v>
      </c>
      <c r="C16" s="121">
        <f>'Master data'!FT15</f>
        <v>902465.31</v>
      </c>
      <c r="D16" s="121">
        <f>'Master data'!FU15</f>
        <v>949209.93600000045</v>
      </c>
      <c r="E16" s="121">
        <f>'Master data'!FV15</f>
        <v>620659.76799999992</v>
      </c>
      <c r="F16" s="121">
        <f>'Master data'!FW15</f>
        <v>944493.93799999903</v>
      </c>
      <c r="G16" s="118">
        <f>'Master data'!FY15</f>
        <v>1311444.0450000004</v>
      </c>
      <c r="H16" s="103">
        <f t="shared" si="0"/>
        <v>5.1796590386394392E-2</v>
      </c>
      <c r="I16" s="103">
        <f t="shared" si="1"/>
        <v>-0.34613013996094577</v>
      </c>
      <c r="J16" s="103">
        <f t="shared" si="2"/>
        <v>0.52175795290149884</v>
      </c>
      <c r="K16" s="103">
        <f t="shared" si="3"/>
        <v>0.38851504730356634</v>
      </c>
      <c r="L16" s="103">
        <f t="shared" si="4"/>
        <v>0.4531794524046584</v>
      </c>
      <c r="M16" s="121">
        <f>'Master data'!FZ15</f>
        <v>604591.53500000073</v>
      </c>
      <c r="N16" s="121">
        <f>'Master data'!GE15</f>
        <v>620872.69799999997</v>
      </c>
      <c r="O16" s="103">
        <f t="shared" si="5"/>
        <v>2.6929194435378889E-2</v>
      </c>
      <c r="P16" s="121">
        <f>'Master data'!GC15</f>
        <v>48010.365999999958</v>
      </c>
      <c r="Q16" s="121">
        <f>'Master data'!GF15</f>
        <v>52253.427999999956</v>
      </c>
      <c r="R16" s="103">
        <f t="shared" si="6"/>
        <v>8.8378039025988717E-2</v>
      </c>
    </row>
    <row r="17" spans="1:18">
      <c r="A17" s="105" t="str">
        <f>'Master data'!A16</f>
        <v>Cable TV</v>
      </c>
      <c r="B17" s="118">
        <f>'Master data'!B16</f>
        <v>54</v>
      </c>
      <c r="C17" s="121">
        <f>'Master data'!FT16</f>
        <v>503294.97600000002</v>
      </c>
      <c r="D17" s="121">
        <f>'Master data'!FU16</f>
        <v>526313.16800000006</v>
      </c>
      <c r="E17" s="121">
        <f>'Master data'!FV16</f>
        <v>379045.359</v>
      </c>
      <c r="F17" s="121">
        <f>'Master data'!FW16</f>
        <v>524462.26699999999</v>
      </c>
      <c r="G17" s="118">
        <f>'Master data'!FY16</f>
        <v>537733.21799999988</v>
      </c>
      <c r="H17" s="103">
        <f t="shared" si="0"/>
        <v>4.5734992594084645E-2</v>
      </c>
      <c r="I17" s="103">
        <f t="shared" si="1"/>
        <v>-0.27981023077879752</v>
      </c>
      <c r="J17" s="103">
        <f t="shared" si="2"/>
        <v>0.38363985878534401</v>
      </c>
      <c r="K17" s="103">
        <f t="shared" si="3"/>
        <v>2.530391952868527E-2</v>
      </c>
      <c r="L17" s="103">
        <f t="shared" si="4"/>
        <v>6.8425562825407349E-2</v>
      </c>
      <c r="M17" s="121">
        <f>'Master data'!FZ16</f>
        <v>248178.56000000003</v>
      </c>
      <c r="N17" s="121">
        <f>'Master data'!GE16</f>
        <v>254087.76599999997</v>
      </c>
      <c r="O17" s="103">
        <f t="shared" si="5"/>
        <v>2.3810300132291573E-2</v>
      </c>
      <c r="P17" s="121">
        <f>'Master data'!GC16</f>
        <v>46168.621999999996</v>
      </c>
      <c r="Q17" s="121">
        <f>'Master data'!GF16</f>
        <v>48333.385000000002</v>
      </c>
      <c r="R17" s="103">
        <f t="shared" si="6"/>
        <v>4.6888187392727605E-2</v>
      </c>
    </row>
    <row r="18" spans="1:18">
      <c r="A18" s="105" t="str">
        <f>'Master data'!A17</f>
        <v>Chemical (Basic)</v>
      </c>
      <c r="B18" s="118">
        <f>'Master data'!B17</f>
        <v>854</v>
      </c>
      <c r="C18" s="121">
        <f>'Master data'!FT17</f>
        <v>737542.16199999978</v>
      </c>
      <c r="D18" s="121">
        <f>'Master data'!FU17</f>
        <v>699841.6870000012</v>
      </c>
      <c r="E18" s="121">
        <f>'Master data'!FV17</f>
        <v>523922.00200000004</v>
      </c>
      <c r="F18" s="121">
        <f>'Master data'!FW17</f>
        <v>776008.9230000003</v>
      </c>
      <c r="G18" s="118">
        <f>'Master data'!FY17</f>
        <v>1188242.3209999988</v>
      </c>
      <c r="H18" s="103">
        <f t="shared" si="0"/>
        <v>-5.11163658736008E-2</v>
      </c>
      <c r="I18" s="103">
        <f t="shared" si="1"/>
        <v>-0.25137068606774904</v>
      </c>
      <c r="J18" s="103">
        <f t="shared" si="2"/>
        <v>0.48115353055930687</v>
      </c>
      <c r="K18" s="103">
        <f t="shared" si="3"/>
        <v>0.53122249729594717</v>
      </c>
      <c r="L18" s="103">
        <f t="shared" si="4"/>
        <v>0.61108392471805462</v>
      </c>
      <c r="M18" s="121">
        <f>'Master data'!FZ17</f>
        <v>819014.39999999979</v>
      </c>
      <c r="N18" s="121">
        <f>'Master data'!GE17</f>
        <v>877929.92300000158</v>
      </c>
      <c r="O18" s="103">
        <f t="shared" si="5"/>
        <v>7.1934660733684153E-2</v>
      </c>
      <c r="P18" s="121">
        <f>'Master data'!GC17</f>
        <v>95393.046999999991</v>
      </c>
      <c r="Q18" s="121">
        <f>'Master data'!GF17</f>
        <v>110167.31300000002</v>
      </c>
      <c r="R18" s="103">
        <f t="shared" si="6"/>
        <v>0.15487780781339372</v>
      </c>
    </row>
    <row r="19" spans="1:18">
      <c r="A19" s="105" t="str">
        <f>'Master data'!A18</f>
        <v>Chemical (Diversified)</v>
      </c>
      <c r="B19" s="118">
        <f>'Master data'!B18</f>
        <v>71</v>
      </c>
      <c r="C19" s="121">
        <f>'Master data'!FT18</f>
        <v>213193.89999999997</v>
      </c>
      <c r="D19" s="121">
        <f>'Master data'!FU18</f>
        <v>198781.89999999994</v>
      </c>
      <c r="E19" s="121">
        <f>'Master data'!FV18</f>
        <v>131904.19</v>
      </c>
      <c r="F19" s="121">
        <f>'Master data'!FW18</f>
        <v>186409.32700000014</v>
      </c>
      <c r="G19" s="118">
        <f>'Master data'!FY18</f>
        <v>253721.55599999995</v>
      </c>
      <c r="H19" s="103">
        <f t="shared" si="0"/>
        <v>-6.7600433220650458E-2</v>
      </c>
      <c r="I19" s="103">
        <f t="shared" si="1"/>
        <v>-0.33643762334498239</v>
      </c>
      <c r="J19" s="103">
        <f t="shared" si="2"/>
        <v>0.41321763167644732</v>
      </c>
      <c r="K19" s="103">
        <f t="shared" si="3"/>
        <v>0.36109903985651837</v>
      </c>
      <c r="L19" s="103">
        <f t="shared" si="4"/>
        <v>0.19009763412555425</v>
      </c>
      <c r="M19" s="121">
        <f>'Master data'!FZ18</f>
        <v>265609.10000000015</v>
      </c>
      <c r="N19" s="121">
        <f>'Master data'!GE18</f>
        <v>280304.48000000016</v>
      </c>
      <c r="O19" s="103">
        <f t="shared" si="5"/>
        <v>5.53270953442484E-2</v>
      </c>
      <c r="P19" s="121">
        <f>'Master data'!GC18</f>
        <v>24000.382999999998</v>
      </c>
      <c r="Q19" s="121">
        <f>'Master data'!GF18</f>
        <v>32260.369999999992</v>
      </c>
      <c r="R19" s="103">
        <f t="shared" si="6"/>
        <v>0.34416063276990183</v>
      </c>
    </row>
    <row r="20" spans="1:18">
      <c r="A20" s="105" t="str">
        <f>'Master data'!A19</f>
        <v>Chemical (Specialty)</v>
      </c>
      <c r="B20" s="118">
        <f>'Master data'!B19</f>
        <v>898</v>
      </c>
      <c r="C20" s="121">
        <f>'Master data'!FT19</f>
        <v>1304299.2530000012</v>
      </c>
      <c r="D20" s="121">
        <f>'Master data'!FU19</f>
        <v>1310583.4369999995</v>
      </c>
      <c r="E20" s="121">
        <f>'Master data'!FV19</f>
        <v>956866.875999999</v>
      </c>
      <c r="F20" s="121">
        <f>'Master data'!FW19</f>
        <v>1461352.1759999995</v>
      </c>
      <c r="G20" s="118">
        <f>'Master data'!FY19</f>
        <v>2224441.3660000009</v>
      </c>
      <c r="H20" s="103">
        <f t="shared" si="0"/>
        <v>4.8180538212714286E-3</v>
      </c>
      <c r="I20" s="103">
        <f t="shared" si="1"/>
        <v>-0.26989243951508946</v>
      </c>
      <c r="J20" s="103">
        <f t="shared" si="2"/>
        <v>0.5272262136493906</v>
      </c>
      <c r="K20" s="103">
        <f t="shared" si="3"/>
        <v>0.52218021263616454</v>
      </c>
      <c r="L20" s="103">
        <f t="shared" si="4"/>
        <v>0.70546855783562945</v>
      </c>
      <c r="M20" s="121">
        <f>'Master data'!FZ19</f>
        <v>796758.71199999901</v>
      </c>
      <c r="N20" s="121">
        <f>'Master data'!GE19</f>
        <v>845847.06000000017</v>
      </c>
      <c r="O20" s="103">
        <f t="shared" si="5"/>
        <v>6.1610054914594148E-2</v>
      </c>
      <c r="P20" s="121">
        <f>'Master data'!GC19</f>
        <v>99835.193000000116</v>
      </c>
      <c r="Q20" s="121">
        <f>'Master data'!GF19</f>
        <v>115031.25900000006</v>
      </c>
      <c r="R20" s="103">
        <f t="shared" si="6"/>
        <v>0.15221151523190754</v>
      </c>
    </row>
    <row r="21" spans="1:18">
      <c r="A21" s="105" t="str">
        <f>'Master data'!A20</f>
        <v>Coal &amp; Related Energy</v>
      </c>
      <c r="B21" s="118">
        <f>'Master data'!B20</f>
        <v>206</v>
      </c>
      <c r="C21" s="121">
        <f>'Master data'!FT20</f>
        <v>180323.24699999992</v>
      </c>
      <c r="D21" s="121">
        <f>'Master data'!FU20</f>
        <v>162035.64500000005</v>
      </c>
      <c r="E21" s="121">
        <f>'Master data'!FV20</f>
        <v>129317.47200000002</v>
      </c>
      <c r="F21" s="121">
        <f>'Master data'!FW20</f>
        <v>158113.40400000007</v>
      </c>
      <c r="G21" s="118">
        <f>'Master data'!FY20</f>
        <v>278608.81999999989</v>
      </c>
      <c r="H21" s="103">
        <f t="shared" si="0"/>
        <v>-0.10141566494751442</v>
      </c>
      <c r="I21" s="103">
        <f t="shared" si="1"/>
        <v>-0.20191960231960082</v>
      </c>
      <c r="J21" s="103">
        <f t="shared" si="2"/>
        <v>0.22267626759669445</v>
      </c>
      <c r="K21" s="103">
        <f t="shared" si="3"/>
        <v>0.76208223307873224</v>
      </c>
      <c r="L21" s="103">
        <f t="shared" si="4"/>
        <v>0.54505214738064267</v>
      </c>
      <c r="M21" s="121">
        <f>'Master data'!FZ20</f>
        <v>228532.53999999989</v>
      </c>
      <c r="N21" s="121">
        <f>'Master data'!GE20</f>
        <v>251741.035</v>
      </c>
      <c r="O21" s="103">
        <f t="shared" si="5"/>
        <v>0.10155444384418999</v>
      </c>
      <c r="P21" s="121">
        <f>'Master data'!GC20</f>
        <v>34233.546000000002</v>
      </c>
      <c r="Q21" s="121">
        <f>'Master data'!GF20</f>
        <v>43218.972000000002</v>
      </c>
      <c r="R21" s="103">
        <f t="shared" si="6"/>
        <v>0.26247429933200606</v>
      </c>
    </row>
    <row r="22" spans="1:18">
      <c r="A22" s="105" t="str">
        <f>'Master data'!A21</f>
        <v>Computer Services</v>
      </c>
      <c r="B22" s="118">
        <f>'Master data'!B21</f>
        <v>1040</v>
      </c>
      <c r="C22" s="121">
        <f>'Master data'!FT21</f>
        <v>1002510.0900000007</v>
      </c>
      <c r="D22" s="121">
        <f>'Master data'!FU21</f>
        <v>1046323.2060000005</v>
      </c>
      <c r="E22" s="121">
        <f>'Master data'!FV21</f>
        <v>738836.30399999954</v>
      </c>
      <c r="F22" s="121">
        <f>'Master data'!FW21</f>
        <v>1089970.8769999994</v>
      </c>
      <c r="G22" s="118">
        <f>'Master data'!FY21</f>
        <v>1665638.8210000019</v>
      </c>
      <c r="H22" s="103">
        <f t="shared" si="0"/>
        <v>4.3703416491299052E-2</v>
      </c>
      <c r="I22" s="103">
        <f t="shared" si="1"/>
        <v>-0.29387372872622763</v>
      </c>
      <c r="J22" s="103">
        <f t="shared" si="2"/>
        <v>0.47525354547277376</v>
      </c>
      <c r="K22" s="103">
        <f t="shared" si="3"/>
        <v>0.5281498397319131</v>
      </c>
      <c r="L22" s="103">
        <f t="shared" si="4"/>
        <v>0.66146838581943923</v>
      </c>
      <c r="M22" s="121">
        <f>'Master data'!FZ21</f>
        <v>1044723.6580000012</v>
      </c>
      <c r="N22" s="121">
        <f>'Master data'!GE21</f>
        <v>1057872.1590000005</v>
      </c>
      <c r="O22" s="103">
        <f t="shared" si="5"/>
        <v>1.2585625777031373E-2</v>
      </c>
      <c r="P22" s="121">
        <f>'Master data'!GC21</f>
        <v>72237.66300000003</v>
      </c>
      <c r="Q22" s="121">
        <f>'Master data'!GF21</f>
        <v>75115.268999999957</v>
      </c>
      <c r="R22" s="103">
        <f t="shared" si="6"/>
        <v>3.9835258790140063E-2</v>
      </c>
    </row>
    <row r="23" spans="1:18">
      <c r="A23" s="105" t="str">
        <f>'Master data'!A22</f>
        <v>Computers/Peripherals</v>
      </c>
      <c r="B23" s="118">
        <f>'Master data'!B22</f>
        <v>336</v>
      </c>
      <c r="C23" s="121">
        <f>'Master data'!FT22</f>
        <v>2049438.5739999998</v>
      </c>
      <c r="D23" s="121">
        <f>'Master data'!FU22</f>
        <v>2206591.4420000003</v>
      </c>
      <c r="E23" s="121">
        <f>'Master data'!FV22</f>
        <v>1560620.1030000001</v>
      </c>
      <c r="F23" s="121">
        <f>'Master data'!FW22</f>
        <v>3078444.5319999997</v>
      </c>
      <c r="G23" s="118">
        <f>'Master data'!FY22</f>
        <v>3961573.9329999993</v>
      </c>
      <c r="H23" s="103">
        <f t="shared" si="0"/>
        <v>7.6680935937141426E-2</v>
      </c>
      <c r="I23" s="103">
        <f t="shared" si="1"/>
        <v>-0.29274623598399696</v>
      </c>
      <c r="J23" s="103">
        <f t="shared" si="2"/>
        <v>0.97257777602778916</v>
      </c>
      <c r="K23" s="103">
        <f t="shared" si="3"/>
        <v>0.28687520331128047</v>
      </c>
      <c r="L23" s="103">
        <f t="shared" si="4"/>
        <v>0.93300447413165544</v>
      </c>
      <c r="M23" s="121">
        <f>'Master data'!FZ22</f>
        <v>1442104.047999999</v>
      </c>
      <c r="N23" s="121">
        <f>'Master data'!GE22</f>
        <v>1479478.402</v>
      </c>
      <c r="O23" s="103">
        <f t="shared" si="5"/>
        <v>2.5916544684715381E-2</v>
      </c>
      <c r="P23" s="121">
        <f>'Master data'!GC22</f>
        <v>184451.67300000001</v>
      </c>
      <c r="Q23" s="121">
        <f>'Master data'!GF22</f>
        <v>198557.856</v>
      </c>
      <c r="R23" s="103">
        <f t="shared" si="6"/>
        <v>7.6476308241454599E-2</v>
      </c>
    </row>
    <row r="24" spans="1:18">
      <c r="A24" s="105" t="str">
        <f>'Master data'!A23</f>
        <v>Construction Supplies</v>
      </c>
      <c r="B24" s="118">
        <f>'Master data'!B23</f>
        <v>784</v>
      </c>
      <c r="C24" s="121">
        <f>'Master data'!FT23</f>
        <v>1067952.976999999</v>
      </c>
      <c r="D24" s="121">
        <f>'Master data'!FU23</f>
        <v>1027209.708999999</v>
      </c>
      <c r="E24" s="121">
        <f>'Master data'!FV23</f>
        <v>750625.75799999991</v>
      </c>
      <c r="F24" s="121">
        <f>'Master data'!FW23</f>
        <v>1115745.9009999991</v>
      </c>
      <c r="G24" s="118">
        <f>'Master data'!FY23</f>
        <v>1436982.4920000012</v>
      </c>
      <c r="H24" s="103">
        <f t="shared" si="0"/>
        <v>-3.8150807083709326E-2</v>
      </c>
      <c r="I24" s="103">
        <f t="shared" si="1"/>
        <v>-0.26925753191065227</v>
      </c>
      <c r="J24" s="103">
        <f t="shared" si="2"/>
        <v>0.48642101487809497</v>
      </c>
      <c r="K24" s="103">
        <f t="shared" si="3"/>
        <v>0.28791196159635479</v>
      </c>
      <c r="L24" s="103">
        <f t="shared" si="4"/>
        <v>0.34554846790787352</v>
      </c>
      <c r="M24" s="121">
        <f>'Master data'!FZ23</f>
        <v>1108935.3880000003</v>
      </c>
      <c r="N24" s="121">
        <f>'Master data'!GE23</f>
        <v>1138119.4960000019</v>
      </c>
      <c r="O24" s="103">
        <f t="shared" si="5"/>
        <v>2.6317230305578088E-2</v>
      </c>
      <c r="P24" s="121">
        <f>'Master data'!GC23</f>
        <v>101581.92000000013</v>
      </c>
      <c r="Q24" s="121">
        <f>'Master data'!GF23</f>
        <v>113470.53100000012</v>
      </c>
      <c r="R24" s="103">
        <f t="shared" si="6"/>
        <v>0.11703471444524749</v>
      </c>
    </row>
    <row r="25" spans="1:18">
      <c r="A25" s="105" t="str">
        <f>'Master data'!A24</f>
        <v>Diversified</v>
      </c>
      <c r="B25" s="118">
        <f>'Master data'!B24</f>
        <v>318</v>
      </c>
      <c r="C25" s="121">
        <f>'Master data'!FT24</f>
        <v>1753311.5620000006</v>
      </c>
      <c r="D25" s="121">
        <f>'Master data'!FU24</f>
        <v>1730642.5849999988</v>
      </c>
      <c r="E25" s="121">
        <f>'Master data'!FV24</f>
        <v>1187799.5500000003</v>
      </c>
      <c r="F25" s="121">
        <f>'Master data'!FW24</f>
        <v>1557995.7330000009</v>
      </c>
      <c r="G25" s="118">
        <f>'Master data'!FY24</f>
        <v>2111107.8209999991</v>
      </c>
      <c r="H25" s="103">
        <f t="shared" si="0"/>
        <v>-1.292923487833697E-2</v>
      </c>
      <c r="I25" s="103">
        <f t="shared" si="1"/>
        <v>-0.31366559433182961</v>
      </c>
      <c r="J25" s="103">
        <f t="shared" si="2"/>
        <v>0.31166553565372257</v>
      </c>
      <c r="K25" s="103">
        <f t="shared" si="3"/>
        <v>0.35501514945419799</v>
      </c>
      <c r="L25" s="103">
        <f t="shared" si="4"/>
        <v>0.20406884135975267</v>
      </c>
      <c r="M25" s="121">
        <f>'Master data'!FZ24</f>
        <v>1596358.3299999998</v>
      </c>
      <c r="N25" s="121">
        <f>'Master data'!GE24</f>
        <v>1636622.7869999984</v>
      </c>
      <c r="O25" s="103">
        <f t="shared" si="5"/>
        <v>2.5222693579078026E-2</v>
      </c>
      <c r="P25" s="121">
        <f>'Master data'!GC24</f>
        <v>296581.98199999996</v>
      </c>
      <c r="Q25" s="121">
        <f>'Master data'!GF24</f>
        <v>279777.28800000018</v>
      </c>
      <c r="R25" s="103">
        <f t="shared" si="6"/>
        <v>-5.6661210120309287E-2</v>
      </c>
    </row>
    <row r="26" spans="1:18">
      <c r="A26" s="105" t="str">
        <f>'Master data'!A25</f>
        <v>Drugs (Biotechnology)</v>
      </c>
      <c r="B26" s="118">
        <f>'Master data'!B25</f>
        <v>1223</v>
      </c>
      <c r="C26" s="121">
        <f>'Master data'!FT25</f>
        <v>1242627.4169999997</v>
      </c>
      <c r="D26" s="121">
        <f>'Master data'!FU25</f>
        <v>1310941.0720000011</v>
      </c>
      <c r="E26" s="121">
        <f>'Master data'!FV25</f>
        <v>1061829.1300000004</v>
      </c>
      <c r="F26" s="121">
        <f>'Master data'!FW25</f>
        <v>1665658.5239999997</v>
      </c>
      <c r="G26" s="118">
        <f>'Master data'!FY25</f>
        <v>1981015.4450000015</v>
      </c>
      <c r="H26" s="103">
        <f t="shared" si="0"/>
        <v>5.4975171210150053E-2</v>
      </c>
      <c r="I26" s="103">
        <f t="shared" si="1"/>
        <v>-0.19002527826819093</v>
      </c>
      <c r="J26" s="103">
        <f t="shared" si="2"/>
        <v>0.56866907955331691</v>
      </c>
      <c r="K26" s="103">
        <f t="shared" si="3"/>
        <v>0.18932867478904813</v>
      </c>
      <c r="L26" s="103">
        <f t="shared" si="4"/>
        <v>0.5942151427679323</v>
      </c>
      <c r="M26" s="121">
        <f>'Master data'!FZ25</f>
        <v>247913.4220000002</v>
      </c>
      <c r="N26" s="121">
        <f>'Master data'!GE25</f>
        <v>259634.15299999982</v>
      </c>
      <c r="O26" s="103">
        <f t="shared" si="5"/>
        <v>4.7277516906687023E-2</v>
      </c>
      <c r="P26" s="121">
        <f>'Master data'!GC25</f>
        <v>26754.118000000082</v>
      </c>
      <c r="Q26" s="121">
        <f>'Master data'!GF25</f>
        <v>28212.383999999991</v>
      </c>
      <c r="R26" s="103">
        <f t="shared" si="6"/>
        <v>5.4506225920058521E-2</v>
      </c>
    </row>
    <row r="27" spans="1:18">
      <c r="A27" s="105" t="str">
        <f>'Master data'!A26</f>
        <v>Drugs (Pharmaceutical)</v>
      </c>
      <c r="B27" s="118">
        <f>'Master data'!B26</f>
        <v>1371</v>
      </c>
      <c r="C27" s="121">
        <f>'Master data'!FT26</f>
        <v>3463041.0150000034</v>
      </c>
      <c r="D27" s="121">
        <f>'Master data'!FU26</f>
        <v>3523143.3210000019</v>
      </c>
      <c r="E27" s="121">
        <f>'Master data'!FV26</f>
        <v>2813708.290000001</v>
      </c>
      <c r="F27" s="121">
        <f>'Master data'!FW26</f>
        <v>3762488.3629999994</v>
      </c>
      <c r="G27" s="118">
        <f>'Master data'!FY26</f>
        <v>4387489.578999998</v>
      </c>
      <c r="H27" s="103">
        <f t="shared" si="0"/>
        <v>1.7355354943723755E-2</v>
      </c>
      <c r="I27" s="103">
        <f t="shared" si="1"/>
        <v>-0.2013642268741529</v>
      </c>
      <c r="J27" s="103">
        <f t="shared" si="2"/>
        <v>0.33719916040052533</v>
      </c>
      <c r="K27" s="103">
        <f t="shared" si="3"/>
        <v>0.16611379377175206</v>
      </c>
      <c r="L27" s="103">
        <f t="shared" si="4"/>
        <v>0.26694704451832596</v>
      </c>
      <c r="M27" s="121">
        <f>'Master data'!FZ26</f>
        <v>1074219.7109999987</v>
      </c>
      <c r="N27" s="121">
        <f>'Master data'!GE26</f>
        <v>1114038.5760000004</v>
      </c>
      <c r="O27" s="103">
        <f t="shared" si="5"/>
        <v>3.7067710257274955E-2</v>
      </c>
      <c r="P27" s="121">
        <f>'Master data'!GC26</f>
        <v>205701.08799999996</v>
      </c>
      <c r="Q27" s="121">
        <f>'Master data'!GF26</f>
        <v>238890.55199999994</v>
      </c>
      <c r="R27" s="103">
        <f t="shared" si="6"/>
        <v>0.16134802359431363</v>
      </c>
    </row>
    <row r="28" spans="1:18">
      <c r="A28" s="105" t="str">
        <f>'Master data'!A27</f>
        <v>Education</v>
      </c>
      <c r="B28" s="118">
        <f>'Master data'!B27</f>
        <v>244</v>
      </c>
      <c r="C28" s="121">
        <f>'Master data'!FT27</f>
        <v>115626.19300000003</v>
      </c>
      <c r="D28" s="121">
        <f>'Master data'!FU27</f>
        <v>122313.96399999998</v>
      </c>
      <c r="E28" s="121">
        <f>'Master data'!FV27</f>
        <v>92839.192000000025</v>
      </c>
      <c r="F28" s="121">
        <f>'Master data'!FW27</f>
        <v>140435.32199999996</v>
      </c>
      <c r="G28" s="118">
        <f>'Master data'!FY27</f>
        <v>108931.67599999998</v>
      </c>
      <c r="H28" s="103">
        <f t="shared" si="0"/>
        <v>5.7839584842164227E-2</v>
      </c>
      <c r="I28" s="103">
        <f t="shared" si="1"/>
        <v>-0.24097634510479893</v>
      </c>
      <c r="J28" s="103">
        <f t="shared" si="2"/>
        <v>0.51267281602364578</v>
      </c>
      <c r="K28" s="103">
        <f t="shared" si="3"/>
        <v>-0.22432850618592937</v>
      </c>
      <c r="L28" s="103">
        <f t="shared" si="4"/>
        <v>-5.7897928023973311E-2</v>
      </c>
      <c r="M28" s="121">
        <f>'Master data'!FZ27</f>
        <v>44427.199000000001</v>
      </c>
      <c r="N28" s="121">
        <f>'Master data'!GE27</f>
        <v>45180.816999999995</v>
      </c>
      <c r="O28" s="103">
        <f t="shared" si="5"/>
        <v>1.6962987020631148E-2</v>
      </c>
      <c r="P28" s="121">
        <f>'Master data'!GC27</f>
        <v>4610.480999999997</v>
      </c>
      <c r="Q28" s="121">
        <f>'Master data'!GF27</f>
        <v>4343.6899999999996</v>
      </c>
      <c r="R28" s="103">
        <f t="shared" si="6"/>
        <v>-5.7866196607251522E-2</v>
      </c>
    </row>
    <row r="29" spans="1:18">
      <c r="A29" s="105" t="str">
        <f>'Master data'!A28</f>
        <v>Electrical Equipment</v>
      </c>
      <c r="B29" s="118">
        <f>'Master data'!B28</f>
        <v>999</v>
      </c>
      <c r="C29" s="121">
        <f>'Master data'!FT28</f>
        <v>842114.0610000001</v>
      </c>
      <c r="D29" s="121">
        <f>'Master data'!FU28</f>
        <v>880622.61499999941</v>
      </c>
      <c r="E29" s="121">
        <f>'Master data'!FV28</f>
        <v>674944.21400000027</v>
      </c>
      <c r="F29" s="121">
        <f>'Master data'!FW28</f>
        <v>1061373.0119999982</v>
      </c>
      <c r="G29" s="118">
        <f>'Master data'!FY28</f>
        <v>1915621.0100000019</v>
      </c>
      <c r="H29" s="103">
        <f t="shared" si="0"/>
        <v>4.572843013008332E-2</v>
      </c>
      <c r="I29" s="103">
        <f t="shared" si="1"/>
        <v>-0.23356020785362097</v>
      </c>
      <c r="J29" s="103">
        <f t="shared" si="2"/>
        <v>0.57253442578588842</v>
      </c>
      <c r="K29" s="103">
        <f t="shared" si="3"/>
        <v>0.80485181773211045</v>
      </c>
      <c r="L29" s="103">
        <f t="shared" si="4"/>
        <v>1.2747761837929952</v>
      </c>
      <c r="M29" s="121">
        <f>'Master data'!FZ28</f>
        <v>735726.63099999866</v>
      </c>
      <c r="N29" s="121">
        <f>'Master data'!GE28</f>
        <v>763550.85000000219</v>
      </c>
      <c r="O29" s="103">
        <f t="shared" si="5"/>
        <v>3.7818692198466231E-2</v>
      </c>
      <c r="P29" s="121">
        <f>'Master data'!GC28</f>
        <v>51526.718999999932</v>
      </c>
      <c r="Q29" s="121">
        <f>'Master data'!GF28</f>
        <v>54198.852999999959</v>
      </c>
      <c r="R29" s="103">
        <f t="shared" si="6"/>
        <v>5.1859191733128418E-2</v>
      </c>
    </row>
    <row r="30" spans="1:18">
      <c r="A30" s="105" t="str">
        <f>'Master data'!A29</f>
        <v>Electronics (Consumer &amp; Office)</v>
      </c>
      <c r="B30" s="118">
        <f>'Master data'!B29</f>
        <v>138</v>
      </c>
      <c r="C30" s="121">
        <f>'Master data'!FT29</f>
        <v>204649.19599999997</v>
      </c>
      <c r="D30" s="121">
        <f>'Master data'!FU29</f>
        <v>210999.71199999994</v>
      </c>
      <c r="E30" s="121">
        <f>'Master data'!FV29</f>
        <v>156877.51700000005</v>
      </c>
      <c r="F30" s="121">
        <f>'Master data'!FW29</f>
        <v>230087.83099999995</v>
      </c>
      <c r="G30" s="118">
        <f>'Master data'!FY29</f>
        <v>331374.60200000007</v>
      </c>
      <c r="H30" s="103">
        <f t="shared" si="0"/>
        <v>3.1031228678757961E-2</v>
      </c>
      <c r="I30" s="103">
        <f t="shared" si="1"/>
        <v>-0.25650364394810121</v>
      </c>
      <c r="J30" s="103">
        <f t="shared" si="2"/>
        <v>0.4666718048577978</v>
      </c>
      <c r="K30" s="103">
        <f t="shared" si="3"/>
        <v>0.44020916082259109</v>
      </c>
      <c r="L30" s="103">
        <f t="shared" si="4"/>
        <v>0.61923236678633287</v>
      </c>
      <c r="M30" s="121">
        <f>'Master data'!FZ29</f>
        <v>354329.66600000008</v>
      </c>
      <c r="N30" s="121">
        <f>'Master data'!GE29</f>
        <v>363069.60200000013</v>
      </c>
      <c r="O30" s="103">
        <f t="shared" si="5"/>
        <v>2.4666114183055754E-2</v>
      </c>
      <c r="P30" s="121">
        <f>'Master data'!GC29</f>
        <v>22397.297000000006</v>
      </c>
      <c r="Q30" s="121">
        <f>'Master data'!GF29</f>
        <v>23121.723999999991</v>
      </c>
      <c r="R30" s="103">
        <f t="shared" si="6"/>
        <v>3.2344394057907296E-2</v>
      </c>
    </row>
    <row r="31" spans="1:18">
      <c r="A31" s="105" t="str">
        <f>'Master data'!A30</f>
        <v>Electronics (General)</v>
      </c>
      <c r="B31" s="118">
        <f>'Master data'!B30</f>
        <v>1425</v>
      </c>
      <c r="C31" s="121">
        <f>'Master data'!FT30</f>
        <v>1348356.488999997</v>
      </c>
      <c r="D31" s="121">
        <f>'Master data'!FU30</f>
        <v>1386695.0079999994</v>
      </c>
      <c r="E31" s="121">
        <f>'Master data'!FV30</f>
        <v>1045974.7289999996</v>
      </c>
      <c r="F31" s="121">
        <f>'Master data'!FW30</f>
        <v>1554743.9359999974</v>
      </c>
      <c r="G31" s="118">
        <f>'Master data'!FY30</f>
        <v>2191637.3869999964</v>
      </c>
      <c r="H31" s="103">
        <f t="shared" si="0"/>
        <v>2.843351837052821E-2</v>
      </c>
      <c r="I31" s="103">
        <f t="shared" si="1"/>
        <v>-0.24570671779616016</v>
      </c>
      <c r="J31" s="103">
        <f t="shared" si="2"/>
        <v>0.48640678679341032</v>
      </c>
      <c r="K31" s="103">
        <f t="shared" si="3"/>
        <v>0.40964523884143977</v>
      </c>
      <c r="L31" s="103">
        <f t="shared" si="4"/>
        <v>0.62541390565444233</v>
      </c>
      <c r="M31" s="121">
        <f>'Master data'!FZ30</f>
        <v>1124220.2579999988</v>
      </c>
      <c r="N31" s="121">
        <f>'Master data'!GE30</f>
        <v>1152943.5340000007</v>
      </c>
      <c r="O31" s="103">
        <f t="shared" si="5"/>
        <v>2.5549509356023403E-2</v>
      </c>
      <c r="P31" s="121">
        <f>'Master data'!GC30</f>
        <v>88679.925999999934</v>
      </c>
      <c r="Q31" s="121">
        <f>'Master data'!GF30</f>
        <v>96181.790999999954</v>
      </c>
      <c r="R31" s="103">
        <f t="shared" si="6"/>
        <v>8.4594849571706057E-2</v>
      </c>
    </row>
    <row r="32" spans="1:18">
      <c r="A32" s="105" t="str">
        <f>'Master data'!A31</f>
        <v>Engineering/Construction</v>
      </c>
      <c r="B32" s="118">
        <f>'Master data'!B31</f>
        <v>1267</v>
      </c>
      <c r="C32" s="121">
        <f>'Master data'!FT31</f>
        <v>721834.43300000101</v>
      </c>
      <c r="D32" s="121">
        <f>'Master data'!FU31</f>
        <v>705130.81399999943</v>
      </c>
      <c r="E32" s="121">
        <f>'Master data'!FV31</f>
        <v>519614.28399999999</v>
      </c>
      <c r="F32" s="121">
        <f>'Master data'!FW31</f>
        <v>665089.73500000127</v>
      </c>
      <c r="G32" s="118">
        <f>'Master data'!FY31</f>
        <v>898025.82299999974</v>
      </c>
      <c r="H32" s="103">
        <f t="shared" si="0"/>
        <v>-2.3140512888225606E-2</v>
      </c>
      <c r="I32" s="103">
        <f t="shared" si="1"/>
        <v>-0.26309519640422296</v>
      </c>
      <c r="J32" s="103">
        <f t="shared" si="2"/>
        <v>0.2799681522996802</v>
      </c>
      <c r="K32" s="103">
        <f t="shared" si="3"/>
        <v>0.35023257124844664</v>
      </c>
      <c r="L32" s="103">
        <f t="shared" si="4"/>
        <v>0.24408836977717097</v>
      </c>
      <c r="M32" s="121">
        <f>'Master data'!FZ31</f>
        <v>2143161.4840000002</v>
      </c>
      <c r="N32" s="121">
        <f>'Master data'!GE31</f>
        <v>2174228.5639999984</v>
      </c>
      <c r="O32" s="103">
        <f t="shared" si="5"/>
        <v>1.4495911872218992E-2</v>
      </c>
      <c r="P32" s="121">
        <f>'Master data'!GC31</f>
        <v>101831.86599999983</v>
      </c>
      <c r="Q32" s="121">
        <f>'Master data'!GF31</f>
        <v>104520.87499999988</v>
      </c>
      <c r="R32" s="103">
        <f t="shared" si="6"/>
        <v>2.6406360853684578E-2</v>
      </c>
    </row>
    <row r="33" spans="1:18">
      <c r="A33" s="105" t="str">
        <f>'Master data'!A32</f>
        <v>Entertainment</v>
      </c>
      <c r="B33" s="118">
        <f>'Master data'!B32</f>
        <v>734</v>
      </c>
      <c r="C33" s="121">
        <f>'Master data'!FT32</f>
        <v>924452.47199999937</v>
      </c>
      <c r="D33" s="121">
        <f>'Master data'!FU32</f>
        <v>955671.17000000097</v>
      </c>
      <c r="E33" s="121">
        <f>'Master data'!FV32</f>
        <v>724412.62599999993</v>
      </c>
      <c r="F33" s="121">
        <f>'Master data'!FW32</f>
        <v>1185402.6649999993</v>
      </c>
      <c r="G33" s="118">
        <f>'Master data'!FY32</f>
        <v>1438120.3650000002</v>
      </c>
      <c r="H33" s="103">
        <f t="shared" si="0"/>
        <v>3.3769932955516557E-2</v>
      </c>
      <c r="I33" s="103">
        <f t="shared" si="1"/>
        <v>-0.24198547707576112</v>
      </c>
      <c r="J33" s="103">
        <f t="shared" si="2"/>
        <v>0.63636389324887266</v>
      </c>
      <c r="K33" s="103">
        <f t="shared" si="3"/>
        <v>0.21319143904573634</v>
      </c>
      <c r="L33" s="103">
        <f t="shared" si="4"/>
        <v>0.55564553999050936</v>
      </c>
      <c r="M33" s="121">
        <f>'Master data'!FZ32</f>
        <v>297957.95800000022</v>
      </c>
      <c r="N33" s="121">
        <f>'Master data'!GE32</f>
        <v>312370.38600000012</v>
      </c>
      <c r="O33" s="103">
        <f t="shared" si="5"/>
        <v>4.8370676510005817E-2</v>
      </c>
      <c r="P33" s="121">
        <f>'Master data'!GC32</f>
        <v>25551.857999999997</v>
      </c>
      <c r="Q33" s="121">
        <f>'Master data'!GF32</f>
        <v>29126.633999999995</v>
      </c>
      <c r="R33" s="103">
        <f t="shared" si="6"/>
        <v>0.13990278123806099</v>
      </c>
    </row>
    <row r="34" spans="1:18">
      <c r="A34" s="105" t="str">
        <f>'Master data'!A33</f>
        <v>Environmental &amp; Waste Services</v>
      </c>
      <c r="B34" s="118">
        <f>'Master data'!B33</f>
        <v>353</v>
      </c>
      <c r="C34" s="121">
        <f>'Master data'!FT33</f>
        <v>229615.31099999993</v>
      </c>
      <c r="D34" s="121">
        <f>'Master data'!FU33</f>
        <v>247568.25700000004</v>
      </c>
      <c r="E34" s="121">
        <f>'Master data'!FV33</f>
        <v>196819.1160000001</v>
      </c>
      <c r="F34" s="121">
        <f>'Master data'!FW33</f>
        <v>267384.4960000001</v>
      </c>
      <c r="G34" s="118">
        <f>'Master data'!FY33</f>
        <v>382419.91900000029</v>
      </c>
      <c r="H34" s="103">
        <f t="shared" si="0"/>
        <v>7.8187059572870199E-2</v>
      </c>
      <c r="I34" s="103">
        <f t="shared" si="1"/>
        <v>-0.20499050086215187</v>
      </c>
      <c r="J34" s="103">
        <f t="shared" si="2"/>
        <v>0.35852909734641814</v>
      </c>
      <c r="K34" s="103">
        <f t="shared" si="3"/>
        <v>0.43022473150425355</v>
      </c>
      <c r="L34" s="103">
        <f t="shared" si="4"/>
        <v>0.66548091821281208</v>
      </c>
      <c r="M34" s="121">
        <f>'Master data'!FZ33</f>
        <v>150274.23799999995</v>
      </c>
      <c r="N34" s="121">
        <f>'Master data'!GE33</f>
        <v>157131.46200000003</v>
      </c>
      <c r="O34" s="103">
        <f t="shared" si="5"/>
        <v>4.5631400905856268E-2</v>
      </c>
      <c r="P34" s="121">
        <f>'Master data'!GC33</f>
        <v>16863.980000000003</v>
      </c>
      <c r="Q34" s="121">
        <f>'Master data'!GF33</f>
        <v>17386.879999999997</v>
      </c>
      <c r="R34" s="103">
        <f t="shared" si="6"/>
        <v>3.1006915330781589E-2</v>
      </c>
    </row>
    <row r="35" spans="1:18">
      <c r="A35" s="105" t="str">
        <f>'Master data'!A34</f>
        <v>Farming/Agriculture</v>
      </c>
      <c r="B35" s="118">
        <f>'Master data'!B34</f>
        <v>417</v>
      </c>
      <c r="C35" s="121">
        <f>'Master data'!FT34</f>
        <v>316577.87200000032</v>
      </c>
      <c r="D35" s="121">
        <f>'Master data'!FU34</f>
        <v>312192.16699999978</v>
      </c>
      <c r="E35" s="121">
        <f>'Master data'!FV34</f>
        <v>234666.27000000002</v>
      </c>
      <c r="F35" s="121">
        <f>'Master data'!FW34</f>
        <v>369270.25800000021</v>
      </c>
      <c r="G35" s="118">
        <f>'Master data'!FY34</f>
        <v>475077.64599999983</v>
      </c>
      <c r="H35" s="103">
        <f t="shared" si="0"/>
        <v>-1.3853479310772965E-2</v>
      </c>
      <c r="I35" s="103">
        <f t="shared" si="1"/>
        <v>-0.24832748926721093</v>
      </c>
      <c r="J35" s="103">
        <f t="shared" si="2"/>
        <v>0.57359750934806342</v>
      </c>
      <c r="K35" s="103">
        <f t="shared" si="3"/>
        <v>0.28653103169765592</v>
      </c>
      <c r="L35" s="103">
        <f t="shared" si="4"/>
        <v>0.50066599095719289</v>
      </c>
      <c r="M35" s="121">
        <f>'Master data'!FZ34</f>
        <v>470601.64400000015</v>
      </c>
      <c r="N35" s="121">
        <f>'Master data'!GE34</f>
        <v>497156.94600000005</v>
      </c>
      <c r="O35" s="103">
        <f t="shared" si="5"/>
        <v>5.6428408907130523E-2</v>
      </c>
      <c r="P35" s="121">
        <f>'Master data'!GC34</f>
        <v>35355.126000000004</v>
      </c>
      <c r="Q35" s="121">
        <f>'Master data'!GF34</f>
        <v>36095.760000000024</v>
      </c>
      <c r="R35" s="103">
        <f t="shared" si="6"/>
        <v>2.094841919103951E-2</v>
      </c>
    </row>
    <row r="36" spans="1:18">
      <c r="A36" s="105" t="str">
        <f>'Master data'!A35</f>
        <v>Financial Svcs. (Non-bank &amp; Insurance)</v>
      </c>
      <c r="B36" s="118">
        <f>'Master data'!B35</f>
        <v>1102</v>
      </c>
      <c r="C36" s="121">
        <f>'Master data'!FT35</f>
        <v>1554742.9079999994</v>
      </c>
      <c r="D36" s="121">
        <f>'Master data'!FU35</f>
        <v>1612395.1060000013</v>
      </c>
      <c r="E36" s="121">
        <f>'Master data'!FV35</f>
        <v>1013991.5849999995</v>
      </c>
      <c r="F36" s="121">
        <f>'Master data'!FW35</f>
        <v>1487663.7600000014</v>
      </c>
      <c r="G36" s="118">
        <f>'Master data'!FY35</f>
        <v>2154444.0140000004</v>
      </c>
      <c r="H36" s="103">
        <f t="shared" si="0"/>
        <v>3.7081499264830287E-2</v>
      </c>
      <c r="I36" s="103">
        <f t="shared" si="1"/>
        <v>-0.37112710077898325</v>
      </c>
      <c r="J36" s="103">
        <f t="shared" si="2"/>
        <v>0.46713619916283844</v>
      </c>
      <c r="K36" s="103">
        <f t="shared" si="3"/>
        <v>0.44820628957177688</v>
      </c>
      <c r="L36" s="103">
        <f t="shared" si="4"/>
        <v>0.38572364788687064</v>
      </c>
      <c r="M36" s="121">
        <f>'Master data'!FZ35</f>
        <v>798180.4239999993</v>
      </c>
      <c r="N36" s="121">
        <f>'Master data'!GE35</f>
        <v>805455.51099999994</v>
      </c>
      <c r="O36" s="103">
        <f t="shared" si="5"/>
        <v>9.1145896106326063E-3</v>
      </c>
      <c r="P36" s="121">
        <f>'Master data'!GC35</f>
        <v>79579.609999999986</v>
      </c>
      <c r="Q36" s="121">
        <f>'Master data'!GF35</f>
        <v>81529.35199999997</v>
      </c>
      <c r="R36" s="103">
        <f t="shared" si="6"/>
        <v>2.4500522181498303E-2</v>
      </c>
    </row>
    <row r="37" spans="1:18">
      <c r="A37" s="105" t="str">
        <f>'Master data'!A36</f>
        <v>Food Processing</v>
      </c>
      <c r="B37" s="118">
        <f>'Master data'!B36</f>
        <v>1377</v>
      </c>
      <c r="C37" s="121">
        <f>'Master data'!FT36</f>
        <v>1791428.0579999979</v>
      </c>
      <c r="D37" s="121">
        <f>'Master data'!FU36</f>
        <v>1784427.5299999935</v>
      </c>
      <c r="E37" s="121">
        <f>'Master data'!FV36</f>
        <v>1499683.5999999989</v>
      </c>
      <c r="F37" s="121">
        <f>'Master data'!FW36</f>
        <v>2049266.7029999986</v>
      </c>
      <c r="G37" s="118">
        <f>'Master data'!FY36</f>
        <v>2251200.0260000052</v>
      </c>
      <c r="H37" s="103">
        <f t="shared" si="0"/>
        <v>-3.9077918695881175E-3</v>
      </c>
      <c r="I37" s="103">
        <f t="shared" si="1"/>
        <v>-0.15957158540363681</v>
      </c>
      <c r="J37" s="103">
        <f t="shared" si="2"/>
        <v>0.36646603523569898</v>
      </c>
      <c r="K37" s="103">
        <f t="shared" si="3"/>
        <v>9.8539308087321587E-2</v>
      </c>
      <c r="L37" s="103">
        <f t="shared" si="4"/>
        <v>0.2566510923767209</v>
      </c>
      <c r="M37" s="121">
        <f>'Master data'!FZ36</f>
        <v>1457940.5409999983</v>
      </c>
      <c r="N37" s="121">
        <f>'Master data'!GE36</f>
        <v>1480170.4760000019</v>
      </c>
      <c r="O37" s="103">
        <f t="shared" si="5"/>
        <v>1.5247490809711772E-2</v>
      </c>
      <c r="P37" s="121">
        <f>'Master data'!GC36</f>
        <v>139138.08999999991</v>
      </c>
      <c r="Q37" s="121">
        <f>'Master data'!GF36</f>
        <v>136927.35800000007</v>
      </c>
      <c r="R37" s="103">
        <f t="shared" si="6"/>
        <v>-1.5888762020521089E-2</v>
      </c>
    </row>
    <row r="38" spans="1:18">
      <c r="A38" s="105" t="str">
        <f>'Master data'!A37</f>
        <v>Food Wholesalers</v>
      </c>
      <c r="B38" s="118">
        <f>'Master data'!B37</f>
        <v>160</v>
      </c>
      <c r="C38" s="121">
        <f>'Master data'!FT37</f>
        <v>104832.86700000003</v>
      </c>
      <c r="D38" s="121">
        <f>'Master data'!FU37</f>
        <v>98738.118000000017</v>
      </c>
      <c r="E38" s="121">
        <f>'Master data'!FV37</f>
        <v>53511.108999999982</v>
      </c>
      <c r="F38" s="121">
        <f>'Master data'!FW37</f>
        <v>78817.086000000025</v>
      </c>
      <c r="G38" s="118">
        <f>'Master data'!FY37</f>
        <v>106452.783</v>
      </c>
      <c r="H38" s="103">
        <f t="shared" si="0"/>
        <v>-5.8137768949884872E-2</v>
      </c>
      <c r="I38" s="103">
        <f t="shared" si="1"/>
        <v>-0.45805014229661567</v>
      </c>
      <c r="J38" s="103">
        <f t="shared" si="2"/>
        <v>0.47291071840802346</v>
      </c>
      <c r="K38" s="103">
        <f t="shared" si="3"/>
        <v>0.35063078835469708</v>
      </c>
      <c r="L38" s="103">
        <f t="shared" si="4"/>
        <v>1.5452367624363195E-2</v>
      </c>
      <c r="M38" s="121">
        <f>'Master data'!FZ37</f>
        <v>368048.43600000016</v>
      </c>
      <c r="N38" s="121">
        <f>'Master data'!GE37</f>
        <v>379686.89199999999</v>
      </c>
      <c r="O38" s="103">
        <f t="shared" si="5"/>
        <v>3.1622077046402186E-2</v>
      </c>
      <c r="P38" s="121">
        <f>'Master data'!GC37</f>
        <v>8004.6230000000023</v>
      </c>
      <c r="Q38" s="121">
        <f>'Master data'!GF37</f>
        <v>8513.8920000000053</v>
      </c>
      <c r="R38" s="103">
        <f t="shared" si="6"/>
        <v>6.3621859517931423E-2</v>
      </c>
    </row>
    <row r="39" spans="1:18">
      <c r="A39" s="105" t="str">
        <f>'Master data'!A38</f>
        <v>Furn/Home Furnishings</v>
      </c>
      <c r="B39" s="118">
        <f>'Master data'!B38</f>
        <v>359</v>
      </c>
      <c r="C39" s="121">
        <f>'Master data'!FT38</f>
        <v>321874.4560000003</v>
      </c>
      <c r="D39" s="121">
        <f>'Master data'!FU38</f>
        <v>311767.3000000001</v>
      </c>
      <c r="E39" s="121">
        <f>'Master data'!FV38</f>
        <v>243181.76600000003</v>
      </c>
      <c r="F39" s="121">
        <f>'Master data'!FW38</f>
        <v>372772.80400000024</v>
      </c>
      <c r="G39" s="118">
        <f>'Master data'!FY38</f>
        <v>469198.77000000014</v>
      </c>
      <c r="H39" s="103">
        <f t="shared" si="0"/>
        <v>-3.1400926080322966E-2</v>
      </c>
      <c r="I39" s="103">
        <f t="shared" si="1"/>
        <v>-0.21998950499298686</v>
      </c>
      <c r="J39" s="103">
        <f t="shared" si="2"/>
        <v>0.53289784070406077</v>
      </c>
      <c r="K39" s="103">
        <f t="shared" si="3"/>
        <v>0.25867221257911255</v>
      </c>
      <c r="L39" s="103">
        <f t="shared" si="4"/>
        <v>0.45770738017185097</v>
      </c>
      <c r="M39" s="121">
        <f>'Master data'!FZ38</f>
        <v>341361.44400000002</v>
      </c>
      <c r="N39" s="121">
        <f>'Master data'!GE38</f>
        <v>350039.0959999995</v>
      </c>
      <c r="O39" s="103">
        <f t="shared" si="5"/>
        <v>2.5420715058843912E-2</v>
      </c>
      <c r="P39" s="121">
        <f>'Master data'!GC38</f>
        <v>31675.014999999989</v>
      </c>
      <c r="Q39" s="121">
        <f>'Master data'!GF38</f>
        <v>31470.499000000025</v>
      </c>
      <c r="R39" s="103">
        <f t="shared" si="6"/>
        <v>-6.4566978105602578E-3</v>
      </c>
    </row>
    <row r="40" spans="1:18">
      <c r="A40" s="105" t="str">
        <f>'Master data'!A39</f>
        <v>Green &amp; Renewable Energy</v>
      </c>
      <c r="B40" s="118">
        <f>'Master data'!B39</f>
        <v>239</v>
      </c>
      <c r="C40" s="121">
        <f>'Master data'!FT39</f>
        <v>196687.49400000001</v>
      </c>
      <c r="D40" s="121">
        <f>'Master data'!FU39</f>
        <v>199400.64800000002</v>
      </c>
      <c r="E40" s="121">
        <f>'Master data'!FV39</f>
        <v>163407.02799999993</v>
      </c>
      <c r="F40" s="121">
        <f>'Master data'!FW39</f>
        <v>242756.89899999995</v>
      </c>
      <c r="G40" s="118">
        <f>'Master data'!FY39</f>
        <v>428986.53000000009</v>
      </c>
      <c r="H40" s="103">
        <f t="shared" si="0"/>
        <v>1.3794237471956405E-2</v>
      </c>
      <c r="I40" s="103">
        <f t="shared" si="1"/>
        <v>-0.18050904227753606</v>
      </c>
      <c r="J40" s="103">
        <f t="shared" si="2"/>
        <v>0.48559643958520593</v>
      </c>
      <c r="K40" s="103">
        <f t="shared" si="3"/>
        <v>0.76714454570454937</v>
      </c>
      <c r="L40" s="103">
        <f t="shared" si="4"/>
        <v>1.1810564631018181</v>
      </c>
      <c r="M40" s="121">
        <f>'Master data'!FZ39</f>
        <v>69331.312999999936</v>
      </c>
      <c r="N40" s="121">
        <f>'Master data'!GE39</f>
        <v>70868.741999999984</v>
      </c>
      <c r="O40" s="103">
        <f t="shared" si="5"/>
        <v>2.2175102900475085E-2</v>
      </c>
      <c r="P40" s="121">
        <f>'Master data'!GC39</f>
        <v>24145.50899999998</v>
      </c>
      <c r="Q40" s="121">
        <f>'Master data'!GF39</f>
        <v>23731.007999999998</v>
      </c>
      <c r="R40" s="103">
        <f t="shared" si="6"/>
        <v>-1.7166794868560542E-2</v>
      </c>
    </row>
    <row r="41" spans="1:18">
      <c r="A41" s="105" t="str">
        <f>'Master data'!A40</f>
        <v>Healthcare Products</v>
      </c>
      <c r="B41" s="118">
        <f>'Master data'!B40</f>
        <v>852</v>
      </c>
      <c r="C41" s="121">
        <f>'Master data'!FT40</f>
        <v>1594084.8970000001</v>
      </c>
      <c r="D41" s="121">
        <f>'Master data'!FU40</f>
        <v>1673541.0509999993</v>
      </c>
      <c r="E41" s="121">
        <f>'Master data'!FV40</f>
        <v>1233896.3</v>
      </c>
      <c r="F41" s="121">
        <f>'Master data'!FW40</f>
        <v>1949929.1249999995</v>
      </c>
      <c r="G41" s="118">
        <f>'Master data'!FY40</f>
        <v>2428544.1850000015</v>
      </c>
      <c r="H41" s="103">
        <f t="shared" si="0"/>
        <v>4.9844367856148875E-2</v>
      </c>
      <c r="I41" s="103">
        <f t="shared" si="1"/>
        <v>-0.26270329654435198</v>
      </c>
      <c r="J41" s="103">
        <f t="shared" si="2"/>
        <v>0.5803022709444865</v>
      </c>
      <c r="K41" s="103">
        <f t="shared" si="3"/>
        <v>0.2454525417686666</v>
      </c>
      <c r="L41" s="103">
        <f t="shared" si="4"/>
        <v>0.52347230035891945</v>
      </c>
      <c r="M41" s="121">
        <f>'Master data'!FZ40</f>
        <v>422534.19500000018</v>
      </c>
      <c r="N41" s="121">
        <f>'Master data'!GE40</f>
        <v>431976.44799999963</v>
      </c>
      <c r="O41" s="103">
        <f t="shared" si="5"/>
        <v>2.234671918091613E-2</v>
      </c>
      <c r="P41" s="121">
        <f>'Master data'!GC40</f>
        <v>81755.779000000082</v>
      </c>
      <c r="Q41" s="121">
        <f>'Master data'!GF40</f>
        <v>82183.557999999961</v>
      </c>
      <c r="R41" s="103">
        <f t="shared" si="6"/>
        <v>5.2324007578703167E-3</v>
      </c>
    </row>
    <row r="42" spans="1:18">
      <c r="A42" s="105" t="str">
        <f>'Master data'!A41</f>
        <v>Healthcare Support Services</v>
      </c>
      <c r="B42" s="118">
        <f>'Master data'!B41</f>
        <v>445</v>
      </c>
      <c r="C42" s="121">
        <f>'Master data'!FT41</f>
        <v>1041973.861</v>
      </c>
      <c r="D42" s="121">
        <f>'Master data'!FU41</f>
        <v>1088644.6830000002</v>
      </c>
      <c r="E42" s="121">
        <f>'Master data'!FV41</f>
        <v>770728.60500000021</v>
      </c>
      <c r="F42" s="121">
        <f>'Master data'!FW41</f>
        <v>1099240.0180000002</v>
      </c>
      <c r="G42" s="118">
        <f>'Master data'!FY41</f>
        <v>1531985.1909999992</v>
      </c>
      <c r="H42" s="103">
        <f t="shared" si="0"/>
        <v>4.4790780025143251E-2</v>
      </c>
      <c r="I42" s="103">
        <f t="shared" si="1"/>
        <v>-0.29202923870799813</v>
      </c>
      <c r="J42" s="103">
        <f t="shared" si="2"/>
        <v>0.42623487809953531</v>
      </c>
      <c r="K42" s="103">
        <f t="shared" si="3"/>
        <v>0.39367669109004266</v>
      </c>
      <c r="L42" s="103">
        <f t="shared" si="4"/>
        <v>0.47027219044605095</v>
      </c>
      <c r="M42" s="121">
        <f>'Master data'!FZ41</f>
        <v>2268753.546000001</v>
      </c>
      <c r="N42" s="121">
        <f>'Master data'!GE41</f>
        <v>2327696.3270000014</v>
      </c>
      <c r="O42" s="103">
        <f t="shared" si="5"/>
        <v>2.59802485395213E-2</v>
      </c>
      <c r="P42" s="121">
        <f>'Master data'!GC41</f>
        <v>102769.45500000002</v>
      </c>
      <c r="Q42" s="121">
        <f>'Master data'!GF41</f>
        <v>103338.268</v>
      </c>
      <c r="R42" s="103">
        <f t="shared" si="6"/>
        <v>5.5348449595259601E-3</v>
      </c>
    </row>
    <row r="43" spans="1:18">
      <c r="A43" s="105" t="str">
        <f>'Master data'!A42</f>
        <v>Heathcare Information and Technology</v>
      </c>
      <c r="B43" s="118">
        <f>'Master data'!B42</f>
        <v>455</v>
      </c>
      <c r="C43" s="121">
        <f>'Master data'!FT42</f>
        <v>806914.99399999983</v>
      </c>
      <c r="D43" s="121">
        <f>'Master data'!FU42</f>
        <v>864434.88500000001</v>
      </c>
      <c r="E43" s="121">
        <f>'Master data'!FV42</f>
        <v>679161.70499999984</v>
      </c>
      <c r="F43" s="121">
        <f>'Master data'!FW42</f>
        <v>1176601.8779999993</v>
      </c>
      <c r="G43" s="118">
        <f>'Master data'!FY42</f>
        <v>1767892.3269999989</v>
      </c>
      <c r="H43" s="103">
        <f t="shared" si="0"/>
        <v>7.1283705753025339E-2</v>
      </c>
      <c r="I43" s="103">
        <f t="shared" si="1"/>
        <v>-0.21432867092123442</v>
      </c>
      <c r="J43" s="103">
        <f t="shared" si="2"/>
        <v>0.73243259939103833</v>
      </c>
      <c r="K43" s="103">
        <f t="shared" si="3"/>
        <v>0.50254079995612577</v>
      </c>
      <c r="L43" s="103">
        <f t="shared" si="4"/>
        <v>1.190927594784537</v>
      </c>
      <c r="M43" s="121">
        <f>'Master data'!FZ42</f>
        <v>209034.43799999997</v>
      </c>
      <c r="N43" s="121">
        <f>'Master data'!GE42</f>
        <v>219805.08599999995</v>
      </c>
      <c r="O43" s="103">
        <f t="shared" si="5"/>
        <v>5.1525710801777036E-2</v>
      </c>
      <c r="P43" s="121">
        <f>'Master data'!GC42</f>
        <v>36192.265000000021</v>
      </c>
      <c r="Q43" s="121">
        <f>'Master data'!GF42</f>
        <v>38204.996999999974</v>
      </c>
      <c r="R43" s="103">
        <f t="shared" si="6"/>
        <v>5.5612214377849842E-2</v>
      </c>
    </row>
    <row r="44" spans="1:18">
      <c r="A44" s="105" t="str">
        <f>'Master data'!A43</f>
        <v>Homebuilding</v>
      </c>
      <c r="B44" s="118">
        <f>'Master data'!B43</f>
        <v>168</v>
      </c>
      <c r="C44" s="121">
        <f>'Master data'!FT43</f>
        <v>229838.53099999993</v>
      </c>
      <c r="D44" s="121">
        <f>'Master data'!FU43</f>
        <v>253266.37899999993</v>
      </c>
      <c r="E44" s="121">
        <f>'Master data'!FV43</f>
        <v>129807.01899999999</v>
      </c>
      <c r="F44" s="121">
        <f>'Master data'!FW43</f>
        <v>235537.75899999993</v>
      </c>
      <c r="G44" s="118">
        <f>'Master data'!FY43</f>
        <v>321137.31400000013</v>
      </c>
      <c r="H44" s="103">
        <f t="shared" si="0"/>
        <v>0.10193176878597443</v>
      </c>
      <c r="I44" s="103">
        <f t="shared" si="1"/>
        <v>-0.48746841364206495</v>
      </c>
      <c r="J44" s="103">
        <f t="shared" si="2"/>
        <v>0.81452251823146748</v>
      </c>
      <c r="K44" s="103">
        <f t="shared" si="3"/>
        <v>0.36342179429498689</v>
      </c>
      <c r="L44" s="103">
        <f t="shared" si="4"/>
        <v>0.39723010150983007</v>
      </c>
      <c r="M44" s="121">
        <f>'Master data'!FZ43</f>
        <v>289931.005</v>
      </c>
      <c r="N44" s="121">
        <f>'Master data'!GE43</f>
        <v>302130.43200000003</v>
      </c>
      <c r="O44" s="103">
        <f t="shared" si="5"/>
        <v>4.2077000353929028E-2</v>
      </c>
      <c r="P44" s="121">
        <f>'Master data'!GC43</f>
        <v>37144.415000000001</v>
      </c>
      <c r="Q44" s="121">
        <f>'Master data'!GF43</f>
        <v>41378.36399999998</v>
      </c>
      <c r="R44" s="103">
        <f t="shared" si="6"/>
        <v>0.11398615377304983</v>
      </c>
    </row>
    <row r="45" spans="1:18">
      <c r="A45" s="105" t="str">
        <f>'Master data'!A44</f>
        <v>Hospitals/Healthcare Facilities</v>
      </c>
      <c r="B45" s="118">
        <f>'Master data'!B44</f>
        <v>223</v>
      </c>
      <c r="C45" s="121">
        <f>'Master data'!FT44</f>
        <v>245101.87700000012</v>
      </c>
      <c r="D45" s="121">
        <f>'Master data'!FU44</f>
        <v>249119.51799999989</v>
      </c>
      <c r="E45" s="121">
        <f>'Master data'!FV44</f>
        <v>161903.17800000001</v>
      </c>
      <c r="F45" s="121">
        <f>'Master data'!FW44</f>
        <v>274351.47499999992</v>
      </c>
      <c r="G45" s="118">
        <f>'Master data'!FY44</f>
        <v>374882.63699999999</v>
      </c>
      <c r="H45" s="103">
        <f t="shared" si="0"/>
        <v>1.6391718615846207E-2</v>
      </c>
      <c r="I45" s="103">
        <f t="shared" si="1"/>
        <v>-0.35009838129182602</v>
      </c>
      <c r="J45" s="103">
        <f t="shared" si="2"/>
        <v>0.69454039376546328</v>
      </c>
      <c r="K45" s="103">
        <f t="shared" si="3"/>
        <v>0.36643200843006252</v>
      </c>
      <c r="L45" s="103">
        <f t="shared" si="4"/>
        <v>0.52949720984796778</v>
      </c>
      <c r="M45" s="121">
        <f>'Master data'!FZ44</f>
        <v>214074.3250000001</v>
      </c>
      <c r="N45" s="121">
        <f>'Master data'!GE44</f>
        <v>219714.12099999998</v>
      </c>
      <c r="O45" s="103">
        <f t="shared" si="5"/>
        <v>2.634503693985657E-2</v>
      </c>
      <c r="P45" s="121">
        <f>'Master data'!GC44</f>
        <v>23699.895</v>
      </c>
      <c r="Q45" s="121">
        <f>'Master data'!GF44</f>
        <v>24922.468000000004</v>
      </c>
      <c r="R45" s="103">
        <f t="shared" si="6"/>
        <v>5.1585587193529923E-2</v>
      </c>
    </row>
    <row r="46" spans="1:18">
      <c r="A46" s="105" t="str">
        <f>'Master data'!A45</f>
        <v>Hotel/Gaming</v>
      </c>
      <c r="B46" s="118">
        <f>'Master data'!B45</f>
        <v>654</v>
      </c>
      <c r="C46" s="121">
        <f>'Master data'!FT45</f>
        <v>807048.20300000045</v>
      </c>
      <c r="D46" s="121">
        <f>'Master data'!FU45</f>
        <v>777892.37799999956</v>
      </c>
      <c r="E46" s="121">
        <f>'Master data'!FV45</f>
        <v>421641.91699999967</v>
      </c>
      <c r="F46" s="121">
        <f>'Master data'!FW45</f>
        <v>669555.97200000053</v>
      </c>
      <c r="G46" s="118">
        <f>'Master data'!FY45</f>
        <v>970376.37699999951</v>
      </c>
      <c r="H46" s="103">
        <f t="shared" si="0"/>
        <v>-3.6126497638705346E-2</v>
      </c>
      <c r="I46" s="103">
        <f t="shared" si="1"/>
        <v>-0.45796882843348807</v>
      </c>
      <c r="J46" s="103">
        <f t="shared" si="2"/>
        <v>0.58797298134853393</v>
      </c>
      <c r="K46" s="103">
        <f t="shared" si="3"/>
        <v>0.44928343197571952</v>
      </c>
      <c r="L46" s="103">
        <f t="shared" si="4"/>
        <v>0.202377222813789</v>
      </c>
      <c r="M46" s="121">
        <f>'Master data'!FZ45</f>
        <v>179928.20300000013</v>
      </c>
      <c r="N46" s="121">
        <f>'Master data'!GE45</f>
        <v>202918.75699999995</v>
      </c>
      <c r="O46" s="103">
        <f t="shared" si="5"/>
        <v>0.12777626640332662</v>
      </c>
      <c r="P46" s="121">
        <f>'Master data'!GC45</f>
        <v>-26399.296000000009</v>
      </c>
      <c r="Q46" s="121">
        <f>'Master data'!GF45</f>
        <v>-16197.393999999993</v>
      </c>
      <c r="R46" s="103" t="str">
        <f t="shared" si="6"/>
        <v>NA</v>
      </c>
    </row>
    <row r="47" spans="1:18">
      <c r="A47" s="105" t="str">
        <f>'Master data'!A46</f>
        <v>Household Products</v>
      </c>
      <c r="B47" s="118">
        <f>'Master data'!B46</f>
        <v>575</v>
      </c>
      <c r="C47" s="121">
        <f>'Master data'!FT46</f>
        <v>1400396.0160000001</v>
      </c>
      <c r="D47" s="121">
        <f>'Master data'!FU46</f>
        <v>1430234.3970000001</v>
      </c>
      <c r="E47" s="121">
        <f>'Master data'!FV46</f>
        <v>1159827.7770000009</v>
      </c>
      <c r="F47" s="121">
        <f>'Master data'!FW46</f>
        <v>1528382.529000001</v>
      </c>
      <c r="G47" s="118">
        <f>'Master data'!FY46</f>
        <v>1721762.7850000008</v>
      </c>
      <c r="H47" s="103">
        <f t="shared" si="0"/>
        <v>2.1307102176160386E-2</v>
      </c>
      <c r="I47" s="103">
        <f t="shared" si="1"/>
        <v>-0.18906454813783868</v>
      </c>
      <c r="J47" s="103">
        <f t="shared" si="2"/>
        <v>0.31776679202605429</v>
      </c>
      <c r="K47" s="103">
        <f t="shared" si="3"/>
        <v>0.12652608383748398</v>
      </c>
      <c r="L47" s="103">
        <f t="shared" si="4"/>
        <v>0.22948277867708589</v>
      </c>
      <c r="M47" s="121">
        <f>'Master data'!FZ46</f>
        <v>479308.11800000019</v>
      </c>
      <c r="N47" s="121">
        <f>'Master data'!GE46</f>
        <v>482664.3499999998</v>
      </c>
      <c r="O47" s="103">
        <f t="shared" si="5"/>
        <v>7.0022431791978423E-3</v>
      </c>
      <c r="P47" s="121">
        <f>'Master data'!GC46</f>
        <v>77212.874999999956</v>
      </c>
      <c r="Q47" s="121">
        <f>'Master data'!GF46</f>
        <v>75897.34</v>
      </c>
      <c r="R47" s="103">
        <f t="shared" si="6"/>
        <v>-1.7037767341262201E-2</v>
      </c>
    </row>
    <row r="48" spans="1:18">
      <c r="A48" s="105" t="str">
        <f>'Master data'!A47</f>
        <v>Information Services</v>
      </c>
      <c r="B48" s="118">
        <f>'Master data'!B47</f>
        <v>266</v>
      </c>
      <c r="C48" s="121">
        <f>'Master data'!FT47</f>
        <v>1492394.1799999995</v>
      </c>
      <c r="D48" s="121">
        <f>'Master data'!FU47</f>
        <v>1648767.3889999997</v>
      </c>
      <c r="E48" s="121">
        <f>'Master data'!FV47</f>
        <v>1065893.8899999997</v>
      </c>
      <c r="F48" s="121">
        <f>'Master data'!FW47</f>
        <v>1781112.7270000007</v>
      </c>
      <c r="G48" s="118">
        <f>'Master data'!FY47</f>
        <v>1991573.3439999991</v>
      </c>
      <c r="H48" s="103">
        <f t="shared" si="0"/>
        <v>0.10478009837856672</v>
      </c>
      <c r="I48" s="103">
        <f t="shared" si="1"/>
        <v>-0.35352075913723702</v>
      </c>
      <c r="J48" s="103">
        <f t="shared" si="2"/>
        <v>0.67100378725315823</v>
      </c>
      <c r="K48" s="103">
        <f t="shared" si="3"/>
        <v>0.11816243509442859</v>
      </c>
      <c r="L48" s="103">
        <f t="shared" si="4"/>
        <v>0.33448211651428439</v>
      </c>
      <c r="M48" s="121">
        <f>'Master data'!FZ47</f>
        <v>255426.91799999998</v>
      </c>
      <c r="N48" s="121">
        <f>'Master data'!GE47</f>
        <v>266461.08799999993</v>
      </c>
      <c r="O48" s="103">
        <f t="shared" si="5"/>
        <v>4.3198931758632986E-2</v>
      </c>
      <c r="P48" s="121">
        <f>'Master data'!GC47</f>
        <v>50328.203000000009</v>
      </c>
      <c r="Q48" s="121">
        <f>'Master data'!GF47</f>
        <v>53897.397999999979</v>
      </c>
      <c r="R48" s="103">
        <f t="shared" si="6"/>
        <v>7.0918387449676476E-2</v>
      </c>
    </row>
    <row r="49" spans="1:18">
      <c r="A49" s="105" t="str">
        <f>'Master data'!A48</f>
        <v>Insurance (General)</v>
      </c>
      <c r="B49" s="118">
        <f>'Master data'!B48</f>
        <v>215</v>
      </c>
      <c r="C49" s="121">
        <f>'Master data'!FT48</f>
        <v>788810.33299999894</v>
      </c>
      <c r="D49" s="121">
        <f>'Master data'!FU48</f>
        <v>796203.16599999985</v>
      </c>
      <c r="E49" s="121">
        <f>'Master data'!FV48</f>
        <v>485749.57399999979</v>
      </c>
      <c r="F49" s="121">
        <f>'Master data'!FW48</f>
        <v>673959.20200000005</v>
      </c>
      <c r="G49" s="118">
        <f>'Master data'!FY48</f>
        <v>885326.64400000032</v>
      </c>
      <c r="H49" s="103">
        <f t="shared" si="0"/>
        <v>9.3721300174713917E-3</v>
      </c>
      <c r="I49" s="103">
        <f t="shared" si="1"/>
        <v>-0.38991755528889738</v>
      </c>
      <c r="J49" s="103">
        <f t="shared" si="2"/>
        <v>0.38746226054333155</v>
      </c>
      <c r="K49" s="103">
        <f t="shared" si="3"/>
        <v>0.31362052980767863</v>
      </c>
      <c r="L49" s="103">
        <f t="shared" si="4"/>
        <v>0.12235680360946977</v>
      </c>
      <c r="M49" s="121">
        <f>'Master data'!FZ48</f>
        <v>1042421.5860000002</v>
      </c>
      <c r="N49" s="121">
        <f>'Master data'!GE48</f>
        <v>1068958.6480000005</v>
      </c>
      <c r="O49" s="103">
        <f t="shared" si="5"/>
        <v>2.5457130163457853E-2</v>
      </c>
      <c r="P49" s="121">
        <f>'Master data'!GC48</f>
        <v>106488.71399999998</v>
      </c>
      <c r="Q49" s="121">
        <f>'Master data'!GF48</f>
        <v>110358.32599999994</v>
      </c>
      <c r="R49" s="103">
        <f t="shared" si="6"/>
        <v>3.6338235805908649E-2</v>
      </c>
    </row>
    <row r="50" spans="1:18">
      <c r="A50" s="105" t="str">
        <f>'Master data'!A49</f>
        <v>Insurance (Life)</v>
      </c>
      <c r="B50" s="118">
        <f>'Master data'!B49</f>
        <v>142</v>
      </c>
      <c r="C50" s="121">
        <f>'Master data'!FT49</f>
        <v>1227078.7700000005</v>
      </c>
      <c r="D50" s="121">
        <f>'Master data'!FU49</f>
        <v>1195199.8500000003</v>
      </c>
      <c r="E50" s="121">
        <f>'Master data'!FV49</f>
        <v>781928.6399999999</v>
      </c>
      <c r="F50" s="121">
        <f>'Master data'!FW49</f>
        <v>1077157.3700000001</v>
      </c>
      <c r="G50" s="118">
        <f>'Master data'!FY49</f>
        <v>1198127.8100000005</v>
      </c>
      <c r="H50" s="103">
        <f t="shared" si="0"/>
        <v>-2.5979522080721962E-2</v>
      </c>
      <c r="I50" s="103">
        <f t="shared" si="1"/>
        <v>-0.34577582150801001</v>
      </c>
      <c r="J50" s="103">
        <f t="shared" si="2"/>
        <v>0.37756479926352382</v>
      </c>
      <c r="K50" s="103">
        <f t="shared" si="3"/>
        <v>0.1123052613936999</v>
      </c>
      <c r="L50" s="103">
        <f t="shared" si="4"/>
        <v>-2.3593399794538006E-2</v>
      </c>
      <c r="M50" s="121">
        <f>'Master data'!FZ49</f>
        <v>1799761.62</v>
      </c>
      <c r="N50" s="121">
        <f>'Master data'!GE49</f>
        <v>1812400.1700000006</v>
      </c>
      <c r="O50" s="103">
        <f t="shared" si="5"/>
        <v>7.0223466594427908E-3</v>
      </c>
      <c r="P50" s="121">
        <f>'Master data'!GC49</f>
        <v>177520.37</v>
      </c>
      <c r="Q50" s="121">
        <f>'Master data'!GF49</f>
        <v>188830.75</v>
      </c>
      <c r="R50" s="103">
        <f t="shared" si="6"/>
        <v>6.371313894850493E-2</v>
      </c>
    </row>
    <row r="51" spans="1:18">
      <c r="A51" s="105" t="str">
        <f>'Master data'!A50</f>
        <v>Insurance (Prop/Cas.)</v>
      </c>
      <c r="B51" s="118">
        <f>'Master data'!B50</f>
        <v>231</v>
      </c>
      <c r="C51" s="121">
        <f>'Master data'!FT50</f>
        <v>655321.57900000026</v>
      </c>
      <c r="D51" s="121">
        <f>'Master data'!FU50</f>
        <v>671487.86900000018</v>
      </c>
      <c r="E51" s="121">
        <f>'Master data'!FV50</f>
        <v>450618.98399999988</v>
      </c>
      <c r="F51" s="121">
        <f>'Master data'!FW50</f>
        <v>576359.47000000044</v>
      </c>
      <c r="G51" s="118">
        <f>'Master data'!FY50</f>
        <v>691535.70200000005</v>
      </c>
      <c r="H51" s="103">
        <f t="shared" si="0"/>
        <v>2.4669247157508734E-2</v>
      </c>
      <c r="I51" s="103">
        <f t="shared" si="1"/>
        <v>-0.32892460935880319</v>
      </c>
      <c r="J51" s="103">
        <f t="shared" si="2"/>
        <v>0.27903947783966543</v>
      </c>
      <c r="K51" s="103">
        <f t="shared" si="3"/>
        <v>0.19983402372134096</v>
      </c>
      <c r="L51" s="103">
        <f t="shared" si="4"/>
        <v>5.5261606149550779E-2</v>
      </c>
      <c r="M51" s="121">
        <f>'Master data'!FZ50</f>
        <v>757962.28099999984</v>
      </c>
      <c r="N51" s="121">
        <f>'Master data'!GE50</f>
        <v>758232.57900000038</v>
      </c>
      <c r="O51" s="103">
        <f t="shared" si="5"/>
        <v>3.5661141296361443E-4</v>
      </c>
      <c r="P51" s="121">
        <f>'Master data'!GC50</f>
        <v>92606.421999999962</v>
      </c>
      <c r="Q51" s="121">
        <f>'Master data'!GF50</f>
        <v>87495.714999999982</v>
      </c>
      <c r="R51" s="103">
        <f t="shared" si="6"/>
        <v>-5.5187392943439523E-2</v>
      </c>
    </row>
    <row r="52" spans="1:18">
      <c r="A52" s="105" t="str">
        <f>'Master data'!A51</f>
        <v>Investments &amp; Asset Management</v>
      </c>
      <c r="B52" s="118">
        <f>'Master data'!B51</f>
        <v>1706</v>
      </c>
      <c r="C52" s="121">
        <f>'Master data'!FT51</f>
        <v>784004.22100000072</v>
      </c>
      <c r="D52" s="121">
        <f>'Master data'!FU51</f>
        <v>832406.79500000051</v>
      </c>
      <c r="E52" s="121">
        <f>'Master data'!FV51</f>
        <v>505865.43499999982</v>
      </c>
      <c r="F52" s="121">
        <f>'Master data'!FW51</f>
        <v>748217.58000000077</v>
      </c>
      <c r="G52" s="118">
        <f>'Master data'!FY51</f>
        <v>1471128.6449999986</v>
      </c>
      <c r="H52" s="103">
        <f t="shared" si="0"/>
        <v>6.173764464974707E-2</v>
      </c>
      <c r="I52" s="103">
        <f t="shared" si="1"/>
        <v>-0.39228579339023839</v>
      </c>
      <c r="J52" s="103">
        <f t="shared" si="2"/>
        <v>0.47908421535067136</v>
      </c>
      <c r="K52" s="103">
        <f t="shared" si="3"/>
        <v>0.96617759903475808</v>
      </c>
      <c r="L52" s="103">
        <f t="shared" si="4"/>
        <v>0.87642949565190831</v>
      </c>
      <c r="M52" s="121">
        <f>'Master data'!FZ51</f>
        <v>387517.29799999989</v>
      </c>
      <c r="N52" s="121">
        <f>'Master data'!GE51</f>
        <v>419833.54900000012</v>
      </c>
      <c r="O52" s="103">
        <f t="shared" si="5"/>
        <v>8.3393054108258813E-2</v>
      </c>
      <c r="P52" s="121">
        <f>'Master data'!GC51</f>
        <v>77426.489000000001</v>
      </c>
      <c r="Q52" s="121">
        <f>'Master data'!GF51</f>
        <v>84908.027999999889</v>
      </c>
      <c r="R52" s="103">
        <f t="shared" si="6"/>
        <v>9.6627641219788327E-2</v>
      </c>
    </row>
    <row r="53" spans="1:18">
      <c r="A53" s="105" t="str">
        <f>'Master data'!A52</f>
        <v>Machinery</v>
      </c>
      <c r="B53" s="118">
        <f>'Master data'!B52</f>
        <v>1421</v>
      </c>
      <c r="C53" s="121">
        <f>'Master data'!FT52</f>
        <v>1170248.0589999987</v>
      </c>
      <c r="D53" s="121">
        <f>'Master data'!FU52</f>
        <v>1160257.0739999982</v>
      </c>
      <c r="E53" s="121">
        <f>'Master data'!FV52</f>
        <v>828610.77499999921</v>
      </c>
      <c r="F53" s="121">
        <f>'Master data'!FW52</f>
        <v>1298190.5819999988</v>
      </c>
      <c r="G53" s="118">
        <f>'Master data'!FY52</f>
        <v>1868907.6589999977</v>
      </c>
      <c r="H53" s="103">
        <f t="shared" si="0"/>
        <v>-8.5374933315746082E-3</v>
      </c>
      <c r="I53" s="103">
        <f t="shared" si="1"/>
        <v>-0.28583863561947087</v>
      </c>
      <c r="J53" s="103">
        <f t="shared" si="2"/>
        <v>0.56670733855711686</v>
      </c>
      <c r="K53" s="103">
        <f t="shared" si="3"/>
        <v>0.43962503265179254</v>
      </c>
      <c r="L53" s="103">
        <f t="shared" si="4"/>
        <v>0.59701837967329596</v>
      </c>
      <c r="M53" s="121">
        <f>'Master data'!FZ52</f>
        <v>796202.87699999963</v>
      </c>
      <c r="N53" s="121">
        <f>'Master data'!GE52</f>
        <v>822189.98299999943</v>
      </c>
      <c r="O53" s="103">
        <f t="shared" si="5"/>
        <v>3.2638799419962172E-2</v>
      </c>
      <c r="P53" s="121">
        <f>'Master data'!GC52</f>
        <v>76465.480000000054</v>
      </c>
      <c r="Q53" s="121">
        <f>'Master data'!GF52</f>
        <v>81804.315999999992</v>
      </c>
      <c r="R53" s="103">
        <f t="shared" si="6"/>
        <v>6.9820211682447217E-2</v>
      </c>
    </row>
    <row r="54" spans="1:18">
      <c r="A54" s="105" t="str">
        <f>'Master data'!A53</f>
        <v>Metals &amp; Mining</v>
      </c>
      <c r="B54" s="118">
        <f>'Master data'!B53</f>
        <v>1706</v>
      </c>
      <c r="C54" s="121">
        <f>'Master data'!FT53</f>
        <v>811805.38000000035</v>
      </c>
      <c r="D54" s="121">
        <f>'Master data'!FU53</f>
        <v>772060.39899999835</v>
      </c>
      <c r="E54" s="121">
        <f>'Master data'!FV53</f>
        <v>502848.7760000003</v>
      </c>
      <c r="F54" s="121">
        <f>'Master data'!FW53</f>
        <v>847678.02399999986</v>
      </c>
      <c r="G54" s="118">
        <f>'Master data'!FY53</f>
        <v>1408878.9319999977</v>
      </c>
      <c r="H54" s="103">
        <f t="shared" si="0"/>
        <v>-4.8958755360800854E-2</v>
      </c>
      <c r="I54" s="103">
        <f t="shared" si="1"/>
        <v>-0.348692438245364</v>
      </c>
      <c r="J54" s="103">
        <f t="shared" si="2"/>
        <v>0.68575139178622435</v>
      </c>
      <c r="K54" s="103">
        <f t="shared" si="3"/>
        <v>0.66204489453651094</v>
      </c>
      <c r="L54" s="103">
        <f t="shared" si="4"/>
        <v>0.73548853790547319</v>
      </c>
      <c r="M54" s="121">
        <f>'Master data'!FZ53</f>
        <v>1001470.2360000006</v>
      </c>
      <c r="N54" s="121">
        <f>'Master data'!GE53</f>
        <v>1083602.6520000016</v>
      </c>
      <c r="O54" s="103">
        <f t="shared" si="5"/>
        <v>8.2011839241521889E-2</v>
      </c>
      <c r="P54" s="121">
        <f>'Master data'!GC53</f>
        <v>141049.78500000006</v>
      </c>
      <c r="Q54" s="121">
        <f>'Master data'!GF53</f>
        <v>173140.33099999983</v>
      </c>
      <c r="R54" s="103">
        <f t="shared" si="6"/>
        <v>0.227512193655593</v>
      </c>
    </row>
    <row r="55" spans="1:18">
      <c r="A55" s="105" t="str">
        <f>'Master data'!A54</f>
        <v>Office Equipment &amp; Services</v>
      </c>
      <c r="B55" s="118">
        <f>'Master data'!B54</f>
        <v>145</v>
      </c>
      <c r="C55" s="121">
        <f>'Master data'!FT54</f>
        <v>41971.008000000002</v>
      </c>
      <c r="D55" s="121">
        <f>'Master data'!FU54</f>
        <v>41797.790999999983</v>
      </c>
      <c r="E55" s="121">
        <f>'Master data'!FV54</f>
        <v>29501.052999999993</v>
      </c>
      <c r="F55" s="121">
        <f>'Master data'!FW54</f>
        <v>42716.732999999993</v>
      </c>
      <c r="G55" s="118">
        <f>'Master data'!FY54</f>
        <v>48902.208000000021</v>
      </c>
      <c r="H55" s="103">
        <f t="shared" si="0"/>
        <v>-4.1270631384411338E-3</v>
      </c>
      <c r="I55" s="103">
        <f t="shared" si="1"/>
        <v>-0.29419588226564397</v>
      </c>
      <c r="J55" s="103">
        <f t="shared" si="2"/>
        <v>0.44797316217831296</v>
      </c>
      <c r="K55" s="103">
        <f t="shared" si="3"/>
        <v>0.1448021551648162</v>
      </c>
      <c r="L55" s="103">
        <f t="shared" si="4"/>
        <v>0.16514256698338103</v>
      </c>
      <c r="M55" s="121">
        <f>'Master data'!FZ54</f>
        <v>45382.923000000017</v>
      </c>
      <c r="N55" s="121">
        <f>'Master data'!GE54</f>
        <v>46143.478999999992</v>
      </c>
      <c r="O55" s="103">
        <f t="shared" si="5"/>
        <v>1.6758638486110256E-2</v>
      </c>
      <c r="P55" s="121">
        <f>'Master data'!GC54</f>
        <v>3184.31</v>
      </c>
      <c r="Q55" s="121">
        <f>'Master data'!GF54</f>
        <v>3313.4070000000002</v>
      </c>
      <c r="R55" s="103">
        <f t="shared" si="6"/>
        <v>4.0541592998169215E-2</v>
      </c>
    </row>
    <row r="56" spans="1:18">
      <c r="A56" s="105" t="str">
        <f>'Master data'!A55</f>
        <v>Oil/Gas (Integrated)</v>
      </c>
      <c r="B56" s="118">
        <f>'Master data'!B55</f>
        <v>46</v>
      </c>
      <c r="C56" s="121">
        <f>'Master data'!FT55</f>
        <v>3797785.6999999993</v>
      </c>
      <c r="D56" s="121">
        <f>'Master data'!FU55</f>
        <v>3492757.8000000007</v>
      </c>
      <c r="E56" s="121">
        <f>'Master data'!FV55</f>
        <v>2539734.3399999994</v>
      </c>
      <c r="F56" s="121">
        <f>'Master data'!FW55</f>
        <v>3084129.49</v>
      </c>
      <c r="G56" s="118">
        <f>'Master data'!FY55</f>
        <v>3618577.5100000002</v>
      </c>
      <c r="H56" s="103">
        <f t="shared" si="0"/>
        <v>-8.0317301737167113E-2</v>
      </c>
      <c r="I56" s="103">
        <f t="shared" si="1"/>
        <v>-0.27285701287389619</v>
      </c>
      <c r="J56" s="103">
        <f t="shared" si="2"/>
        <v>0.21435121832466963</v>
      </c>
      <c r="K56" s="103">
        <f t="shared" si="3"/>
        <v>0.17328974731213376</v>
      </c>
      <c r="L56" s="103">
        <f t="shared" si="4"/>
        <v>-4.7187546680161341E-2</v>
      </c>
      <c r="M56" s="121">
        <f>'Master data'!FZ55</f>
        <v>2597875.58</v>
      </c>
      <c r="N56" s="121">
        <f>'Master data'!GE55</f>
        <v>2896559.5</v>
      </c>
      <c r="O56" s="103">
        <f t="shared" si="5"/>
        <v>0.11497237292634321</v>
      </c>
      <c r="P56" s="121">
        <f>'Master data'!GC55</f>
        <v>289412.28700000001</v>
      </c>
      <c r="Q56" s="121">
        <f>'Master data'!GF55</f>
        <v>344820.83299999998</v>
      </c>
      <c r="R56" s="103">
        <f t="shared" si="6"/>
        <v>0.19145194758092621</v>
      </c>
    </row>
    <row r="57" spans="1:18">
      <c r="A57" s="105" t="str">
        <f>'Master data'!A56</f>
        <v>Oil/Gas (Production and Exploration)</v>
      </c>
      <c r="B57" s="118">
        <f>'Master data'!B56</f>
        <v>642</v>
      </c>
      <c r="C57" s="121">
        <f>'Master data'!FT56</f>
        <v>653361.71700000018</v>
      </c>
      <c r="D57" s="121">
        <f>'Master data'!FU56</f>
        <v>582193.6949999996</v>
      </c>
      <c r="E57" s="121">
        <f>'Master data'!FV56</f>
        <v>268067.55500000028</v>
      </c>
      <c r="F57" s="121">
        <f>'Master data'!FW56</f>
        <v>399437.67799999955</v>
      </c>
      <c r="G57" s="118">
        <f>'Master data'!FY56</f>
        <v>810905.49799999991</v>
      </c>
      <c r="H57" s="103">
        <f t="shared" si="0"/>
        <v>-0.10892591369873694</v>
      </c>
      <c r="I57" s="103">
        <f t="shared" si="1"/>
        <v>-0.53955606647371801</v>
      </c>
      <c r="J57" s="103">
        <f t="shared" si="2"/>
        <v>0.49006349537525762</v>
      </c>
      <c r="K57" s="103">
        <f t="shared" si="3"/>
        <v>1.0301176946056674</v>
      </c>
      <c r="L57" s="103">
        <f t="shared" si="4"/>
        <v>0.24112796464932718</v>
      </c>
      <c r="M57" s="121">
        <f>'Master data'!FZ56</f>
        <v>319520.62900000013</v>
      </c>
      <c r="N57" s="121">
        <f>'Master data'!GE56</f>
        <v>371090.7899999998</v>
      </c>
      <c r="O57" s="103">
        <f t="shared" si="5"/>
        <v>0.16139853367652091</v>
      </c>
      <c r="P57" s="121">
        <f>'Master data'!GC56</f>
        <v>18385.056000000041</v>
      </c>
      <c r="Q57" s="121">
        <f>'Master data'!GF56</f>
        <v>46369.722000000009</v>
      </c>
      <c r="R57" s="103">
        <f t="shared" si="6"/>
        <v>1.522142004897886</v>
      </c>
    </row>
    <row r="58" spans="1:18">
      <c r="A58" s="105" t="str">
        <f>'Master data'!A57</f>
        <v>Oil/Gas Distribution</v>
      </c>
      <c r="B58" s="118">
        <f>'Master data'!B57</f>
        <v>165</v>
      </c>
      <c r="C58" s="121">
        <f>'Master data'!FT57</f>
        <v>404571.91799999995</v>
      </c>
      <c r="D58" s="121">
        <f>'Master data'!FU57</f>
        <v>397476.94500000024</v>
      </c>
      <c r="E58" s="121">
        <f>'Master data'!FV57</f>
        <v>235301.42899999997</v>
      </c>
      <c r="F58" s="121">
        <f>'Master data'!FW57</f>
        <v>318027.2739999998</v>
      </c>
      <c r="G58" s="118">
        <f>'Master data'!FY57</f>
        <v>401976.7620000001</v>
      </c>
      <c r="H58" s="103">
        <f t="shared" si="0"/>
        <v>-1.7536988318600288E-2</v>
      </c>
      <c r="I58" s="103">
        <f t="shared" si="1"/>
        <v>-0.4080123842151403</v>
      </c>
      <c r="J58" s="103">
        <f t="shared" si="2"/>
        <v>0.35157391670579208</v>
      </c>
      <c r="K58" s="103">
        <f t="shared" si="3"/>
        <v>0.26396946068216898</v>
      </c>
      <c r="L58" s="103">
        <f t="shared" si="4"/>
        <v>-6.4145727484720139E-3</v>
      </c>
      <c r="M58" s="121">
        <f>'Master data'!FZ57</f>
        <v>246326.25800000003</v>
      </c>
      <c r="N58" s="121">
        <f>'Master data'!GE57</f>
        <v>265793.75900000008</v>
      </c>
      <c r="O58" s="103">
        <f t="shared" si="5"/>
        <v>7.9031367415162146E-2</v>
      </c>
      <c r="P58" s="121">
        <f>'Master data'!GC57</f>
        <v>37228.194000000003</v>
      </c>
      <c r="Q58" s="121">
        <f>'Master data'!GF57</f>
        <v>32947.706000000006</v>
      </c>
      <c r="R58" s="103">
        <f t="shared" si="6"/>
        <v>-0.11497973820594137</v>
      </c>
    </row>
    <row r="59" spans="1:18">
      <c r="A59" s="105" t="str">
        <f>'Master data'!A58</f>
        <v>Oilfield Svcs/Equip.</v>
      </c>
      <c r="B59" s="118">
        <f>'Master data'!B58</f>
        <v>457</v>
      </c>
      <c r="C59" s="121">
        <f>'Master data'!FT58</f>
        <v>788161.70200000005</v>
      </c>
      <c r="D59" s="121">
        <f>'Master data'!FU58</f>
        <v>724028.00399999961</v>
      </c>
      <c r="E59" s="121">
        <f>'Master data'!FV58</f>
        <v>408890.03399999981</v>
      </c>
      <c r="F59" s="121">
        <f>'Master data'!FW58</f>
        <v>638363.26299999992</v>
      </c>
      <c r="G59" s="118">
        <f>'Master data'!FY58</f>
        <v>805170.00000000047</v>
      </c>
      <c r="H59" s="103">
        <f t="shared" si="0"/>
        <v>-8.1371243790782977E-2</v>
      </c>
      <c r="I59" s="103">
        <f t="shared" si="1"/>
        <v>-0.43525660369346708</v>
      </c>
      <c r="J59" s="103">
        <f t="shared" si="2"/>
        <v>0.56121012966532757</v>
      </c>
      <c r="K59" s="103">
        <f t="shared" si="3"/>
        <v>0.26130378527124076</v>
      </c>
      <c r="L59" s="103">
        <f t="shared" si="4"/>
        <v>2.1579706241550367E-2</v>
      </c>
      <c r="M59" s="121">
        <f>'Master data'!FZ58</f>
        <v>1273633.335</v>
      </c>
      <c r="N59" s="121">
        <f>'Master data'!GE58</f>
        <v>1403180.567999999</v>
      </c>
      <c r="O59" s="103">
        <f t="shared" si="5"/>
        <v>0.10171470033013796</v>
      </c>
      <c r="P59" s="121">
        <f>'Master data'!GC58</f>
        <v>46014.583000000064</v>
      </c>
      <c r="Q59" s="121">
        <f>'Master data'!GF58</f>
        <v>61420.294999999976</v>
      </c>
      <c r="R59" s="103">
        <f t="shared" si="6"/>
        <v>0.33480064352642053</v>
      </c>
    </row>
    <row r="60" spans="1:18">
      <c r="A60" s="105" t="str">
        <f>'Master data'!A59</f>
        <v>Packaging &amp; Container</v>
      </c>
      <c r="B60" s="118">
        <f>'Master data'!B59</f>
        <v>414</v>
      </c>
      <c r="C60" s="121">
        <f>'Master data'!FT59</f>
        <v>251682.89800000013</v>
      </c>
      <c r="D60" s="121">
        <f>'Master data'!FU59</f>
        <v>251520.53899999999</v>
      </c>
      <c r="E60" s="121">
        <f>'Master data'!FV59</f>
        <v>183244.28399999999</v>
      </c>
      <c r="F60" s="121">
        <f>'Master data'!FW59</f>
        <v>259231.96199999997</v>
      </c>
      <c r="G60" s="118">
        <f>'Master data'!FY59</f>
        <v>378307.76499999984</v>
      </c>
      <c r="H60" s="103">
        <f t="shared" si="0"/>
        <v>-6.4509349379848757E-4</v>
      </c>
      <c r="I60" s="103">
        <f t="shared" si="1"/>
        <v>-0.27145399445887797</v>
      </c>
      <c r="J60" s="103">
        <f t="shared" si="2"/>
        <v>0.41467966335037221</v>
      </c>
      <c r="K60" s="103">
        <f t="shared" si="3"/>
        <v>0.45934074672474168</v>
      </c>
      <c r="L60" s="103">
        <f t="shared" si="4"/>
        <v>0.50311271844938643</v>
      </c>
      <c r="M60" s="121">
        <f>'Master data'!FZ59</f>
        <v>286411.52800000017</v>
      </c>
      <c r="N60" s="121">
        <f>'Master data'!GE59</f>
        <v>295182.66400000011</v>
      </c>
      <c r="O60" s="103">
        <f t="shared" si="5"/>
        <v>3.0624242191815476E-2</v>
      </c>
      <c r="P60" s="121">
        <f>'Master data'!GC59</f>
        <v>26551.339000000018</v>
      </c>
      <c r="Q60" s="121">
        <f>'Master data'!GF59</f>
        <v>27016.020000000015</v>
      </c>
      <c r="R60" s="103">
        <f t="shared" si="6"/>
        <v>1.7501226585973556E-2</v>
      </c>
    </row>
    <row r="61" spans="1:18">
      <c r="A61" s="105" t="str">
        <f>'Master data'!A60</f>
        <v>Paper/Forest Products</v>
      </c>
      <c r="B61" s="118">
        <f>'Master data'!B60</f>
        <v>272</v>
      </c>
      <c r="C61" s="121">
        <f>'Master data'!FT60</f>
        <v>168601.03799999994</v>
      </c>
      <c r="D61" s="121">
        <f>'Master data'!FU60</f>
        <v>160894.00399999984</v>
      </c>
      <c r="E61" s="121">
        <f>'Master data'!FV60</f>
        <v>116571.26999999996</v>
      </c>
      <c r="F61" s="121">
        <f>'Master data'!FW60</f>
        <v>168558.43799999994</v>
      </c>
      <c r="G61" s="118">
        <f>'Master data'!FY60</f>
        <v>228446.61399999991</v>
      </c>
      <c r="H61" s="103">
        <f t="shared" si="0"/>
        <v>-4.5711664005295805E-2</v>
      </c>
      <c r="I61" s="103">
        <f t="shared" si="1"/>
        <v>-0.27547784813659015</v>
      </c>
      <c r="J61" s="103">
        <f t="shared" si="2"/>
        <v>0.44596895959012883</v>
      </c>
      <c r="K61" s="103">
        <f t="shared" si="3"/>
        <v>0.35529622076825373</v>
      </c>
      <c r="L61" s="103">
        <f t="shared" si="4"/>
        <v>0.35495378148265022</v>
      </c>
      <c r="M61" s="121">
        <f>'Master data'!FZ60</f>
        <v>213744.77100000001</v>
      </c>
      <c r="N61" s="121">
        <f>'Master data'!GE60</f>
        <v>222388.65999999997</v>
      </c>
      <c r="O61" s="103">
        <f t="shared" si="5"/>
        <v>4.0440236079505976E-2</v>
      </c>
      <c r="P61" s="121">
        <f>'Master data'!GC60</f>
        <v>28181.624000000003</v>
      </c>
      <c r="Q61" s="121">
        <f>'Master data'!GF60</f>
        <v>31489.800000000017</v>
      </c>
      <c r="R61" s="103">
        <f t="shared" si="6"/>
        <v>0.11738769916169535</v>
      </c>
    </row>
    <row r="62" spans="1:18">
      <c r="A62" s="105" t="str">
        <f>'Master data'!A61</f>
        <v>Power</v>
      </c>
      <c r="B62" s="118">
        <f>'Master data'!B61</f>
        <v>541</v>
      </c>
      <c r="C62" s="121">
        <f>'Master data'!FT61</f>
        <v>2058949.6980000001</v>
      </c>
      <c r="D62" s="121">
        <f>'Master data'!FU61</f>
        <v>2134907.683000003</v>
      </c>
      <c r="E62" s="121">
        <f>'Master data'!FV61</f>
        <v>1542386.1940000008</v>
      </c>
      <c r="F62" s="121">
        <f>'Master data'!FW61</f>
        <v>1930256.6830000025</v>
      </c>
      <c r="G62" s="118">
        <f>'Master data'!FY61</f>
        <v>2437099.3049999992</v>
      </c>
      <c r="H62" s="103">
        <f t="shared" si="0"/>
        <v>3.6891617640676833E-2</v>
      </c>
      <c r="I62" s="103">
        <f t="shared" si="1"/>
        <v>-0.2775396302698121</v>
      </c>
      <c r="J62" s="103">
        <f t="shared" si="2"/>
        <v>0.25147430034633822</v>
      </c>
      <c r="K62" s="103">
        <f t="shared" si="3"/>
        <v>0.26257783561316961</v>
      </c>
      <c r="L62" s="103">
        <f t="shared" si="4"/>
        <v>0.18366141113953494</v>
      </c>
      <c r="M62" s="121">
        <f>'Master data'!FZ61</f>
        <v>1845695.2090000007</v>
      </c>
      <c r="N62" s="121">
        <f>'Master data'!GE61</f>
        <v>1936144.3949999982</v>
      </c>
      <c r="O62" s="103">
        <f t="shared" si="5"/>
        <v>4.900548344003286E-2</v>
      </c>
      <c r="P62" s="121">
        <f>'Master data'!GC61</f>
        <v>230095.25099999979</v>
      </c>
      <c r="Q62" s="121">
        <f>'Master data'!GF61</f>
        <v>218263.31300000002</v>
      </c>
      <c r="R62" s="103">
        <f t="shared" si="6"/>
        <v>-5.1421913092851157E-2</v>
      </c>
    </row>
    <row r="63" spans="1:18">
      <c r="A63" s="105" t="str">
        <f>'Master data'!A62</f>
        <v>Precious Metals</v>
      </c>
      <c r="B63" s="118">
        <f>'Master data'!B62</f>
        <v>947</v>
      </c>
      <c r="C63" s="121">
        <f>'Master data'!FT62</f>
        <v>410523.58700000012</v>
      </c>
      <c r="D63" s="121">
        <f>'Master data'!FU62</f>
        <v>408095.61100000044</v>
      </c>
      <c r="E63" s="121">
        <f>'Master data'!FV62</f>
        <v>291143.67099999962</v>
      </c>
      <c r="F63" s="121">
        <f>'Master data'!FW62</f>
        <v>606072.82699999982</v>
      </c>
      <c r="G63" s="118">
        <f>'Master data'!FY62</f>
        <v>552173.20599999954</v>
      </c>
      <c r="H63" s="103">
        <f t="shared" si="0"/>
        <v>-5.9143398257398561E-3</v>
      </c>
      <c r="I63" s="103">
        <f t="shared" si="1"/>
        <v>-0.28657975446837303</v>
      </c>
      <c r="J63" s="103">
        <f t="shared" si="2"/>
        <v>1.0816967269743625</v>
      </c>
      <c r="K63" s="103">
        <f t="shared" si="3"/>
        <v>-8.8932581364516983E-2</v>
      </c>
      <c r="L63" s="103">
        <f t="shared" si="4"/>
        <v>0.345046237257981</v>
      </c>
      <c r="M63" s="121">
        <f>'Master data'!FZ62</f>
        <v>223112.38599999997</v>
      </c>
      <c r="N63" s="121">
        <f>'Master data'!GE62</f>
        <v>230592.59300000005</v>
      </c>
      <c r="O63" s="103">
        <f t="shared" si="5"/>
        <v>3.3526632627200126E-2</v>
      </c>
      <c r="P63" s="121">
        <f>'Master data'!GC62</f>
        <v>55922.862999999976</v>
      </c>
      <c r="Q63" s="121">
        <f>'Master data'!GF62</f>
        <v>57597.840999999964</v>
      </c>
      <c r="R63" s="103">
        <f t="shared" si="6"/>
        <v>2.995157812288668E-2</v>
      </c>
    </row>
    <row r="64" spans="1:18">
      <c r="A64" s="105" t="str">
        <f>'Master data'!A63</f>
        <v>Publishing &amp; Newspapers</v>
      </c>
      <c r="B64" s="118">
        <f>'Master data'!B63</f>
        <v>337</v>
      </c>
      <c r="C64" s="121">
        <f>'Master data'!FT63</f>
        <v>136478.215</v>
      </c>
      <c r="D64" s="121">
        <f>'Master data'!FU63</f>
        <v>133801.88100000002</v>
      </c>
      <c r="E64" s="121">
        <f>'Master data'!FV63</f>
        <v>96810.207000000009</v>
      </c>
      <c r="F64" s="121">
        <f>'Master data'!FW63</f>
        <v>130795.57600000018</v>
      </c>
      <c r="G64" s="118">
        <f>'Master data'!FY63</f>
        <v>166241.53800000006</v>
      </c>
      <c r="H64" s="103">
        <f t="shared" si="0"/>
        <v>-1.9609972184937874E-2</v>
      </c>
      <c r="I64" s="103">
        <f t="shared" si="1"/>
        <v>-0.27646602367271655</v>
      </c>
      <c r="J64" s="103">
        <f t="shared" si="2"/>
        <v>0.35105150637680338</v>
      </c>
      <c r="K64" s="103">
        <f t="shared" si="3"/>
        <v>0.27100275929821849</v>
      </c>
      <c r="L64" s="103">
        <f t="shared" si="4"/>
        <v>0.21808112745319885</v>
      </c>
      <c r="M64" s="121">
        <f>'Master data'!FZ63</f>
        <v>127690.03399999999</v>
      </c>
      <c r="N64" s="121">
        <f>'Master data'!GE63</f>
        <v>129737.492</v>
      </c>
      <c r="O64" s="103">
        <f t="shared" si="5"/>
        <v>1.6034595150941966E-2</v>
      </c>
      <c r="P64" s="121">
        <f>'Master data'!GC63</f>
        <v>7832.1539999999968</v>
      </c>
      <c r="Q64" s="121">
        <f>'Master data'!GF63</f>
        <v>8530.8229999999985</v>
      </c>
      <c r="R64" s="103">
        <f t="shared" si="6"/>
        <v>8.9205217364214495E-2</v>
      </c>
    </row>
    <row r="65" spans="1:18">
      <c r="A65" s="105" t="str">
        <f>'Master data'!A64</f>
        <v>R.E.I.T.</v>
      </c>
      <c r="B65" s="118">
        <f>'Master data'!B64</f>
        <v>812</v>
      </c>
      <c r="C65" s="121">
        <f>'Master data'!FT64</f>
        <v>1963446.0959999997</v>
      </c>
      <c r="D65" s="121">
        <f>'Master data'!FU64</f>
        <v>2077229.1220000002</v>
      </c>
      <c r="E65" s="121">
        <f>'Master data'!FV64</f>
        <v>1256980.3609999991</v>
      </c>
      <c r="F65" s="121">
        <f>'Master data'!FW64</f>
        <v>1692610.4769999993</v>
      </c>
      <c r="G65" s="118">
        <f>'Master data'!FY64</f>
        <v>2467775.492999997</v>
      </c>
      <c r="H65" s="103">
        <f t="shared" si="0"/>
        <v>5.7950674699857263E-2</v>
      </c>
      <c r="I65" s="103">
        <f t="shared" si="1"/>
        <v>-0.39487640160284687</v>
      </c>
      <c r="J65" s="103">
        <f t="shared" si="2"/>
        <v>0.34656875279533539</v>
      </c>
      <c r="K65" s="103">
        <f t="shared" si="3"/>
        <v>0.45797011570784352</v>
      </c>
      <c r="L65" s="103">
        <f t="shared" si="4"/>
        <v>0.2568593036638156</v>
      </c>
      <c r="M65" s="121">
        <f>'Master data'!FZ64</f>
        <v>266609.38200000004</v>
      </c>
      <c r="N65" s="121">
        <f>'Master data'!GE64</f>
        <v>281019.31099999987</v>
      </c>
      <c r="O65" s="103">
        <f t="shared" si="5"/>
        <v>5.4048844387628581E-2</v>
      </c>
      <c r="P65" s="121">
        <f>'Master data'!GC64</f>
        <v>82670.822000000058</v>
      </c>
      <c r="Q65" s="121">
        <f>'Master data'!GF64</f>
        <v>87822.709000000046</v>
      </c>
      <c r="R65" s="103">
        <f t="shared" si="6"/>
        <v>6.2318081220965535E-2</v>
      </c>
    </row>
    <row r="66" spans="1:18">
      <c r="A66" s="105" t="str">
        <f>'Master data'!A65</f>
        <v>Real Estate (Development)</v>
      </c>
      <c r="B66" s="118">
        <f>'Master data'!B65</f>
        <v>893</v>
      </c>
      <c r="C66" s="121">
        <f>'Master data'!FT65</f>
        <v>862826.90699999931</v>
      </c>
      <c r="D66" s="121">
        <f>'Master data'!FU65</f>
        <v>822688.67900000024</v>
      </c>
      <c r="E66" s="121">
        <f>'Master data'!FV65</f>
        <v>653471.32900000026</v>
      </c>
      <c r="F66" s="121">
        <f>'Master data'!FW65</f>
        <v>772709.60899999924</v>
      </c>
      <c r="G66" s="118">
        <f>'Master data'!FY65</f>
        <v>728199.75900000159</v>
      </c>
      <c r="H66" s="103">
        <f t="shared" si="0"/>
        <v>-4.6519444021000056E-2</v>
      </c>
      <c r="I66" s="103">
        <f t="shared" si="1"/>
        <v>-0.20568819569230989</v>
      </c>
      <c r="J66" s="103">
        <f t="shared" si="2"/>
        <v>0.18246903071090803</v>
      </c>
      <c r="K66" s="103">
        <f t="shared" si="3"/>
        <v>-5.7602299080504515E-2</v>
      </c>
      <c r="L66" s="103">
        <f t="shared" si="4"/>
        <v>-0.15603030794216743</v>
      </c>
      <c r="M66" s="121">
        <f>'Master data'!FZ65</f>
        <v>1138575.5229999977</v>
      </c>
      <c r="N66" s="121">
        <f>'Master data'!GE65</f>
        <v>1185754.5110000006</v>
      </c>
      <c r="O66" s="103">
        <f t="shared" si="5"/>
        <v>4.1436854250732846E-2</v>
      </c>
      <c r="P66" s="121">
        <f>'Master data'!GC65</f>
        <v>166599.06900000016</v>
      </c>
      <c r="Q66" s="121">
        <f>'Master data'!GF65</f>
        <v>166262.20800000013</v>
      </c>
      <c r="R66" s="103">
        <f t="shared" si="6"/>
        <v>-2.021986089250194E-3</v>
      </c>
    </row>
    <row r="67" spans="1:18">
      <c r="A67" s="105" t="str">
        <f>'Master data'!A66</f>
        <v>Real Estate (General/Diversified)</v>
      </c>
      <c r="B67" s="118">
        <f>'Master data'!B66</f>
        <v>344</v>
      </c>
      <c r="C67" s="121">
        <f>'Master data'!FT66</f>
        <v>405742.85999999981</v>
      </c>
      <c r="D67" s="121">
        <f>'Master data'!FU66</f>
        <v>399462.59799999988</v>
      </c>
      <c r="E67" s="121">
        <f>'Master data'!FV66</f>
        <v>287242.07700000028</v>
      </c>
      <c r="F67" s="121">
        <f>'Master data'!FW66</f>
        <v>347811.17199999996</v>
      </c>
      <c r="G67" s="118">
        <f>'Master data'!FY66</f>
        <v>395305.28899999999</v>
      </c>
      <c r="H67" s="103">
        <f t="shared" si="0"/>
        <v>-1.5478428874878825E-2</v>
      </c>
      <c r="I67" s="103">
        <f t="shared" si="1"/>
        <v>-0.28092873165562204</v>
      </c>
      <c r="J67" s="103">
        <f t="shared" si="2"/>
        <v>0.21086428434368831</v>
      </c>
      <c r="K67" s="103">
        <f t="shared" si="3"/>
        <v>0.13655144176909895</v>
      </c>
      <c r="L67" s="103">
        <f t="shared" si="4"/>
        <v>-2.5724595621965607E-2</v>
      </c>
      <c r="M67" s="121">
        <f>'Master data'!FZ66</f>
        <v>233358.94299999994</v>
      </c>
      <c r="N67" s="121">
        <f>'Master data'!GE66</f>
        <v>237720.72099999999</v>
      </c>
      <c r="O67" s="103">
        <f t="shared" si="5"/>
        <v>1.8691282810618715E-2</v>
      </c>
      <c r="P67" s="121">
        <f>'Master data'!GC66</f>
        <v>34628.643000000011</v>
      </c>
      <c r="Q67" s="121">
        <f>'Master data'!GF66</f>
        <v>36351.822000000022</v>
      </c>
      <c r="R67" s="103">
        <f t="shared" si="6"/>
        <v>4.9761666952990634E-2</v>
      </c>
    </row>
    <row r="68" spans="1:18">
      <c r="A68" s="105" t="str">
        <f>'Master data'!A67</f>
        <v>Real Estate (Operations &amp; Services)</v>
      </c>
      <c r="B68" s="118">
        <f>'Master data'!B67</f>
        <v>739</v>
      </c>
      <c r="C68" s="121">
        <f>'Master data'!FT67</f>
        <v>620430.68299999973</v>
      </c>
      <c r="D68" s="121">
        <f>'Master data'!FU67</f>
        <v>641993.59699999995</v>
      </c>
      <c r="E68" s="121">
        <f>'Master data'!FV67</f>
        <v>433165.77999999968</v>
      </c>
      <c r="F68" s="121">
        <f>'Master data'!FW67</f>
        <v>601351.31799999962</v>
      </c>
      <c r="G68" s="118">
        <f>'Master data'!FY67</f>
        <v>804569.43199999945</v>
      </c>
      <c r="H68" s="103">
        <f t="shared" ref="H68:H98" si="7">D68/C68-1</f>
        <v>3.4754751160493758E-2</v>
      </c>
      <c r="I68" s="103">
        <f t="shared" ref="I68:I98" si="8">E68/D68-1</f>
        <v>-0.32528021770908766</v>
      </c>
      <c r="J68" s="103">
        <f t="shared" ref="J68:J98" si="9">F68/E68-1</f>
        <v>0.38827060161585258</v>
      </c>
      <c r="K68" s="103">
        <f t="shared" ref="K68:K98" si="10">G68/F68-1</f>
        <v>0.33793575887697647</v>
      </c>
      <c r="L68" s="103">
        <f t="shared" ref="L68:L98" si="11">G68/C68-1</f>
        <v>0.29679181582320258</v>
      </c>
      <c r="M68" s="121">
        <f>'Master data'!FZ67</f>
        <v>215348.48899999994</v>
      </c>
      <c r="N68" s="121">
        <f>'Master data'!GE67</f>
        <v>228809.27799999996</v>
      </c>
      <c r="O68" s="103">
        <f t="shared" ref="O68:O98" si="12">N68/M68-1</f>
        <v>6.2507004634706487E-2</v>
      </c>
      <c r="P68" s="121">
        <f>'Master data'!GC67</f>
        <v>41639.341999999982</v>
      </c>
      <c r="Q68" s="121">
        <f>'Master data'!GF67</f>
        <v>41772.851000000024</v>
      </c>
      <c r="R68" s="103">
        <f t="shared" ref="R68:R98" si="13">IF(P68&gt;0,(Q68-P68)/P68,"NA")</f>
        <v>3.2063186781395802E-3</v>
      </c>
    </row>
    <row r="69" spans="1:18">
      <c r="A69" s="105" t="str">
        <f>'Master data'!A68</f>
        <v>Recreation</v>
      </c>
      <c r="B69" s="118">
        <f>'Master data'!B68</f>
        <v>324</v>
      </c>
      <c r="C69" s="121">
        <f>'Master data'!FT68</f>
        <v>265498.424</v>
      </c>
      <c r="D69" s="121">
        <f>'Master data'!FU68</f>
        <v>254944.39899999983</v>
      </c>
      <c r="E69" s="121">
        <f>'Master data'!FV68</f>
        <v>181138.99500000005</v>
      </c>
      <c r="F69" s="121">
        <f>'Master data'!FW68</f>
        <v>283348.13899999997</v>
      </c>
      <c r="G69" s="118">
        <f>'Master data'!FY68</f>
        <v>374910.24</v>
      </c>
      <c r="H69" s="103">
        <f t="shared" si="7"/>
        <v>-3.9751742556483727E-2</v>
      </c>
      <c r="I69" s="103">
        <f t="shared" si="8"/>
        <v>-0.28949607949614076</v>
      </c>
      <c r="J69" s="103">
        <f t="shared" si="9"/>
        <v>0.56425809362583634</v>
      </c>
      <c r="K69" s="103">
        <f t="shared" si="10"/>
        <v>0.32314347051349457</v>
      </c>
      <c r="L69" s="103">
        <f t="shared" si="11"/>
        <v>0.41209968161618904</v>
      </c>
      <c r="M69" s="121">
        <f>'Master data'!FZ68</f>
        <v>141393.57899999994</v>
      </c>
      <c r="N69" s="121">
        <f>'Master data'!GE68</f>
        <v>148034.27200000003</v>
      </c>
      <c r="O69" s="103">
        <f t="shared" si="12"/>
        <v>4.6966015337938982E-2</v>
      </c>
      <c r="P69" s="121">
        <f>'Master data'!GC68</f>
        <v>14817.59299999999</v>
      </c>
      <c r="Q69" s="121">
        <f>'Master data'!GF68</f>
        <v>15512.995999999999</v>
      </c>
      <c r="R69" s="103">
        <f t="shared" si="13"/>
        <v>4.6930901665338615E-2</v>
      </c>
    </row>
    <row r="70" spans="1:18">
      <c r="A70" s="105" t="str">
        <f>'Master data'!A69</f>
        <v>Reinsurance</v>
      </c>
      <c r="B70" s="118">
        <f>'Master data'!B69</f>
        <v>38</v>
      </c>
      <c r="C70" s="121">
        <f>'Master data'!FT69</f>
        <v>177197.29299999998</v>
      </c>
      <c r="D70" s="121">
        <f>'Master data'!FU69</f>
        <v>179415.56000000003</v>
      </c>
      <c r="E70" s="121">
        <f>'Master data'!FV69</f>
        <v>97419.81</v>
      </c>
      <c r="F70" s="121">
        <f>'Master data'!FW69</f>
        <v>138640.61000000002</v>
      </c>
      <c r="G70" s="118">
        <f>'Master data'!FY69</f>
        <v>154395.166</v>
      </c>
      <c r="H70" s="103">
        <f t="shared" si="7"/>
        <v>1.2518628035700585E-2</v>
      </c>
      <c r="I70" s="103">
        <f t="shared" si="8"/>
        <v>-0.4570158240455845</v>
      </c>
      <c r="J70" s="103">
        <f t="shared" si="9"/>
        <v>0.42312544029802579</v>
      </c>
      <c r="K70" s="103">
        <f t="shared" si="10"/>
        <v>0.11363593971492181</v>
      </c>
      <c r="L70" s="103">
        <f t="shared" si="11"/>
        <v>-0.12868214075933981</v>
      </c>
      <c r="M70" s="121">
        <f>'Master data'!FZ69</f>
        <v>257092.95600000012</v>
      </c>
      <c r="N70" s="121">
        <f>'Master data'!GE69</f>
        <v>260363.15000000008</v>
      </c>
      <c r="O70" s="103">
        <f t="shared" si="12"/>
        <v>1.2719889532873729E-2</v>
      </c>
      <c r="P70" s="121">
        <f>'Master data'!GC69</f>
        <v>17347.128999999997</v>
      </c>
      <c r="Q70" s="121">
        <f>'Master data'!GF69</f>
        <v>15704.671999999997</v>
      </c>
      <c r="R70" s="103">
        <f t="shared" si="13"/>
        <v>-9.4681777024889863E-2</v>
      </c>
    </row>
    <row r="71" spans="1:18">
      <c r="A71" s="105" t="str">
        <f>'Master data'!A70</f>
        <v>Restaurant/Dining</v>
      </c>
      <c r="B71" s="118">
        <f>'Master data'!B70</f>
        <v>385</v>
      </c>
      <c r="C71" s="121">
        <f>'Master data'!FT70</f>
        <v>638311.95900000015</v>
      </c>
      <c r="D71" s="121">
        <f>'Master data'!FU70</f>
        <v>658845.99499999965</v>
      </c>
      <c r="E71" s="121">
        <f>'Master data'!FV70</f>
        <v>413127.53799999977</v>
      </c>
      <c r="F71" s="121">
        <f>'Master data'!FW70</f>
        <v>636970.23900000006</v>
      </c>
      <c r="G71" s="118">
        <f>'Master data'!FY70</f>
        <v>796636.88400000019</v>
      </c>
      <c r="H71" s="103">
        <f t="shared" si="7"/>
        <v>3.2169279786280036E-2</v>
      </c>
      <c r="I71" s="103">
        <f t="shared" si="8"/>
        <v>-0.37295279756538557</v>
      </c>
      <c r="J71" s="103">
        <f t="shared" si="9"/>
        <v>0.54182469191874683</v>
      </c>
      <c r="K71" s="103">
        <f t="shared" si="10"/>
        <v>0.25066578503049985</v>
      </c>
      <c r="L71" s="103">
        <f t="shared" si="11"/>
        <v>0.24803690854866156</v>
      </c>
      <c r="M71" s="121">
        <f>'Master data'!FZ70</f>
        <v>281005.92699999997</v>
      </c>
      <c r="N71" s="121">
        <f>'Master data'!GE70</f>
        <v>291847.90299999987</v>
      </c>
      <c r="O71" s="103">
        <f t="shared" si="12"/>
        <v>3.858273067670881E-2</v>
      </c>
      <c r="P71" s="121">
        <f>'Master data'!GC70</f>
        <v>24446.327000000001</v>
      </c>
      <c r="Q71" s="121">
        <f>'Master data'!GF70</f>
        <v>28297.593000000008</v>
      </c>
      <c r="R71" s="103">
        <f t="shared" si="13"/>
        <v>0.15753965820714116</v>
      </c>
    </row>
    <row r="72" spans="1:18">
      <c r="A72" s="105" t="str">
        <f>'Master data'!A71</f>
        <v>Retail (Automotive)</v>
      </c>
      <c r="B72" s="118">
        <f>'Master data'!B71</f>
        <v>196</v>
      </c>
      <c r="C72" s="121">
        <f>'Master data'!FT71</f>
        <v>213212.90300000002</v>
      </c>
      <c r="D72" s="121">
        <f>'Master data'!FU71</f>
        <v>201577.11700000014</v>
      </c>
      <c r="E72" s="121">
        <f>'Master data'!FV71</f>
        <v>129989.00700000003</v>
      </c>
      <c r="F72" s="121">
        <f>'Master data'!FW71</f>
        <v>244037.29900000006</v>
      </c>
      <c r="G72" s="118">
        <f>'Master data'!FY71</f>
        <v>327597.022</v>
      </c>
      <c r="H72" s="103">
        <f t="shared" si="7"/>
        <v>-5.4573554584545381E-2</v>
      </c>
      <c r="I72" s="103">
        <f t="shared" si="8"/>
        <v>-0.35514006284751098</v>
      </c>
      <c r="J72" s="103">
        <f t="shared" si="9"/>
        <v>0.87736874549707111</v>
      </c>
      <c r="K72" s="103">
        <f t="shared" si="10"/>
        <v>0.3424055394089569</v>
      </c>
      <c r="L72" s="103">
        <f t="shared" si="11"/>
        <v>0.53647840909515665</v>
      </c>
      <c r="M72" s="121">
        <f>'Master data'!FZ71</f>
        <v>480101.57899999997</v>
      </c>
      <c r="N72" s="121">
        <f>'Master data'!GE71</f>
        <v>508429.33799999987</v>
      </c>
      <c r="O72" s="103">
        <f t="shared" si="12"/>
        <v>5.900367805288953E-2</v>
      </c>
      <c r="P72" s="121">
        <f>'Master data'!GC71</f>
        <v>26022.187999999998</v>
      </c>
      <c r="Q72" s="121">
        <f>'Master data'!GF71</f>
        <v>27234.999000000003</v>
      </c>
      <c r="R72" s="103">
        <f t="shared" si="13"/>
        <v>4.6606803394088354E-2</v>
      </c>
    </row>
    <row r="73" spans="1:18">
      <c r="A73" s="105" t="str">
        <f>'Master data'!A72</f>
        <v>Retail (Building Supply)</v>
      </c>
      <c r="B73" s="118">
        <f>'Master data'!B72</f>
        <v>98</v>
      </c>
      <c r="C73" s="121">
        <f>'Master data'!FT72</f>
        <v>413536.25100000005</v>
      </c>
      <c r="D73" s="121">
        <f>'Master data'!FU72</f>
        <v>446444.13599999982</v>
      </c>
      <c r="E73" s="121">
        <f>'Master data'!FV72</f>
        <v>267093.86300000007</v>
      </c>
      <c r="F73" s="121">
        <f>'Master data'!FW72</f>
        <v>539423.92100000021</v>
      </c>
      <c r="G73" s="118">
        <f>'Master data'!FY72</f>
        <v>734105.53000000026</v>
      </c>
      <c r="H73" s="103">
        <f t="shared" si="7"/>
        <v>7.957678418862435E-2</v>
      </c>
      <c r="I73" s="103">
        <f t="shared" si="8"/>
        <v>-0.40173060532706795</v>
      </c>
      <c r="J73" s="103">
        <f t="shared" si="9"/>
        <v>1.0196043253902847</v>
      </c>
      <c r="K73" s="103">
        <f t="shared" si="10"/>
        <v>0.36090651789986161</v>
      </c>
      <c r="L73" s="103">
        <f t="shared" si="11"/>
        <v>0.77519027225499548</v>
      </c>
      <c r="M73" s="121">
        <f>'Master data'!FZ72</f>
        <v>365444.277</v>
      </c>
      <c r="N73" s="121">
        <f>'Master data'!GE72</f>
        <v>369968.60600000003</v>
      </c>
      <c r="O73" s="103">
        <f t="shared" si="12"/>
        <v>1.2380352586558674E-2</v>
      </c>
      <c r="P73" s="121">
        <f>'Master data'!GC72</f>
        <v>46725.713000000011</v>
      </c>
      <c r="Q73" s="121">
        <f>'Master data'!GF72</f>
        <v>47614.655000000013</v>
      </c>
      <c r="R73" s="103">
        <f t="shared" si="13"/>
        <v>1.9024685615819336E-2</v>
      </c>
    </row>
    <row r="74" spans="1:18">
      <c r="A74" s="105" t="str">
        <f>'Master data'!A73</f>
        <v>Retail (Distributors)</v>
      </c>
      <c r="B74" s="118">
        <f>'Master data'!B73</f>
        <v>1002</v>
      </c>
      <c r="C74" s="121">
        <f>'Master data'!FT73</f>
        <v>590727.94900000037</v>
      </c>
      <c r="D74" s="121">
        <f>'Master data'!FU73</f>
        <v>580617.19700000098</v>
      </c>
      <c r="E74" s="121">
        <f>'Master data'!FV73</f>
        <v>400253.89399999991</v>
      </c>
      <c r="F74" s="121">
        <f>'Master data'!FW73</f>
        <v>595216.86300000024</v>
      </c>
      <c r="G74" s="118">
        <f>'Master data'!FY73</f>
        <v>913911.92399999942</v>
      </c>
      <c r="H74" s="103">
        <f t="shared" si="7"/>
        <v>-1.711575018096767E-2</v>
      </c>
      <c r="I74" s="103">
        <f t="shared" si="8"/>
        <v>-0.31064064917801726</v>
      </c>
      <c r="J74" s="103">
        <f t="shared" si="9"/>
        <v>0.48709824419597125</v>
      </c>
      <c r="K74" s="103">
        <f t="shared" si="10"/>
        <v>0.53542680123966679</v>
      </c>
      <c r="L74" s="103">
        <f t="shared" si="11"/>
        <v>0.54709443754454701</v>
      </c>
      <c r="M74" s="121">
        <f>'Master data'!FZ73</f>
        <v>1605000.1660000009</v>
      </c>
      <c r="N74" s="121">
        <f>'Master data'!GE73</f>
        <v>1691756.5050000001</v>
      </c>
      <c r="O74" s="103">
        <f t="shared" si="12"/>
        <v>5.4053788178860085E-2</v>
      </c>
      <c r="P74" s="121">
        <f>'Master data'!GC73</f>
        <v>65842.862000000008</v>
      </c>
      <c r="Q74" s="121">
        <f>'Master data'!GF73</f>
        <v>72652.041000000012</v>
      </c>
      <c r="R74" s="103">
        <f t="shared" si="13"/>
        <v>0.10341559879338177</v>
      </c>
    </row>
    <row r="75" spans="1:18">
      <c r="A75" s="105" t="str">
        <f>'Master data'!A74</f>
        <v>Retail (General)</v>
      </c>
      <c r="B75" s="118">
        <f>'Master data'!B74</f>
        <v>204</v>
      </c>
      <c r="C75" s="121">
        <f>'Master data'!FT74</f>
        <v>1038163.4680000006</v>
      </c>
      <c r="D75" s="121">
        <f>'Master data'!FU74</f>
        <v>1036181.0619999993</v>
      </c>
      <c r="E75" s="121">
        <f>'Master data'!FV74</f>
        <v>878643.17700000014</v>
      </c>
      <c r="F75" s="121">
        <f>'Master data'!FW74</f>
        <v>1163816.9259999997</v>
      </c>
      <c r="G75" s="118">
        <f>'Master data'!FY74</f>
        <v>1340224.4820000001</v>
      </c>
      <c r="H75" s="103">
        <f t="shared" si="7"/>
        <v>-1.909531649982199E-3</v>
      </c>
      <c r="I75" s="103">
        <f t="shared" si="8"/>
        <v>-0.15203702400806796</v>
      </c>
      <c r="J75" s="103">
        <f t="shared" si="9"/>
        <v>0.32456150171641251</v>
      </c>
      <c r="K75" s="103">
        <f t="shared" si="10"/>
        <v>0.15157672315894843</v>
      </c>
      <c r="L75" s="103">
        <f t="shared" si="11"/>
        <v>0.29095708268555587</v>
      </c>
      <c r="M75" s="121">
        <f>'Master data'!FZ74</f>
        <v>1700225.1400000001</v>
      </c>
      <c r="N75" s="121">
        <f>'Master data'!GE74</f>
        <v>1714880.6800000002</v>
      </c>
      <c r="O75" s="103">
        <f t="shared" si="12"/>
        <v>8.6197643213299369E-3</v>
      </c>
      <c r="P75" s="121">
        <f>'Master data'!GC74</f>
        <v>89998.340000000011</v>
      </c>
      <c r="Q75" s="121">
        <f>'Master data'!GF74</f>
        <v>91966.915000000008</v>
      </c>
      <c r="R75" s="103">
        <f t="shared" si="13"/>
        <v>2.187345899935484E-2</v>
      </c>
    </row>
    <row r="76" spans="1:18">
      <c r="A76" s="105" t="str">
        <f>'Master data'!A75</f>
        <v>Retail (Grocery and Food)</v>
      </c>
      <c r="B76" s="118">
        <f>'Master data'!B75</f>
        <v>184</v>
      </c>
      <c r="C76" s="121">
        <f>'Master data'!FT75</f>
        <v>460096.90400000004</v>
      </c>
      <c r="D76" s="121">
        <f>'Master data'!FU75</f>
        <v>473641.54999999993</v>
      </c>
      <c r="E76" s="121">
        <f>'Master data'!FV75</f>
        <v>398176.27499999997</v>
      </c>
      <c r="F76" s="121">
        <f>'Master data'!FW75</f>
        <v>505863.71499999997</v>
      </c>
      <c r="G76" s="118">
        <f>'Master data'!FY75</f>
        <v>599370.42999999947</v>
      </c>
      <c r="H76" s="103">
        <f t="shared" si="7"/>
        <v>2.9438681030550695E-2</v>
      </c>
      <c r="I76" s="103">
        <f t="shared" si="8"/>
        <v>-0.15932992998608331</v>
      </c>
      <c r="J76" s="103">
        <f t="shared" si="9"/>
        <v>0.27045167369653056</v>
      </c>
      <c r="K76" s="103">
        <f t="shared" si="10"/>
        <v>0.18484566539823777</v>
      </c>
      <c r="L76" s="103">
        <f t="shared" si="11"/>
        <v>0.30270476673322588</v>
      </c>
      <c r="M76" s="121">
        <f>'Master data'!FZ75</f>
        <v>1157555.9120000005</v>
      </c>
      <c r="N76" s="121">
        <f>'Master data'!GE75</f>
        <v>1171571.0730000001</v>
      </c>
      <c r="O76" s="103">
        <f t="shared" si="12"/>
        <v>1.2107545609425063E-2</v>
      </c>
      <c r="P76" s="121">
        <f>'Master data'!GC75</f>
        <v>49622.79500000002</v>
      </c>
      <c r="Q76" s="121">
        <f>'Master data'!GF75</f>
        <v>50535.080999999998</v>
      </c>
      <c r="R76" s="103">
        <f t="shared" si="13"/>
        <v>1.8384413856574945E-2</v>
      </c>
    </row>
    <row r="77" spans="1:18">
      <c r="A77" s="105" t="str">
        <f>'Master data'!A76</f>
        <v>Retail (Online)</v>
      </c>
      <c r="B77" s="118">
        <f>'Master data'!B76</f>
        <v>353</v>
      </c>
      <c r="C77" s="121">
        <f>'Master data'!FT76</f>
        <v>1406927.3889999997</v>
      </c>
      <c r="D77" s="121">
        <f>'Master data'!FU76</f>
        <v>1586930.4679999999</v>
      </c>
      <c r="E77" s="121">
        <f>'Master data'!FV76</f>
        <v>1297431.3539999998</v>
      </c>
      <c r="F77" s="121">
        <f>'Master data'!FW76</f>
        <v>2587643.6859999998</v>
      </c>
      <c r="G77" s="118">
        <f>'Master data'!FY76</f>
        <v>2811512.0439999988</v>
      </c>
      <c r="H77" s="103">
        <f t="shared" si="7"/>
        <v>0.12794056069086879</v>
      </c>
      <c r="I77" s="103">
        <f t="shared" si="8"/>
        <v>-0.1824270942159516</v>
      </c>
      <c r="J77" s="103">
        <f t="shared" si="9"/>
        <v>0.99443591217543537</v>
      </c>
      <c r="K77" s="103">
        <f t="shared" si="10"/>
        <v>8.6514367960009331E-2</v>
      </c>
      <c r="L77" s="103">
        <f t="shared" si="11"/>
        <v>0.99833485791923793</v>
      </c>
      <c r="M77" s="121">
        <f>'Master data'!FZ76</f>
        <v>713341.6950000003</v>
      </c>
      <c r="N77" s="121">
        <f>'Master data'!GE76</f>
        <v>739844.60499999998</v>
      </c>
      <c r="O77" s="103">
        <f t="shared" si="12"/>
        <v>3.7153176641384622E-2</v>
      </c>
      <c r="P77" s="121">
        <f>'Master data'!GC76</f>
        <v>27526.543000000009</v>
      </c>
      <c r="Q77" s="121">
        <f>'Master data'!GF76</f>
        <v>23190.857</v>
      </c>
      <c r="R77" s="103">
        <f t="shared" si="13"/>
        <v>-0.15750928113276003</v>
      </c>
    </row>
    <row r="78" spans="1:18">
      <c r="A78" s="105" t="str">
        <f>'Master data'!A77</f>
        <v>Retail (Special Lines)</v>
      </c>
      <c r="B78" s="118">
        <f>'Master data'!B77</f>
        <v>479</v>
      </c>
      <c r="C78" s="121">
        <f>'Master data'!FT77</f>
        <v>806814.08900000004</v>
      </c>
      <c r="D78" s="121">
        <f>'Master data'!FU77</f>
        <v>788528.33200000029</v>
      </c>
      <c r="E78" s="121">
        <f>'Master data'!FV77</f>
        <v>525403.57699999982</v>
      </c>
      <c r="F78" s="121">
        <f>'Master data'!FW77</f>
        <v>779498.84799999942</v>
      </c>
      <c r="G78" s="118">
        <f>'Master data'!FY77</f>
        <v>997742.25199999986</v>
      </c>
      <c r="H78" s="103">
        <f t="shared" si="7"/>
        <v>-2.2664151815524058E-2</v>
      </c>
      <c r="I78" s="103">
        <f t="shared" si="8"/>
        <v>-0.33369093325108368</v>
      </c>
      <c r="J78" s="103">
        <f t="shared" si="9"/>
        <v>0.48361922553108094</v>
      </c>
      <c r="K78" s="103">
        <f t="shared" si="10"/>
        <v>0.27997912320198926</v>
      </c>
      <c r="L78" s="103">
        <f t="shared" si="11"/>
        <v>0.23664455740559065</v>
      </c>
      <c r="M78" s="121">
        <f>'Master data'!FZ77</f>
        <v>990877.58900000039</v>
      </c>
      <c r="N78" s="121">
        <f>'Master data'!GE77</f>
        <v>981870.58899999992</v>
      </c>
      <c r="O78" s="103">
        <f t="shared" si="12"/>
        <v>-9.0899220044833307E-3</v>
      </c>
      <c r="P78" s="121">
        <f>'Master data'!GC77</f>
        <v>56387.864999999983</v>
      </c>
      <c r="Q78" s="121">
        <f>'Master data'!GF77</f>
        <v>60158.319999999985</v>
      </c>
      <c r="R78" s="103">
        <f t="shared" si="13"/>
        <v>6.6866425958847758E-2</v>
      </c>
    </row>
    <row r="79" spans="1:18">
      <c r="A79" s="105" t="str">
        <f>'Master data'!A78</f>
        <v>Rubber&amp; Tires</v>
      </c>
      <c r="B79" s="118">
        <f>'Master data'!B78</f>
        <v>90</v>
      </c>
      <c r="C79" s="121">
        <f>'Master data'!FT78</f>
        <v>110571.25499999998</v>
      </c>
      <c r="D79" s="121">
        <f>'Master data'!FU78</f>
        <v>105200.33300000006</v>
      </c>
      <c r="E79" s="121">
        <f>'Master data'!FV78</f>
        <v>77712.907000000007</v>
      </c>
      <c r="F79" s="121">
        <f>'Master data'!FW78</f>
        <v>101359.32500000003</v>
      </c>
      <c r="G79" s="118">
        <f>'Master data'!FY78</f>
        <v>152147.84899999996</v>
      </c>
      <c r="H79" s="103">
        <f t="shared" si="7"/>
        <v>-4.8574306224523855E-2</v>
      </c>
      <c r="I79" s="103">
        <f t="shared" si="8"/>
        <v>-0.26128649231557122</v>
      </c>
      <c r="J79" s="103">
        <f t="shared" si="9"/>
        <v>0.30427915918780424</v>
      </c>
      <c r="K79" s="103">
        <f t="shared" si="10"/>
        <v>0.50107401563694243</v>
      </c>
      <c r="L79" s="103">
        <f t="shared" si="11"/>
        <v>0.37601629826847849</v>
      </c>
      <c r="M79" s="121">
        <f>'Master data'!FZ78</f>
        <v>151095.307</v>
      </c>
      <c r="N79" s="121">
        <f>'Master data'!GE78</f>
        <v>154806.83300000004</v>
      </c>
      <c r="O79" s="103">
        <f t="shared" si="12"/>
        <v>2.4564138183325923E-2</v>
      </c>
      <c r="P79" s="121">
        <f>'Master data'!GC78</f>
        <v>15155.065999999997</v>
      </c>
      <c r="Q79" s="121">
        <f>'Master data'!GF78</f>
        <v>15849.545</v>
      </c>
      <c r="R79" s="103">
        <f t="shared" si="13"/>
        <v>4.582487466567306E-2</v>
      </c>
    </row>
    <row r="80" spans="1:18">
      <c r="A80" s="105" t="str">
        <f>'Master data'!A79</f>
        <v>Semiconductor</v>
      </c>
      <c r="B80" s="118">
        <f>'Master data'!B79</f>
        <v>581</v>
      </c>
      <c r="C80" s="121">
        <f>'Master data'!FT79</f>
        <v>1869776.3169999989</v>
      </c>
      <c r="D80" s="121">
        <f>'Master data'!FU79</f>
        <v>2021275.3030000005</v>
      </c>
      <c r="E80" s="121">
        <f>'Master data'!FV79</f>
        <v>1434925.4100000004</v>
      </c>
      <c r="F80" s="121">
        <f>'Master data'!FW79</f>
        <v>2454153.1759999995</v>
      </c>
      <c r="G80" s="118">
        <f>'Master data'!FY79</f>
        <v>4258929.7350000013</v>
      </c>
      <c r="H80" s="103">
        <f t="shared" si="7"/>
        <v>8.1025192490980613E-2</v>
      </c>
      <c r="I80" s="103">
        <f t="shared" si="8"/>
        <v>-0.29008907996339384</v>
      </c>
      <c r="J80" s="103">
        <f t="shared" si="9"/>
        <v>0.7103001723274236</v>
      </c>
      <c r="K80" s="103">
        <f t="shared" si="10"/>
        <v>0.73539686790927594</v>
      </c>
      <c r="L80" s="103">
        <f t="shared" si="11"/>
        <v>1.2777749917344812</v>
      </c>
      <c r="M80" s="121">
        <f>'Master data'!FZ79</f>
        <v>628690.69499999972</v>
      </c>
      <c r="N80" s="121">
        <f>'Master data'!GE79</f>
        <v>664081.30700000026</v>
      </c>
      <c r="O80" s="103">
        <f t="shared" si="12"/>
        <v>5.6292565297153985E-2</v>
      </c>
      <c r="P80" s="121">
        <f>'Master data'!GC79</f>
        <v>130189.73299999996</v>
      </c>
      <c r="Q80" s="121">
        <f>'Master data'!GF79</f>
        <v>146204.95499999993</v>
      </c>
      <c r="R80" s="103">
        <f t="shared" si="13"/>
        <v>0.12301447764701975</v>
      </c>
    </row>
    <row r="81" spans="1:18">
      <c r="A81" s="105" t="str">
        <f>'Master data'!A80</f>
        <v>Semiconductor Equip</v>
      </c>
      <c r="B81" s="118">
        <f>'Master data'!B80</f>
        <v>324</v>
      </c>
      <c r="C81" s="121">
        <f>'Master data'!FT80</f>
        <v>492248.93200000009</v>
      </c>
      <c r="D81" s="121">
        <f>'Master data'!FU80</f>
        <v>549474.44999999995</v>
      </c>
      <c r="E81" s="121">
        <f>'Master data'!FV80</f>
        <v>366411.27099999995</v>
      </c>
      <c r="F81" s="121">
        <f>'Master data'!FW80</f>
        <v>645955.40300000005</v>
      </c>
      <c r="G81" s="118">
        <f>'Master data'!FY80</f>
        <v>1331838.6100000013</v>
      </c>
      <c r="H81" s="103">
        <f t="shared" si="7"/>
        <v>0.11625320905724146</v>
      </c>
      <c r="I81" s="103">
        <f t="shared" si="8"/>
        <v>-0.33316049363168754</v>
      </c>
      <c r="J81" s="103">
        <f t="shared" si="9"/>
        <v>0.76292448984190808</v>
      </c>
      <c r="K81" s="103">
        <f t="shared" si="10"/>
        <v>1.0618120133596918</v>
      </c>
      <c r="L81" s="103">
        <f t="shared" si="11"/>
        <v>1.7056201109238791</v>
      </c>
      <c r="M81" s="121">
        <f>'Master data'!FZ80</f>
        <v>184210.75000000009</v>
      </c>
      <c r="N81" s="121">
        <f>'Master data'!GE80</f>
        <v>195547.02500000002</v>
      </c>
      <c r="O81" s="103">
        <f t="shared" si="12"/>
        <v>6.1539703844645022E-2</v>
      </c>
      <c r="P81" s="121">
        <f>'Master data'!GC80</f>
        <v>40443.494999999995</v>
      </c>
      <c r="Q81" s="121">
        <f>'Master data'!GF80</f>
        <v>45497.813999999962</v>
      </c>
      <c r="R81" s="103">
        <f t="shared" si="13"/>
        <v>0.12497235958464933</v>
      </c>
    </row>
    <row r="82" spans="1:18">
      <c r="A82" s="105" t="str">
        <f>'Master data'!A81</f>
        <v>Shipbuilding &amp; Marine</v>
      </c>
      <c r="B82" s="118">
        <f>'Master data'!B81</f>
        <v>348</v>
      </c>
      <c r="C82" s="121">
        <f>'Master data'!FT81</f>
        <v>282156.45400000014</v>
      </c>
      <c r="D82" s="121">
        <f>'Master data'!FU81</f>
        <v>255571.70700000002</v>
      </c>
      <c r="E82" s="121">
        <f>'Master data'!FV81</f>
        <v>193774.70200000005</v>
      </c>
      <c r="F82" s="121">
        <f>'Master data'!FW81</f>
        <v>257045.51400000005</v>
      </c>
      <c r="G82" s="118">
        <f>'Master data'!FY81</f>
        <v>583805.68300000008</v>
      </c>
      <c r="H82" s="103">
        <f t="shared" si="7"/>
        <v>-9.4219879159666897E-2</v>
      </c>
      <c r="I82" s="103">
        <f t="shared" si="8"/>
        <v>-0.24179908537371853</v>
      </c>
      <c r="J82" s="103">
        <f t="shared" si="9"/>
        <v>0.32651740060474976</v>
      </c>
      <c r="K82" s="103">
        <f t="shared" si="10"/>
        <v>1.2712152175509273</v>
      </c>
      <c r="L82" s="103">
        <f t="shared" si="11"/>
        <v>1.0690849871539703</v>
      </c>
      <c r="M82" s="121">
        <f>'Master data'!FZ81</f>
        <v>342158.79500000004</v>
      </c>
      <c r="N82" s="121">
        <f>'Master data'!GE81</f>
        <v>388423.01999999979</v>
      </c>
      <c r="O82" s="103">
        <f t="shared" si="12"/>
        <v>0.13521273068546935</v>
      </c>
      <c r="P82" s="121">
        <f>'Master data'!GC81</f>
        <v>62310.819999999956</v>
      </c>
      <c r="Q82" s="121">
        <f>'Master data'!GF81</f>
        <v>91351.19400000009</v>
      </c>
      <c r="R82" s="103">
        <f t="shared" si="13"/>
        <v>0.46605668164855085</v>
      </c>
    </row>
    <row r="83" spans="1:18">
      <c r="A83" s="105" t="str">
        <f>'Master data'!A82</f>
        <v>Shoe</v>
      </c>
      <c r="B83" s="118">
        <f>'Master data'!B82</f>
        <v>84</v>
      </c>
      <c r="C83" s="121">
        <f>'Master data'!FT82</f>
        <v>255501.62600000005</v>
      </c>
      <c r="D83" s="121">
        <f>'Master data'!FU82</f>
        <v>255516.41200000004</v>
      </c>
      <c r="E83" s="121">
        <f>'Master data'!FV82</f>
        <v>166683.07599999997</v>
      </c>
      <c r="F83" s="121">
        <f>'Master data'!FW82</f>
        <v>267990.48900000006</v>
      </c>
      <c r="G83" s="118">
        <f>'Master data'!FY82</f>
        <v>439514.87</v>
      </c>
      <c r="H83" s="103">
        <f t="shared" si="7"/>
        <v>5.7870473199939099E-5</v>
      </c>
      <c r="I83" s="103">
        <f t="shared" si="8"/>
        <v>-0.34766195762016283</v>
      </c>
      <c r="J83" s="103">
        <f t="shared" si="9"/>
        <v>0.60778463795568616</v>
      </c>
      <c r="K83" s="103">
        <f t="shared" si="10"/>
        <v>0.64003906123698262</v>
      </c>
      <c r="L83" s="103">
        <f t="shared" si="11"/>
        <v>0.72020380801803552</v>
      </c>
      <c r="M83" s="121">
        <f>'Master data'!FZ82</f>
        <v>117915.42</v>
      </c>
      <c r="N83" s="121">
        <f>'Master data'!GE82</f>
        <v>119723.06000000003</v>
      </c>
      <c r="O83" s="103">
        <f t="shared" si="12"/>
        <v>1.5329971262452613E-2</v>
      </c>
      <c r="P83" s="121">
        <f>'Master data'!GC82</f>
        <v>13937.142</v>
      </c>
      <c r="Q83" s="121">
        <f>'Master data'!GF82</f>
        <v>14190.679000000004</v>
      </c>
      <c r="R83" s="103">
        <f t="shared" si="13"/>
        <v>1.8191462783403074E-2</v>
      </c>
    </row>
    <row r="84" spans="1:18">
      <c r="A84" s="105" t="str">
        <f>'Master data'!A83</f>
        <v>Software (Entertainment)</v>
      </c>
      <c r="B84" s="118">
        <f>'Master data'!B83</f>
        <v>317</v>
      </c>
      <c r="C84" s="121">
        <f>'Master data'!FT83</f>
        <v>2208154.9699999993</v>
      </c>
      <c r="D84" s="121">
        <f>'Master data'!FU83</f>
        <v>2415508.816000001</v>
      </c>
      <c r="E84" s="121">
        <f>'Master data'!FV83</f>
        <v>1762909.7770000005</v>
      </c>
      <c r="F84" s="121">
        <f>'Master data'!FW83</f>
        <v>3015834.7420000019</v>
      </c>
      <c r="G84" s="118">
        <f>'Master data'!FY83</f>
        <v>4007907.1859999993</v>
      </c>
      <c r="H84" s="103">
        <f t="shared" si="7"/>
        <v>9.3903665647163237E-2</v>
      </c>
      <c r="I84" s="103">
        <f t="shared" si="8"/>
        <v>-0.27017042317431161</v>
      </c>
      <c r="J84" s="103">
        <f t="shared" si="9"/>
        <v>0.71071417343441357</v>
      </c>
      <c r="K84" s="103">
        <f t="shared" si="10"/>
        <v>0.32895451139411169</v>
      </c>
      <c r="L84" s="103">
        <f t="shared" si="11"/>
        <v>0.81504796558730686</v>
      </c>
      <c r="M84" s="121">
        <f>'Master data'!FZ83</f>
        <v>491616.48299999983</v>
      </c>
      <c r="N84" s="121">
        <f>'Master data'!GE83</f>
        <v>527080.33299999987</v>
      </c>
      <c r="O84" s="103">
        <f t="shared" si="12"/>
        <v>7.2137227343534782E-2</v>
      </c>
      <c r="P84" s="121">
        <f>'Master data'!GC83</f>
        <v>130450.11500000003</v>
      </c>
      <c r="Q84" s="121">
        <f>'Master data'!GF83</f>
        <v>141765.4580000001</v>
      </c>
      <c r="R84" s="103">
        <f t="shared" si="13"/>
        <v>8.6740766767434918E-2</v>
      </c>
    </row>
    <row r="85" spans="1:18">
      <c r="A85" s="105" t="str">
        <f>'Master data'!A84</f>
        <v>Software (Internet)</v>
      </c>
      <c r="B85" s="118">
        <f>'Master data'!B84</f>
        <v>151</v>
      </c>
      <c r="C85" s="121">
        <f>'Master data'!FT84</f>
        <v>182166.61499999999</v>
      </c>
      <c r="D85" s="121">
        <f>'Master data'!FU84</f>
        <v>226650.90300000008</v>
      </c>
      <c r="E85" s="121">
        <f>'Master data'!FV84</f>
        <v>167748.7190000001</v>
      </c>
      <c r="F85" s="121">
        <f>'Master data'!FW84</f>
        <v>391313.55900000001</v>
      </c>
      <c r="G85" s="118">
        <f>'Master data'!FY84</f>
        <v>597666.56999999983</v>
      </c>
      <c r="H85" s="103">
        <f t="shared" si="7"/>
        <v>0.24419561180296445</v>
      </c>
      <c r="I85" s="103">
        <f t="shared" si="8"/>
        <v>-0.25988065002326488</v>
      </c>
      <c r="J85" s="103">
        <f t="shared" si="9"/>
        <v>1.3327364961874895</v>
      </c>
      <c r="K85" s="103">
        <f t="shared" si="10"/>
        <v>0.52733417039607322</v>
      </c>
      <c r="L85" s="103">
        <f t="shared" si="11"/>
        <v>2.2808787164431852</v>
      </c>
      <c r="M85" s="121">
        <f>'Master data'!FZ84</f>
        <v>55283.547999999988</v>
      </c>
      <c r="N85" s="121">
        <f>'Master data'!GE84</f>
        <v>58158.116000000009</v>
      </c>
      <c r="O85" s="103">
        <f t="shared" si="12"/>
        <v>5.1996807440796378E-2</v>
      </c>
      <c r="P85" s="121">
        <f>'Master data'!GC84</f>
        <v>983.61800000000017</v>
      </c>
      <c r="Q85" s="121">
        <f>'Master data'!GF84</f>
        <v>701.47899999999981</v>
      </c>
      <c r="R85" s="103">
        <f t="shared" si="13"/>
        <v>-0.2868379797848355</v>
      </c>
    </row>
    <row r="86" spans="1:18">
      <c r="A86" s="105" t="str">
        <f>'Master data'!A85</f>
        <v>Software (System &amp; Application)</v>
      </c>
      <c r="B86" s="118">
        <f>'Master data'!B85</f>
        <v>1603</v>
      </c>
      <c r="C86" s="121">
        <f>'Master data'!FT85</f>
        <v>3242459.5820000013</v>
      </c>
      <c r="D86" s="121">
        <f>'Master data'!FU85</f>
        <v>3695890.9180000001</v>
      </c>
      <c r="E86" s="121">
        <f>'Master data'!FV85</f>
        <v>2737862.5699999994</v>
      </c>
      <c r="F86" s="121">
        <f>'Master data'!FW85</f>
        <v>4722913.2779999971</v>
      </c>
      <c r="G86" s="118">
        <f>'Master data'!FY85</f>
        <v>6613089.5799999945</v>
      </c>
      <c r="H86" s="103">
        <f t="shared" si="7"/>
        <v>0.13984178508103873</v>
      </c>
      <c r="I86" s="103">
        <f t="shared" si="8"/>
        <v>-0.2592144544456495</v>
      </c>
      <c r="J86" s="103">
        <f t="shared" si="9"/>
        <v>0.72503665076220325</v>
      </c>
      <c r="K86" s="103">
        <f t="shared" si="10"/>
        <v>0.40021406084348565</v>
      </c>
      <c r="L86" s="103">
        <f t="shared" si="11"/>
        <v>1.0395287628908343</v>
      </c>
      <c r="M86" s="121">
        <f>'Master data'!FZ85</f>
        <v>587899.8329999994</v>
      </c>
      <c r="N86" s="121">
        <f>'Master data'!GE85</f>
        <v>611368.85300000035</v>
      </c>
      <c r="O86" s="103">
        <f t="shared" si="12"/>
        <v>3.9920099790198504E-2</v>
      </c>
      <c r="P86" s="121">
        <f>'Master data'!GC85</f>
        <v>120746.51199999994</v>
      </c>
      <c r="Q86" s="121">
        <f>'Master data'!GF85</f>
        <v>124226.71099999995</v>
      </c>
      <c r="R86" s="103">
        <f t="shared" si="13"/>
        <v>2.8822356375809922E-2</v>
      </c>
    </row>
    <row r="87" spans="1:18">
      <c r="A87" s="105" t="str">
        <f>'Master data'!A86</f>
        <v>Steel</v>
      </c>
      <c r="B87" s="118">
        <f>'Master data'!B86</f>
        <v>709</v>
      </c>
      <c r="C87" s="121">
        <f>'Master data'!FT86</f>
        <v>534186.65499999991</v>
      </c>
      <c r="D87" s="121">
        <f>'Master data'!FU86</f>
        <v>496219.92300000018</v>
      </c>
      <c r="E87" s="121">
        <f>'Master data'!FV86</f>
        <v>353079.32400000014</v>
      </c>
      <c r="F87" s="121">
        <f>'Master data'!FW86</f>
        <v>503967.41000000015</v>
      </c>
      <c r="G87" s="118">
        <f>'Master data'!FY86</f>
        <v>841969.00999999978</v>
      </c>
      <c r="H87" s="103">
        <f t="shared" si="7"/>
        <v>-7.1073905805452475E-2</v>
      </c>
      <c r="I87" s="103">
        <f t="shared" si="8"/>
        <v>-0.28846201525850468</v>
      </c>
      <c r="J87" s="103">
        <f t="shared" si="9"/>
        <v>0.42734897158690588</v>
      </c>
      <c r="K87" s="103">
        <f t="shared" si="10"/>
        <v>0.67068146331128742</v>
      </c>
      <c r="L87" s="103">
        <f t="shared" si="11"/>
        <v>0.5761700561388976</v>
      </c>
      <c r="M87" s="121">
        <f>'Master data'!FZ86</f>
        <v>1232723.0790000006</v>
      </c>
      <c r="N87" s="121">
        <f>'Master data'!GE86</f>
        <v>1348240.8089999978</v>
      </c>
      <c r="O87" s="103">
        <f t="shared" si="12"/>
        <v>9.3709391807368814E-2</v>
      </c>
      <c r="P87" s="121">
        <f>'Master data'!GC86</f>
        <v>159582.9169999999</v>
      </c>
      <c r="Q87" s="121">
        <f>'Master data'!GF86</f>
        <v>201973.63999999972</v>
      </c>
      <c r="R87" s="103">
        <f t="shared" si="13"/>
        <v>0.26563446637587063</v>
      </c>
    </row>
    <row r="88" spans="1:18">
      <c r="A88" s="105" t="str">
        <f>'Master data'!A87</f>
        <v>Telecom (Wireless)</v>
      </c>
      <c r="B88" s="118">
        <f>'Master data'!B87</f>
        <v>101</v>
      </c>
      <c r="C88" s="121">
        <f>'Master data'!FT87</f>
        <v>889155.93799999973</v>
      </c>
      <c r="D88" s="121">
        <f>'Master data'!FU87</f>
        <v>929434.42400000012</v>
      </c>
      <c r="E88" s="121">
        <f>'Master data'!FV87</f>
        <v>712607.98699999985</v>
      </c>
      <c r="F88" s="121">
        <f>'Master data'!FW87</f>
        <v>912877.67300000018</v>
      </c>
      <c r="G88" s="118">
        <f>'Master data'!FY87</f>
        <v>946922.12699999986</v>
      </c>
      <c r="H88" s="103">
        <f t="shared" si="7"/>
        <v>4.529968735360379E-2</v>
      </c>
      <c r="I88" s="103">
        <f t="shared" si="8"/>
        <v>-0.23328858002358677</v>
      </c>
      <c r="J88" s="103">
        <f t="shared" si="9"/>
        <v>0.28103766678663455</v>
      </c>
      <c r="K88" s="103">
        <f t="shared" si="10"/>
        <v>3.7293555321732175E-2</v>
      </c>
      <c r="L88" s="103">
        <f t="shared" si="11"/>
        <v>6.4967444439425259E-2</v>
      </c>
      <c r="M88" s="121">
        <f>'Master data'!FZ87</f>
        <v>704477.01800000016</v>
      </c>
      <c r="N88" s="121">
        <f>'Master data'!GE87</f>
        <v>706179.68099999987</v>
      </c>
      <c r="O88" s="103">
        <f t="shared" si="12"/>
        <v>2.4169177368391637E-3</v>
      </c>
      <c r="P88" s="121">
        <f>'Master data'!GC87</f>
        <v>97918.270000000033</v>
      </c>
      <c r="Q88" s="121">
        <f>'Master data'!GF87</f>
        <v>99192.262999999963</v>
      </c>
      <c r="R88" s="103">
        <f t="shared" si="13"/>
        <v>1.3010779295834465E-2</v>
      </c>
    </row>
    <row r="89" spans="1:18">
      <c r="A89" s="105" t="str">
        <f>'Master data'!A88</f>
        <v>Telecom. Equipment</v>
      </c>
      <c r="B89" s="118">
        <f>'Master data'!B88</f>
        <v>465</v>
      </c>
      <c r="C89" s="121">
        <f>'Master data'!FT88</f>
        <v>534116.94999999972</v>
      </c>
      <c r="D89" s="121">
        <f>'Master data'!FU88</f>
        <v>546191.48099999991</v>
      </c>
      <c r="E89" s="121">
        <f>'Master data'!FV88</f>
        <v>445896.05999999988</v>
      </c>
      <c r="F89" s="121">
        <f>'Master data'!FW88</f>
        <v>568793.28300000017</v>
      </c>
      <c r="G89" s="118">
        <f>'Master data'!FY88</f>
        <v>762870.60099999956</v>
      </c>
      <c r="H89" s="103">
        <f t="shared" si="7"/>
        <v>2.2606530273941328E-2</v>
      </c>
      <c r="I89" s="103">
        <f t="shared" si="8"/>
        <v>-0.183626849720126</v>
      </c>
      <c r="J89" s="103">
        <f t="shared" si="9"/>
        <v>0.27561854437556654</v>
      </c>
      <c r="K89" s="103">
        <f t="shared" si="10"/>
        <v>0.34120887816461676</v>
      </c>
      <c r="L89" s="103">
        <f t="shared" si="11"/>
        <v>0.42828382622944283</v>
      </c>
      <c r="M89" s="121">
        <f>'Master data'!FZ88</f>
        <v>265320.17499999987</v>
      </c>
      <c r="N89" s="121">
        <f>'Master data'!GE88</f>
        <v>268706.18499999971</v>
      </c>
      <c r="O89" s="103">
        <f t="shared" si="12"/>
        <v>1.2761977109354117E-2</v>
      </c>
      <c r="P89" s="121">
        <f>'Master data'!GC88</f>
        <v>30488.958999999966</v>
      </c>
      <c r="Q89" s="121">
        <f>'Master data'!GF88</f>
        <v>30121.647999999986</v>
      </c>
      <c r="R89" s="103">
        <f t="shared" si="13"/>
        <v>-1.2047344745354543E-2</v>
      </c>
    </row>
    <row r="90" spans="1:18">
      <c r="A90" s="105" t="str">
        <f>'Master data'!A89</f>
        <v>Telecom. Services</v>
      </c>
      <c r="B90" s="118">
        <f>'Master data'!B89</f>
        <v>296</v>
      </c>
      <c r="C90" s="121">
        <f>'Master data'!FT89</f>
        <v>1548062.5400000007</v>
      </c>
      <c r="D90" s="121">
        <f>'Master data'!FU89</f>
        <v>1518205.9690000003</v>
      </c>
      <c r="E90" s="121">
        <f>'Master data'!FV89</f>
        <v>1214304.9850000003</v>
      </c>
      <c r="F90" s="121">
        <f>'Master data'!FW89</f>
        <v>1395637.2280000001</v>
      </c>
      <c r="G90" s="118">
        <f>'Master data'!FY89</f>
        <v>1588930.9519999996</v>
      </c>
      <c r="H90" s="103">
        <f t="shared" si="7"/>
        <v>-1.9286411387488545E-2</v>
      </c>
      <c r="I90" s="103">
        <f t="shared" si="8"/>
        <v>-0.20017111657133779</v>
      </c>
      <c r="J90" s="103">
        <f t="shared" si="9"/>
        <v>0.14933006554362427</v>
      </c>
      <c r="K90" s="103">
        <f t="shared" si="10"/>
        <v>0.13849854397836348</v>
      </c>
      <c r="L90" s="103">
        <f t="shared" si="11"/>
        <v>2.6399716383550542E-2</v>
      </c>
      <c r="M90" s="121">
        <f>'Master data'!FZ89</f>
        <v>1226894.5079999999</v>
      </c>
      <c r="N90" s="121">
        <f>'Master data'!GE89</f>
        <v>1221913.675000001</v>
      </c>
      <c r="O90" s="103">
        <f t="shared" si="12"/>
        <v>-4.0597076338032556E-3</v>
      </c>
      <c r="P90" s="121">
        <f>'Master data'!GC89</f>
        <v>190027.66799999998</v>
      </c>
      <c r="Q90" s="121">
        <f>'Master data'!GF89</f>
        <v>192854.05499999999</v>
      </c>
      <c r="R90" s="103">
        <f t="shared" si="13"/>
        <v>1.4873555149874372E-2</v>
      </c>
    </row>
    <row r="91" spans="1:18">
      <c r="A91" s="105" t="str">
        <f>'Master data'!A90</f>
        <v>Tobacco</v>
      </c>
      <c r="B91" s="118">
        <f>'Master data'!B90</f>
        <v>55</v>
      </c>
      <c r="C91" s="121">
        <f>'Master data'!FT90</f>
        <v>496413.67499999999</v>
      </c>
      <c r="D91" s="121">
        <f>'Master data'!FU90</f>
        <v>485041.77599999995</v>
      </c>
      <c r="E91" s="121">
        <f>'Master data'!FV90</f>
        <v>349290.64899999998</v>
      </c>
      <c r="F91" s="121">
        <f>'Master data'!FW90</f>
        <v>448541.49000000005</v>
      </c>
      <c r="G91" s="118">
        <f>'Master data'!FY90</f>
        <v>499215.82500000013</v>
      </c>
      <c r="H91" s="103">
        <f t="shared" si="7"/>
        <v>-2.2908109854145375E-2</v>
      </c>
      <c r="I91" s="103">
        <f t="shared" si="8"/>
        <v>-0.27987512358110778</v>
      </c>
      <c r="J91" s="103">
        <f t="shared" si="9"/>
        <v>0.28414972254238635</v>
      </c>
      <c r="K91" s="103">
        <f t="shared" si="10"/>
        <v>0.11297580297421339</v>
      </c>
      <c r="L91" s="103">
        <f t="shared" si="11"/>
        <v>5.6447880892889213E-3</v>
      </c>
      <c r="M91" s="121">
        <f>'Master data'!FZ90</f>
        <v>168841.38399999999</v>
      </c>
      <c r="N91" s="121">
        <f>'Master data'!GE90</f>
        <v>169674.50399999999</v>
      </c>
      <c r="O91" s="103">
        <f t="shared" si="12"/>
        <v>4.9343352930582007E-3</v>
      </c>
      <c r="P91" s="121">
        <f>'Master data'!GC90</f>
        <v>58224.530999999988</v>
      </c>
      <c r="Q91" s="121">
        <f>'Master data'!GF90</f>
        <v>58457.935999999987</v>
      </c>
      <c r="R91" s="103">
        <f t="shared" si="13"/>
        <v>4.0087055402816194E-3</v>
      </c>
    </row>
    <row r="92" spans="1:18">
      <c r="A92" s="105" t="str">
        <f>'Master data'!A91</f>
        <v>Transportation</v>
      </c>
      <c r="B92" s="118">
        <f>'Master data'!B91</f>
        <v>295</v>
      </c>
      <c r="C92" s="121">
        <f>'Master data'!FT91</f>
        <v>495644.87000000023</v>
      </c>
      <c r="D92" s="121">
        <f>'Master data'!FU91</f>
        <v>476257.56800000009</v>
      </c>
      <c r="E92" s="121">
        <f>'Master data'!FV91</f>
        <v>365853.24400000001</v>
      </c>
      <c r="F92" s="121">
        <f>'Master data'!FW91</f>
        <v>603915.94599999988</v>
      </c>
      <c r="G92" s="118">
        <f>'Master data'!FY91</f>
        <v>804633.51099999971</v>
      </c>
      <c r="H92" s="103">
        <f t="shared" si="7"/>
        <v>-3.9115308507077118E-2</v>
      </c>
      <c r="I92" s="103">
        <f t="shared" si="8"/>
        <v>-0.23181641913562212</v>
      </c>
      <c r="J92" s="103">
        <f t="shared" si="9"/>
        <v>0.65070545609266173</v>
      </c>
      <c r="K92" s="103">
        <f t="shared" si="10"/>
        <v>0.33236010131780791</v>
      </c>
      <c r="L92" s="103">
        <f t="shared" si="11"/>
        <v>0.62340732185929681</v>
      </c>
      <c r="M92" s="121">
        <f>'Master data'!FZ91</f>
        <v>734150.277</v>
      </c>
      <c r="N92" s="121">
        <f>'Master data'!GE91</f>
        <v>771549.63299999968</v>
      </c>
      <c r="O92" s="103">
        <f t="shared" si="12"/>
        <v>5.0942371298730249E-2</v>
      </c>
      <c r="P92" s="121">
        <f>'Master data'!GC91</f>
        <v>53092.977000000006</v>
      </c>
      <c r="Q92" s="121">
        <f>'Master data'!GF91</f>
        <v>55904.884000000049</v>
      </c>
      <c r="R92" s="103">
        <f t="shared" si="13"/>
        <v>5.2961938826674618E-2</v>
      </c>
    </row>
    <row r="93" spans="1:18">
      <c r="A93" s="105" t="str">
        <f>'Master data'!A92</f>
        <v>Transportation (Railroads)</v>
      </c>
      <c r="B93" s="118">
        <f>'Master data'!B92</f>
        <v>51</v>
      </c>
      <c r="C93" s="121">
        <f>'Master data'!FT92</f>
        <v>681013.26</v>
      </c>
      <c r="D93" s="121">
        <f>'Master data'!FU92</f>
        <v>729051.28000000014</v>
      </c>
      <c r="E93" s="121">
        <f>'Master data'!FV92</f>
        <v>544441.3600000001</v>
      </c>
      <c r="F93" s="121">
        <f>'Master data'!FW92</f>
        <v>703230.62999999989</v>
      </c>
      <c r="G93" s="118">
        <f>'Master data'!FY92</f>
        <v>806227.46</v>
      </c>
      <c r="H93" s="103">
        <f t="shared" si="7"/>
        <v>7.0539037668664761E-2</v>
      </c>
      <c r="I93" s="103">
        <f t="shared" si="8"/>
        <v>-0.25321938945090394</v>
      </c>
      <c r="J93" s="103">
        <f t="shared" si="9"/>
        <v>0.29165541354168933</v>
      </c>
      <c r="K93" s="103">
        <f t="shared" si="10"/>
        <v>0.1464623774991145</v>
      </c>
      <c r="L93" s="103">
        <f t="shared" si="11"/>
        <v>0.18386455500146925</v>
      </c>
      <c r="M93" s="121">
        <f>'Master data'!FZ92</f>
        <v>202669.05000000002</v>
      </c>
      <c r="N93" s="121">
        <f>'Master data'!GE92</f>
        <v>204557.90999999995</v>
      </c>
      <c r="O93" s="103">
        <f t="shared" si="12"/>
        <v>9.3199232936649334E-3</v>
      </c>
      <c r="P93" s="121">
        <f>'Master data'!GC92</f>
        <v>29102.381999999998</v>
      </c>
      <c r="Q93" s="121">
        <f>'Master data'!GF92</f>
        <v>31509.355</v>
      </c>
      <c r="R93" s="103">
        <f t="shared" si="13"/>
        <v>8.2707078753897253E-2</v>
      </c>
    </row>
    <row r="94" spans="1:18">
      <c r="A94" s="105" t="str">
        <f>'Master data'!A93</f>
        <v>Trucking</v>
      </c>
      <c r="B94" s="118">
        <f>'Master data'!B93</f>
        <v>232</v>
      </c>
      <c r="C94" s="121">
        <f>'Master data'!FT93</f>
        <v>226206.36899999995</v>
      </c>
      <c r="D94" s="121">
        <f>'Master data'!FU93</f>
        <v>244409.435</v>
      </c>
      <c r="E94" s="121">
        <f>'Master data'!FV93</f>
        <v>151407.06</v>
      </c>
      <c r="F94" s="121">
        <f>'Master data'!FW93</f>
        <v>546728.33000000019</v>
      </c>
      <c r="G94" s="118">
        <f>'Master data'!FY93</f>
        <v>371445.39999999997</v>
      </c>
      <c r="H94" s="103">
        <f t="shared" si="7"/>
        <v>8.0471058708342813E-2</v>
      </c>
      <c r="I94" s="103">
        <f t="shared" si="8"/>
        <v>-0.38051875943332547</v>
      </c>
      <c r="J94" s="103">
        <f t="shared" si="9"/>
        <v>2.6109830677644768</v>
      </c>
      <c r="K94" s="103">
        <f t="shared" si="10"/>
        <v>-0.32060334243151467</v>
      </c>
      <c r="L94" s="103">
        <f t="shared" si="11"/>
        <v>0.64206428688133022</v>
      </c>
      <c r="M94" s="121">
        <f>'Master data'!FZ93</f>
        <v>257363.80599999998</v>
      </c>
      <c r="N94" s="121">
        <f>'Master data'!GE93</f>
        <v>268011.30300000001</v>
      </c>
      <c r="O94" s="103">
        <f t="shared" si="12"/>
        <v>4.137138459943368E-2</v>
      </c>
      <c r="P94" s="121">
        <f>'Master data'!GC93</f>
        <v>10352.966999999997</v>
      </c>
      <c r="Q94" s="121">
        <f>'Master data'!GF93</f>
        <v>14952.991000000004</v>
      </c>
      <c r="R94" s="103">
        <f t="shared" si="13"/>
        <v>0.44431939172606344</v>
      </c>
    </row>
    <row r="95" spans="1:18">
      <c r="A95" s="105" t="str">
        <f>'Master data'!A94</f>
        <v>Utility (General)</v>
      </c>
      <c r="B95" s="118">
        <f>'Master data'!B94</f>
        <v>54</v>
      </c>
      <c r="C95" s="121">
        <f>'Master data'!FT94</f>
        <v>557212.49999999988</v>
      </c>
      <c r="D95" s="121">
        <f>'Master data'!FU94</f>
        <v>595643.00000000012</v>
      </c>
      <c r="E95" s="121">
        <f>'Master data'!FV94</f>
        <v>413188.55</v>
      </c>
      <c r="F95" s="121">
        <f>'Master data'!FW94</f>
        <v>564826.69999999984</v>
      </c>
      <c r="G95" s="118">
        <f>'Master data'!FY94</f>
        <v>646557.70000000019</v>
      </c>
      <c r="H95" s="103">
        <f t="shared" si="7"/>
        <v>6.8969199362900691E-2</v>
      </c>
      <c r="I95" s="103">
        <f t="shared" si="8"/>
        <v>-0.30631510821079089</v>
      </c>
      <c r="J95" s="103">
        <f t="shared" si="9"/>
        <v>0.3669950437881202</v>
      </c>
      <c r="K95" s="103">
        <f t="shared" si="10"/>
        <v>0.14470102068475232</v>
      </c>
      <c r="L95" s="103">
        <f t="shared" si="11"/>
        <v>0.16034313659510557</v>
      </c>
      <c r="M95" s="121">
        <f>'Master data'!FZ94</f>
        <v>453822.99999999988</v>
      </c>
      <c r="N95" s="121">
        <f>'Master data'!GE94</f>
        <v>464525.50000000012</v>
      </c>
      <c r="O95" s="103">
        <f t="shared" si="12"/>
        <v>2.3582982792851537E-2</v>
      </c>
      <c r="P95" s="121">
        <f>'Master data'!GC94</f>
        <v>50385.452000000005</v>
      </c>
      <c r="Q95" s="121">
        <f>'Master data'!GF94</f>
        <v>57454.136000000006</v>
      </c>
      <c r="R95" s="103">
        <f t="shared" si="13"/>
        <v>0.14029216211060289</v>
      </c>
    </row>
    <row r="96" spans="1:18">
      <c r="A96" s="105" t="str">
        <f>'Master data'!A95</f>
        <v>Utility (Water)</v>
      </c>
      <c r="B96" s="118">
        <f>'Master data'!B95</f>
        <v>104</v>
      </c>
      <c r="C96" s="121">
        <f>'Master data'!FT95</f>
        <v>137154.6970000001</v>
      </c>
      <c r="D96" s="121">
        <f>'Master data'!FU95</f>
        <v>141004.21599999996</v>
      </c>
      <c r="E96" s="121">
        <f>'Master data'!FV95</f>
        <v>110909.43799999999</v>
      </c>
      <c r="F96" s="121">
        <f>'Master data'!FW95</f>
        <v>129683.52000000005</v>
      </c>
      <c r="G96" s="118">
        <f>'Master data'!FY95</f>
        <v>154844.17599999998</v>
      </c>
      <c r="H96" s="103">
        <f t="shared" si="7"/>
        <v>2.8066986287752504E-2</v>
      </c>
      <c r="I96" s="103">
        <f t="shared" si="8"/>
        <v>-0.21343176008297493</v>
      </c>
      <c r="J96" s="103">
        <f t="shared" si="9"/>
        <v>0.16927398009175798</v>
      </c>
      <c r="K96" s="103">
        <f t="shared" si="10"/>
        <v>0.19401583177261017</v>
      </c>
      <c r="L96" s="103">
        <f t="shared" si="11"/>
        <v>0.1289746496979236</v>
      </c>
      <c r="M96" s="121">
        <f>'Master data'!FZ95</f>
        <v>48911.315999999992</v>
      </c>
      <c r="N96" s="121">
        <f>'Master data'!GE95</f>
        <v>49649.893999999993</v>
      </c>
      <c r="O96" s="103">
        <f t="shared" si="12"/>
        <v>1.5100350192990053E-2</v>
      </c>
      <c r="P96" s="121">
        <f>'Master data'!GC95</f>
        <v>12248.078000000001</v>
      </c>
      <c r="Q96" s="121">
        <f>'Master data'!GF95</f>
        <v>12445.656000000001</v>
      </c>
      <c r="R96" s="103">
        <f t="shared" si="13"/>
        <v>1.6131347302001137E-2</v>
      </c>
    </row>
    <row r="97" spans="1:18">
      <c r="A97" s="105" t="str">
        <f>'Master data'!A96</f>
        <v>Total Market</v>
      </c>
      <c r="B97" s="118">
        <f>'Master data'!B96</f>
        <v>47606</v>
      </c>
      <c r="C97" s="121">
        <f>'Master data'!FT96</f>
        <v>84986196.438999817</v>
      </c>
      <c r="D97" s="121">
        <f>'Master data'!FU96</f>
        <v>86299344.374000996</v>
      </c>
      <c r="E97" s="121">
        <f>'Master data'!FV96</f>
        <v>61501756.098999783</v>
      </c>
      <c r="F97" s="121">
        <f>'Master data'!FW96</f>
        <v>90470324.426000521</v>
      </c>
      <c r="G97" s="118">
        <f>'Master data'!FY96</f>
        <v>121588908.43699968</v>
      </c>
      <c r="H97" s="103">
        <f t="shared" si="7"/>
        <v>1.545130844799858E-2</v>
      </c>
      <c r="I97" s="103">
        <f t="shared" si="8"/>
        <v>-0.28734387792721017</v>
      </c>
      <c r="J97" s="103">
        <f t="shared" si="9"/>
        <v>0.47102018160863302</v>
      </c>
      <c r="K97" s="103">
        <f t="shared" si="10"/>
        <v>0.34396454537368615</v>
      </c>
      <c r="L97" s="103">
        <f t="shared" si="11"/>
        <v>0.4306900829980318</v>
      </c>
      <c r="M97" s="121">
        <f>'Master data'!FZ96</f>
        <v>61541084.990000218</v>
      </c>
      <c r="N97" s="121">
        <f>'Master data'!GE96</f>
        <v>63839177.029999807</v>
      </c>
      <c r="O97" s="103">
        <f t="shared" si="12"/>
        <v>3.7342403702713467E-2</v>
      </c>
      <c r="P97" s="121">
        <f>'Master data'!GC96</f>
        <v>6031101.9960000142</v>
      </c>
      <c r="Q97" s="121">
        <f>'Master data'!GF96</f>
        <v>6521402.108000055</v>
      </c>
      <c r="R97" s="103">
        <f t="shared" si="13"/>
        <v>8.1295277766023633E-2</v>
      </c>
    </row>
    <row r="98" spans="1:18">
      <c r="A98" s="105" t="str">
        <f>'Master data'!A97</f>
        <v>Total Market (without financials)</v>
      </c>
      <c r="B98" s="118">
        <f>'Master data'!B97</f>
        <v>42185</v>
      </c>
      <c r="C98" s="121">
        <f>'Master data'!FT97</f>
        <v>71408414.461999834</v>
      </c>
      <c r="D98" s="121">
        <f>'Master data'!FU97</f>
        <v>72898888.70400098</v>
      </c>
      <c r="E98" s="121">
        <f>'Master data'!FV97</f>
        <v>52510095.763999783</v>
      </c>
      <c r="F98" s="121">
        <f>'Master data'!FW97</f>
        <v>79053792.479000524</v>
      </c>
      <c r="G98" s="118">
        <f>'Master data'!FY97</f>
        <v>105581413.72199969</v>
      </c>
      <c r="H98" s="103">
        <f t="shared" si="7"/>
        <v>2.087252956434571E-2</v>
      </c>
      <c r="I98" s="103">
        <f t="shared" si="8"/>
        <v>-0.27968592254935398</v>
      </c>
      <c r="J98" s="103">
        <f t="shared" si="9"/>
        <v>0.50549701593191054</v>
      </c>
      <c r="K98" s="103">
        <f t="shared" si="10"/>
        <v>0.33556418245267405</v>
      </c>
      <c r="L98" s="103">
        <f t="shared" si="11"/>
        <v>0.47855703725483356</v>
      </c>
      <c r="M98" s="121">
        <f>'Master data'!FZ97</f>
        <v>53560485.645000219</v>
      </c>
      <c r="N98" s="121">
        <f>'Master data'!GE97</f>
        <v>55685993.630999804</v>
      </c>
      <c r="O98" s="103">
        <f t="shared" si="12"/>
        <v>3.968425529386499E-2</v>
      </c>
      <c r="P98" s="121">
        <f>'Master data'!GC97</f>
        <v>5484489.7170000132</v>
      </c>
      <c r="Q98" s="121">
        <f>'Master data'!GF97</f>
        <v>5955265.2040000539</v>
      </c>
      <c r="R98" s="103">
        <f t="shared" si="13"/>
        <v>8.5837609566629364E-2</v>
      </c>
    </row>
  </sheetData>
  <mergeCells count="4">
    <mergeCell ref="C1:G1"/>
    <mergeCell ref="H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Master data</vt:lpstr>
      <vt:lpstr>Intermediate Worksheet</vt:lpstr>
      <vt:lpstr>Acc Pay</vt:lpstr>
      <vt:lpstr>Acc Rec</vt:lpstr>
      <vt:lpstr>Beta</vt:lpstr>
      <vt:lpstr>Cap Ex</vt:lpstr>
      <vt:lpstr>Cash</vt:lpstr>
      <vt:lpstr>cfbasics</vt:lpstr>
      <vt:lpstr>COVID Effects</vt:lpstr>
      <vt:lpstr>Debt details</vt:lpstr>
      <vt:lpstr>Debt fundamentals</vt:lpstr>
      <vt:lpstr>Div &amp; FCFE</vt:lpstr>
      <vt:lpstr>Dividend fundamentals</vt:lpstr>
      <vt:lpstr>$ Values</vt:lpstr>
      <vt:lpstr>Excess Returns&amp; Val added</vt:lpstr>
      <vt:lpstr>Financing Flows</vt:lpstr>
      <vt:lpstr>Fundgr</vt:lpstr>
      <vt:lpstr>fundgrEB</vt:lpstr>
      <vt:lpstr>Goodwill &amp; Impairments</vt:lpstr>
      <vt:lpstr>Hist Growth</vt:lpstr>
      <vt:lpstr>Indiv Regression Stats</vt:lpstr>
      <vt:lpstr>Insider &amp; inst holdings</vt:lpstr>
      <vt:lpstr>Lease effect</vt:lpstr>
      <vt:lpstr>Margins</vt:lpstr>
      <vt:lpstr>mgnroc</vt:lpstr>
      <vt:lpstr>oifcff</vt:lpstr>
      <vt:lpstr>optvar</vt:lpstr>
      <vt:lpstr>PBV</vt:lpstr>
      <vt:lpstr>PE</vt:lpstr>
      <vt:lpstr>PS</vt:lpstr>
      <vt:lpstr>R&amp;D Details</vt:lpstr>
      <vt:lpstr>ROE</vt:lpstr>
      <vt:lpstr>Return on capital</vt:lpstr>
      <vt:lpstr>Tax rates</vt:lpstr>
      <vt:lpstr>Total Beta</vt:lpstr>
      <vt:lpstr>EVEBITDA</vt:lpstr>
      <vt:lpstr>WACC</vt:lpstr>
      <vt:lpstr>WACC Pass-through</vt:lpstr>
      <vt:lpstr>Working capital</vt:lpstr>
      <vt:lpstr>Summary Sheet for valn</vt:lpstr>
      <vt:lpstr>Summary sheet uValue</vt:lpstr>
      <vt:lpstr>Summary for ginzu sheets</vt:lpstr>
      <vt:lpstr>Sheet1</vt:lpstr>
      <vt:lpstr>Sheet2</vt:lpstr>
    </vt:vector>
  </TitlesOfParts>
  <Company>Stern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Hamzah alhalabi</cp:lastModifiedBy>
  <dcterms:created xsi:type="dcterms:W3CDTF">2010-01-06T19:05:33Z</dcterms:created>
  <dcterms:modified xsi:type="dcterms:W3CDTF">2024-01-24T12:53:07Z</dcterms:modified>
</cp:coreProperties>
</file>