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y4" sheetId="1" r:id="rId4"/>
  </sheets>
  <definedNames/>
  <calcPr/>
</workbook>
</file>

<file path=xl/sharedStrings.xml><?xml version="1.0" encoding="utf-8"?>
<sst xmlns="http://schemas.openxmlformats.org/spreadsheetml/2006/main" count="1002" uniqueCount="1000">
  <si>
    <t>Part 1</t>
  </si>
  <si>
    <t>Part 2</t>
  </si>
  <si>
    <t>49-51,31-50</t>
  </si>
  <si>
    <t>96-99,2-95</t>
  </si>
  <si>
    <t>2-62,62-98</t>
  </si>
  <si>
    <t>34-76,10-59</t>
  </si>
  <si>
    <t>28-83,27-84</t>
  </si>
  <si>
    <t>40-41,41-86</t>
  </si>
  <si>
    <t>15-46,16-47</t>
  </si>
  <si>
    <t>53-93,54-93</t>
  </si>
  <si>
    <t>19-98,97-97</t>
  </si>
  <si>
    <t>29-52,44-71</t>
  </si>
  <si>
    <t>21-67,14-83</t>
  </si>
  <si>
    <t>11-93,11-12</t>
  </si>
  <si>
    <t>15-88,18-89</t>
  </si>
  <si>
    <t>5-87,6-6</t>
  </si>
  <si>
    <t>1-96,96-97</t>
  </si>
  <si>
    <t>64-88,64-91</t>
  </si>
  <si>
    <t>3-98,2-3</t>
  </si>
  <si>
    <t>33-87,34-86</t>
  </si>
  <si>
    <t>21-23,16-22</t>
  </si>
  <si>
    <t>63-95,63-99</t>
  </si>
  <si>
    <t>1-99,1-2</t>
  </si>
  <si>
    <t>11-26,26-39</t>
  </si>
  <si>
    <t>43-45,14-82</t>
  </si>
  <si>
    <t>11-94,65-98</t>
  </si>
  <si>
    <t>46-67,6-50</t>
  </si>
  <si>
    <t>26-64,17-63</t>
  </si>
  <si>
    <t>54-54,55-97</t>
  </si>
  <si>
    <t>60-93,60-99</t>
  </si>
  <si>
    <t>40-78,58-74</t>
  </si>
  <si>
    <t>27-64,2-33</t>
  </si>
  <si>
    <t>25-48,32-80</t>
  </si>
  <si>
    <t>65-83,64-66</t>
  </si>
  <si>
    <t>21-69,65-88</t>
  </si>
  <si>
    <t>37-74,36-75</t>
  </si>
  <si>
    <t>4-66,66-66</t>
  </si>
  <si>
    <t>6-14,6-47</t>
  </si>
  <si>
    <t>17-73,41-74</t>
  </si>
  <si>
    <t>79-95,20-92</t>
  </si>
  <si>
    <t>63-87,54-54</t>
  </si>
  <si>
    <t>72-93,24-72</t>
  </si>
  <si>
    <t>2-94,3-96</t>
  </si>
  <si>
    <t>9-94,8-48</t>
  </si>
  <si>
    <t>17-91,16-87</t>
  </si>
  <si>
    <t>3-84,9-84</t>
  </si>
  <si>
    <t>44-94,92-95</t>
  </si>
  <si>
    <t>55-56,56-96</t>
  </si>
  <si>
    <t>65-77,66-90</t>
  </si>
  <si>
    <t>7-40,7-30</t>
  </si>
  <si>
    <t>20-89,89-90</t>
  </si>
  <si>
    <t>14-15,17-45</t>
  </si>
  <si>
    <t>1-70,50-50</t>
  </si>
  <si>
    <t>28-92,91-92</t>
  </si>
  <si>
    <t>5-7,6-57</t>
  </si>
  <si>
    <t>32-50,36-67</t>
  </si>
  <si>
    <t>81-82,80-82</t>
  </si>
  <si>
    <t>58-89,13-59</t>
  </si>
  <si>
    <t>64-90,1-65</t>
  </si>
  <si>
    <t>29-96,28-29</t>
  </si>
  <si>
    <t>83-83,16-83</t>
  </si>
  <si>
    <t>14-84,85-85</t>
  </si>
  <si>
    <t>14-67,14-68</t>
  </si>
  <si>
    <t>41-58,40-42</t>
  </si>
  <si>
    <t>18-49,19-48</t>
  </si>
  <si>
    <t>66-85,26-72</t>
  </si>
  <si>
    <t>5-89,88-90</t>
  </si>
  <si>
    <t>5-97,5-6</t>
  </si>
  <si>
    <t>14-87,14-14</t>
  </si>
  <si>
    <t>26-76,47-92</t>
  </si>
  <si>
    <t>17-97,73-99</t>
  </si>
  <si>
    <t>28-88,27-28</t>
  </si>
  <si>
    <t>2-4,3-54</t>
  </si>
  <si>
    <t>3-98,16-16</t>
  </si>
  <si>
    <t>61-62,52-62</t>
  </si>
  <si>
    <t>22-53,21-22</t>
  </si>
  <si>
    <t>8-81,15-30</t>
  </si>
  <si>
    <t>5-75,4-74</t>
  </si>
  <si>
    <t>43-96,95-96</t>
  </si>
  <si>
    <t>39-41,41-90</t>
  </si>
  <si>
    <t>33-49,33-50</t>
  </si>
  <si>
    <t>10-12,11-81</t>
  </si>
  <si>
    <t>63-64,63-70</t>
  </si>
  <si>
    <t>10-55,10-91</t>
  </si>
  <si>
    <t>9-32,8-8</t>
  </si>
  <si>
    <t>60-61,60-77</t>
  </si>
  <si>
    <t>10-11,10-69</t>
  </si>
  <si>
    <t>2-77,65-76</t>
  </si>
  <si>
    <t>1-41,3-22</t>
  </si>
  <si>
    <t>28-70,29-71</t>
  </si>
  <si>
    <t>44-45,11-44</t>
  </si>
  <si>
    <t>1-99,2-98</t>
  </si>
  <si>
    <t>45-77,44-78</t>
  </si>
  <si>
    <t>15-96,95-99</t>
  </si>
  <si>
    <t>7-98,6-6</t>
  </si>
  <si>
    <t>28-98,49-99</t>
  </si>
  <si>
    <t>61-79,75-75</t>
  </si>
  <si>
    <t>13-84,46-62</t>
  </si>
  <si>
    <t>15-36,15-36</t>
  </si>
  <si>
    <t>54-80,80-93</t>
  </si>
  <si>
    <t>2-91,22-91</t>
  </si>
  <si>
    <t>32-85,32-33</t>
  </si>
  <si>
    <t>29-55,55-56</t>
  </si>
  <si>
    <t>45-66,45-46</t>
  </si>
  <si>
    <t>6-63,6-62</t>
  </si>
  <si>
    <t>2-91,5-91</t>
  </si>
  <si>
    <t>96-97,1-97</t>
  </si>
  <si>
    <t>39-60,31-60</t>
  </si>
  <si>
    <t>5-94,6-94</t>
  </si>
  <si>
    <t>8-94,7-8</t>
  </si>
  <si>
    <t>6-85,5-85</t>
  </si>
  <si>
    <t>12-88,11-26</t>
  </si>
  <si>
    <t>4-79,4-46</t>
  </si>
  <si>
    <t>1-8,10-96</t>
  </si>
  <si>
    <t>1-76,75-76</t>
  </si>
  <si>
    <t>6-81,77-82</t>
  </si>
  <si>
    <t>35-96,52-98</t>
  </si>
  <si>
    <t>29-82,29-83</t>
  </si>
  <si>
    <t>22-86,86-87</t>
  </si>
  <si>
    <t>17-57,17-63</t>
  </si>
  <si>
    <t>57-58,17-57</t>
  </si>
  <si>
    <t>48-99,48-97</t>
  </si>
  <si>
    <t>25-26,25-26</t>
  </si>
  <si>
    <t>16-17,17-93</t>
  </si>
  <si>
    <t>31-74,30-30</t>
  </si>
  <si>
    <t>18-25,18-94</t>
  </si>
  <si>
    <t>56-77,30-30</t>
  </si>
  <si>
    <t>8-61,50-61</t>
  </si>
  <si>
    <t>58-70,21-59</t>
  </si>
  <si>
    <t>2-3,2-70</t>
  </si>
  <si>
    <t>8-12,9-14</t>
  </si>
  <si>
    <t>5-98,97-98</t>
  </si>
  <si>
    <t>35-55,35-87</t>
  </si>
  <si>
    <t>20-60,20-36</t>
  </si>
  <si>
    <t>39-39,40-68</t>
  </si>
  <si>
    <t>39-76,40-88</t>
  </si>
  <si>
    <t>20-29,29-88</t>
  </si>
  <si>
    <t>61-62,61-84</t>
  </si>
  <si>
    <t>19-86,38-95</t>
  </si>
  <si>
    <t>56-68,1-71</t>
  </si>
  <si>
    <t>13-58,12-19</t>
  </si>
  <si>
    <t>12-54,12-68</t>
  </si>
  <si>
    <t>3-71,3-3</t>
  </si>
  <si>
    <t>71-72,35-71</t>
  </si>
  <si>
    <t>9-10,8-16</t>
  </si>
  <si>
    <t>20-71,21-70</t>
  </si>
  <si>
    <t>43-66,65-73</t>
  </si>
  <si>
    <t>3-88,4-87</t>
  </si>
  <si>
    <t>73-74,4-74</t>
  </si>
  <si>
    <t>62-97,15-95</t>
  </si>
  <si>
    <t>59-98,98-99</t>
  </si>
  <si>
    <t>10-90,89-99</t>
  </si>
  <si>
    <t>11-85,10-86</t>
  </si>
  <si>
    <t>4-6,5-6</t>
  </si>
  <si>
    <t>7-92,2-92</t>
  </si>
  <si>
    <t>54-78,78-78</t>
  </si>
  <si>
    <t>78-81,69-84</t>
  </si>
  <si>
    <t>18-44,17-19</t>
  </si>
  <si>
    <t>7-17,4-16</t>
  </si>
  <si>
    <t>71-90,70-88</t>
  </si>
  <si>
    <t>82-83,82-88</t>
  </si>
  <si>
    <t>47-72,39-72</t>
  </si>
  <si>
    <t>22-95,28-98</t>
  </si>
  <si>
    <t>98-98,68-98</t>
  </si>
  <si>
    <t>5-96,4-97</t>
  </si>
  <si>
    <t>76-92,1-77</t>
  </si>
  <si>
    <t>17-62,16-63</t>
  </si>
  <si>
    <t>20-41,20-83</t>
  </si>
  <si>
    <t>59-74,58-60</t>
  </si>
  <si>
    <t>8-83,8-9</t>
  </si>
  <si>
    <t>30-94,64-97</t>
  </si>
  <si>
    <t>18-67,12-67</t>
  </si>
  <si>
    <t>32-54,18-33</t>
  </si>
  <si>
    <t>31-81,31-81</t>
  </si>
  <si>
    <t>14-15,14-14</t>
  </si>
  <si>
    <t>89-92,18-90</t>
  </si>
  <si>
    <t>16-23,1-34</t>
  </si>
  <si>
    <t>1-98,1-51</t>
  </si>
  <si>
    <t>16-97,97-98</t>
  </si>
  <si>
    <t>32-82,32-33</t>
  </si>
  <si>
    <t>1-11,2-12</t>
  </si>
  <si>
    <t>88-90,37-92</t>
  </si>
  <si>
    <t>2-15,3-15</t>
  </si>
  <si>
    <t>19-57,5-60</t>
  </si>
  <si>
    <t>15-17,14-17</t>
  </si>
  <si>
    <t>83-83,50-84</t>
  </si>
  <si>
    <t>2-32,27-54</t>
  </si>
  <si>
    <t>16-30,2-29</t>
  </si>
  <si>
    <t>37-38,38-93</t>
  </si>
  <si>
    <t>11-29,16-99</t>
  </si>
  <si>
    <t>78-83,37-77</t>
  </si>
  <si>
    <t>40-58,17-57</t>
  </si>
  <si>
    <t>9-35,8-10</t>
  </si>
  <si>
    <t>2-96,2-3</t>
  </si>
  <si>
    <t>20-43,20-70</t>
  </si>
  <si>
    <t>95-96,15-96</t>
  </si>
  <si>
    <t>10-37,4-16</t>
  </si>
  <si>
    <t>53-54,54-90</t>
  </si>
  <si>
    <t>90-99,49-91</t>
  </si>
  <si>
    <t>4-73,4-74</t>
  </si>
  <si>
    <t>55-56,56-76</t>
  </si>
  <si>
    <t>83-88,83-86</t>
  </si>
  <si>
    <t>82-83,69-82</t>
  </si>
  <si>
    <t>2-30,4-77</t>
  </si>
  <si>
    <t>6-8,8-49</t>
  </si>
  <si>
    <t>44-45,18-44</t>
  </si>
  <si>
    <t>6-66,66-67</t>
  </si>
  <si>
    <t>74-76,10-76</t>
  </si>
  <si>
    <t>25-53,24-25</t>
  </si>
  <si>
    <t>1-2,5-22</t>
  </si>
  <si>
    <t>6-96,96-96</t>
  </si>
  <si>
    <t>68-79,80-98</t>
  </si>
  <si>
    <t>43-98,42-44</t>
  </si>
  <si>
    <t>79-91,27-91</t>
  </si>
  <si>
    <t>17-17,17-17</t>
  </si>
  <si>
    <t>48-49,1-48</t>
  </si>
  <si>
    <t>4-58,20-58</t>
  </si>
  <si>
    <t>18-20,19-87</t>
  </si>
  <si>
    <t>86-87,7-86</t>
  </si>
  <si>
    <t>34-35,21-35</t>
  </si>
  <si>
    <t>18-67,17-68</t>
  </si>
  <si>
    <t>19-95,18-24</t>
  </si>
  <si>
    <t>44-77,38-76</t>
  </si>
  <si>
    <t>70-72,50-71</t>
  </si>
  <si>
    <t>19-99,20-99</t>
  </si>
  <si>
    <t>98-99,19-96</t>
  </si>
  <si>
    <t>22-57,5-20</t>
  </si>
  <si>
    <t>95-97,5-96</t>
  </si>
  <si>
    <t>4-98,3-97</t>
  </si>
  <si>
    <t>10-58,10-59</t>
  </si>
  <si>
    <t>5-8,7-95</t>
  </si>
  <si>
    <t>10-94,8-17</t>
  </si>
  <si>
    <t>1-11,12-72</t>
  </si>
  <si>
    <t>37-56,55-56</t>
  </si>
  <si>
    <t>32-78,19-78</t>
  </si>
  <si>
    <t>29-92,10-90</t>
  </si>
  <si>
    <t>11-73,60-73</t>
  </si>
  <si>
    <t>16-95,17-72</t>
  </si>
  <si>
    <t>90-93,43-91</t>
  </si>
  <si>
    <t>27-73,72-73</t>
  </si>
  <si>
    <t>25-57,28-57</t>
  </si>
  <si>
    <t>32-87,31-85</t>
  </si>
  <si>
    <t>96-99,2-97</t>
  </si>
  <si>
    <t>24-51,23-52</t>
  </si>
  <si>
    <t>25-54,32-55</t>
  </si>
  <si>
    <t>2-91,2-66</t>
  </si>
  <si>
    <t>15-82,14-15</t>
  </si>
  <si>
    <t>24-40,24-80</t>
  </si>
  <si>
    <t>14-34,13-34</t>
  </si>
  <si>
    <t>30-95,21-94</t>
  </si>
  <si>
    <t>53-74,53-73</t>
  </si>
  <si>
    <t>77-81,79-98</t>
  </si>
  <si>
    <t>9-98,6-6</t>
  </si>
  <si>
    <t>13-94,14-95</t>
  </si>
  <si>
    <t>46-81,23-80</t>
  </si>
  <si>
    <t>6-89,14-90</t>
  </si>
  <si>
    <t>42-56,43-51</t>
  </si>
  <si>
    <t>96-97,4-96</t>
  </si>
  <si>
    <t>11-11,12-26</t>
  </si>
  <si>
    <t>50-71,50-72</t>
  </si>
  <si>
    <t>81-85,27-82</t>
  </si>
  <si>
    <t>10-36,11-11</t>
  </si>
  <si>
    <t>30-31,30-75</t>
  </si>
  <si>
    <t>34-39,34-88</t>
  </si>
  <si>
    <t>30-65,30-64</t>
  </si>
  <si>
    <t>1-98,1-36</t>
  </si>
  <si>
    <t>67-73,63-67</t>
  </si>
  <si>
    <t>8-94,7-99</t>
  </si>
  <si>
    <t>64-65,64-81</t>
  </si>
  <si>
    <t>64-94,41-94</t>
  </si>
  <si>
    <t>8-53,7-8</t>
  </si>
  <si>
    <t>17-91,18-92</t>
  </si>
  <si>
    <t>30-80,31-81</t>
  </si>
  <si>
    <t>4-72,5-71</t>
  </si>
  <si>
    <t>5-81,80-82</t>
  </si>
  <si>
    <t>1-7,6-82</t>
  </si>
  <si>
    <t>72-73,29-73</t>
  </si>
  <si>
    <t>7-73,4-4</t>
  </si>
  <si>
    <t>4-6,5-95</t>
  </si>
  <si>
    <t>8-92,8-9</t>
  </si>
  <si>
    <t>12-82,81-83</t>
  </si>
  <si>
    <t>76-76,76-77</t>
  </si>
  <si>
    <t>42-67,42-84</t>
  </si>
  <si>
    <t>1-75,5-66</t>
  </si>
  <si>
    <t>3-99,3-91</t>
  </si>
  <si>
    <t>34-35,11-34</t>
  </si>
  <si>
    <t>7-98,97-98</t>
  </si>
  <si>
    <t>15-66,14-26</t>
  </si>
  <si>
    <t>83-83,63-83</t>
  </si>
  <si>
    <t>2-4,3-67</t>
  </si>
  <si>
    <t>4-96,4-4</t>
  </si>
  <si>
    <t>5-5,5-89</t>
  </si>
  <si>
    <t>5-94,5-6</t>
  </si>
  <si>
    <t>6-52,7-51</t>
  </si>
  <si>
    <t>1-64,1-63</t>
  </si>
  <si>
    <t>37-94,36-38</t>
  </si>
  <si>
    <t>50-87,50-88</t>
  </si>
  <si>
    <t>24-77,28-77</t>
  </si>
  <si>
    <t>12-91,77-91</t>
  </si>
  <si>
    <t>29-92,28-30</t>
  </si>
  <si>
    <t>41-42,41-57</t>
  </si>
  <si>
    <t>62-84,83-85</t>
  </si>
  <si>
    <t>46-95,19-42</t>
  </si>
  <si>
    <t>31-87,30-30</t>
  </si>
  <si>
    <t>2-21,1-2</t>
  </si>
  <si>
    <t>72-75,1-73</t>
  </si>
  <si>
    <t>59-98,59-94</t>
  </si>
  <si>
    <t>65-78,51-71</t>
  </si>
  <si>
    <t>11-58,12-58</t>
  </si>
  <si>
    <t>52-67,34-37</t>
  </si>
  <si>
    <t>55-62,53-60</t>
  </si>
  <si>
    <t>26-27,27-76</t>
  </si>
  <si>
    <t>12-97,33-98</t>
  </si>
  <si>
    <t>95-95,56-94</t>
  </si>
  <si>
    <t>17-90,17-91</t>
  </si>
  <si>
    <t>7-39,39-63</t>
  </si>
  <si>
    <t>45-98,37-46</t>
  </si>
  <si>
    <t>41-62,42-69</t>
  </si>
  <si>
    <t>5-98,2-5</t>
  </si>
  <si>
    <t>43-44,43-44</t>
  </si>
  <si>
    <t>34-35,34-35</t>
  </si>
  <si>
    <t>8-89,7-90</t>
  </si>
  <si>
    <t>33-87,32-86</t>
  </si>
  <si>
    <t>38-47,38-46</t>
  </si>
  <si>
    <t>2-93,93-93</t>
  </si>
  <si>
    <t>25-77,19-41</t>
  </si>
  <si>
    <t>15-81,16-81</t>
  </si>
  <si>
    <t>7-68,67-78</t>
  </si>
  <si>
    <t>52-77,18-69</t>
  </si>
  <si>
    <t>8-9,8-59</t>
  </si>
  <si>
    <t>4-82,3-5</t>
  </si>
  <si>
    <t>23-49,24-71</t>
  </si>
  <si>
    <t>10-93,4-92</t>
  </si>
  <si>
    <t>21-53,22-54</t>
  </si>
  <si>
    <t>5-50,5-99</t>
  </si>
  <si>
    <t>14-90,13-22</t>
  </si>
  <si>
    <t>14-75,15-94</t>
  </si>
  <si>
    <t>6-81,72-84</t>
  </si>
  <si>
    <t>22-99,22-99</t>
  </si>
  <si>
    <t>11-80,5-12</t>
  </si>
  <si>
    <t>79-96,22-78</t>
  </si>
  <si>
    <t>27-83,21-27</t>
  </si>
  <si>
    <t>88-94,72-89</t>
  </si>
  <si>
    <t>10-32,9-80</t>
  </si>
  <si>
    <t>3-5,5-99</t>
  </si>
  <si>
    <t>3-97,3-61</t>
  </si>
  <si>
    <t>15-83,29-68</t>
  </si>
  <si>
    <t>82-84,45-82</t>
  </si>
  <si>
    <t>50-95,10-50</t>
  </si>
  <si>
    <t>41-98,78-93</t>
  </si>
  <si>
    <t>19-89,10-92</t>
  </si>
  <si>
    <t>78-80,31-79</t>
  </si>
  <si>
    <t>22-71,21-71</t>
  </si>
  <si>
    <t>82-84,38-83</t>
  </si>
  <si>
    <t>13-19,13-14</t>
  </si>
  <si>
    <t>13-44,43-84</t>
  </si>
  <si>
    <t>43-82,43-97</t>
  </si>
  <si>
    <t>1-52,2-89</t>
  </si>
  <si>
    <t>21-30,31-88</t>
  </si>
  <si>
    <t>49-71,49-88</t>
  </si>
  <si>
    <t>36-81,80-92</t>
  </si>
  <si>
    <t>65-66,65-91</t>
  </si>
  <si>
    <t>75-87,22-76</t>
  </si>
  <si>
    <t>57-91,86-91</t>
  </si>
  <si>
    <t>16-23,16-16</t>
  </si>
  <si>
    <t>95-97,2-91</t>
  </si>
  <si>
    <t>64-68,65-95</t>
  </si>
  <si>
    <t>15-42,32-60</t>
  </si>
  <si>
    <t>55-98,70-96</t>
  </si>
  <si>
    <t>4-5,4-69</t>
  </si>
  <si>
    <t>10-51,10-52</t>
  </si>
  <si>
    <t>17-95,16-17</t>
  </si>
  <si>
    <t>30-69,29-40</t>
  </si>
  <si>
    <t>72-73,24-73</t>
  </si>
  <si>
    <t>13-87,12-88</t>
  </si>
  <si>
    <t>12-47,29-85</t>
  </si>
  <si>
    <t>19-20,20-51</t>
  </si>
  <si>
    <t>67-90,56-78</t>
  </si>
  <si>
    <t>27-85,1-86</t>
  </si>
  <si>
    <t>1-97,1-2</t>
  </si>
  <si>
    <t>54-60,34-58</t>
  </si>
  <si>
    <t>7-97,6-98</t>
  </si>
  <si>
    <t>41-84,42-84</t>
  </si>
  <si>
    <t>74-80,29-79</t>
  </si>
  <si>
    <t>22-52,14-22</t>
  </si>
  <si>
    <t>36-54,36-62</t>
  </si>
  <si>
    <t>32-88,22-89</t>
  </si>
  <si>
    <t>10-54,5-5</t>
  </si>
  <si>
    <t>6-36,7-17</t>
  </si>
  <si>
    <t>7-93,7-8</t>
  </si>
  <si>
    <t>38-81,37-37</t>
  </si>
  <si>
    <t>43-85,14-88</t>
  </si>
  <si>
    <t>20-90,89-90</t>
  </si>
  <si>
    <t>50-78,46-68</t>
  </si>
  <si>
    <t>18-59,5-59</t>
  </si>
  <si>
    <t>24-84,83-85</t>
  </si>
  <si>
    <t>10-63,10-11</t>
  </si>
  <si>
    <t>95-95,15-95</t>
  </si>
  <si>
    <t>58-84,59-59</t>
  </si>
  <si>
    <t>76-82,75-79</t>
  </si>
  <si>
    <t>48-51,48-55</t>
  </si>
  <si>
    <t>43-68,8-56</t>
  </si>
  <si>
    <t>67-96,68-96</t>
  </si>
  <si>
    <t>9-10,10-53</t>
  </si>
  <si>
    <t>8-68,6-6</t>
  </si>
  <si>
    <t>75-75,34-76</t>
  </si>
  <si>
    <t>52-53,53-54</t>
  </si>
  <si>
    <t>12-24,24-66</t>
  </si>
  <si>
    <t>41-42,19-42</t>
  </si>
  <si>
    <t>70-89,36-71</t>
  </si>
  <si>
    <t>52-87,49-86</t>
  </si>
  <si>
    <t>36-91,90-92</t>
  </si>
  <si>
    <t>16-52,17-52</t>
  </si>
  <si>
    <t>8-95,7-91</t>
  </si>
  <si>
    <t>92-95,9-93</t>
  </si>
  <si>
    <t>3-96,15-96</t>
  </si>
  <si>
    <t>58-79,57-73</t>
  </si>
  <si>
    <t>85-87,9-95</t>
  </si>
  <si>
    <t>60-61,2-60</t>
  </si>
  <si>
    <t>11-23,3-11</t>
  </si>
  <si>
    <t>14-90,3-15</t>
  </si>
  <si>
    <t>8-60,13-26</t>
  </si>
  <si>
    <t>82-91,85-91</t>
  </si>
  <si>
    <t>56-99,51-57</t>
  </si>
  <si>
    <t>5-95,9-96</t>
  </si>
  <si>
    <t>6-44,45-62</t>
  </si>
  <si>
    <t>63-99,62-98</t>
  </si>
  <si>
    <t>24-35,34-36</t>
  </si>
  <si>
    <t>51-52,51-98</t>
  </si>
  <si>
    <t>37-52,31-53</t>
  </si>
  <si>
    <t>51-51,50-72</t>
  </si>
  <si>
    <t>2-55,51-55</t>
  </si>
  <si>
    <t>6-83,82-95</t>
  </si>
  <si>
    <t>11-89,11-93</t>
  </si>
  <si>
    <t>30-62,8-41</t>
  </si>
  <si>
    <t>32-82,26-82</t>
  </si>
  <si>
    <t>8-87,7-86</t>
  </si>
  <si>
    <t>33-34,12-33</t>
  </si>
  <si>
    <t>35-93,36-87</t>
  </si>
  <si>
    <t>46-47,9-46</t>
  </si>
  <si>
    <t>3-87,3-3</t>
  </si>
  <si>
    <t>83-94,93-94</t>
  </si>
  <si>
    <t>5-98,4-99</t>
  </si>
  <si>
    <t>48-50,45-50</t>
  </si>
  <si>
    <t>35-50,35-43</t>
  </si>
  <si>
    <t>14-43,5-43</t>
  </si>
  <si>
    <t>48-97,10-96</t>
  </si>
  <si>
    <t>9-78,9-78</t>
  </si>
  <si>
    <t>59-61,58-60</t>
  </si>
  <si>
    <t>7-73,72-73</t>
  </si>
  <si>
    <t>4-97,3-5</t>
  </si>
  <si>
    <t>11-49,49-50</t>
  </si>
  <si>
    <t>42-99,99-99</t>
  </si>
  <si>
    <t>8-73,7-63</t>
  </si>
  <si>
    <t>4-82,34-87</t>
  </si>
  <si>
    <t>14-76,13-40</t>
  </si>
  <si>
    <t>26-95,25-98</t>
  </si>
  <si>
    <t>5-62,61-62</t>
  </si>
  <si>
    <t>28-45,22-45</t>
  </si>
  <si>
    <t>29-41,36-42</t>
  </si>
  <si>
    <t>85-98,61-86</t>
  </si>
  <si>
    <t>12-97,11-97</t>
  </si>
  <si>
    <t>6-78,5-60</t>
  </si>
  <si>
    <t>61-67,39-62</t>
  </si>
  <si>
    <t>58-77,58-73</t>
  </si>
  <si>
    <t>92-98,5-96</t>
  </si>
  <si>
    <t>41-98,39-41</t>
  </si>
  <si>
    <t>2-77,25-78</t>
  </si>
  <si>
    <t>62-71,1-49</t>
  </si>
  <si>
    <t>11-84,10-11</t>
  </si>
  <si>
    <t>25-42,26-78</t>
  </si>
  <si>
    <t>32-97,3-12</t>
  </si>
  <si>
    <t>36-73,7-73</t>
  </si>
  <si>
    <t>26-71,25-27</t>
  </si>
  <si>
    <t>1-48,19-48</t>
  </si>
  <si>
    <t>11-37,11-99</t>
  </si>
  <si>
    <t>49-76,42-50</t>
  </si>
  <si>
    <t>2-34,1-97</t>
  </si>
  <si>
    <t>60-66,66-66</t>
  </si>
  <si>
    <t>4-4,3-5</t>
  </si>
  <si>
    <t>37-37,38-40</t>
  </si>
  <si>
    <t>94-94,35-94</t>
  </si>
  <si>
    <t>82-84,5-83</t>
  </si>
  <si>
    <t>55-56,5-56</t>
  </si>
  <si>
    <t>20-93,20-95</t>
  </si>
  <si>
    <t>57-61,11-60</t>
  </si>
  <si>
    <t>86-87,15-87</t>
  </si>
  <si>
    <t>11-73,11-42</t>
  </si>
  <si>
    <t>10-35,2-34</t>
  </si>
  <si>
    <t>35-47,48-70</t>
  </si>
  <si>
    <t>12-94,2-97</t>
  </si>
  <si>
    <t>3-81,80-82</t>
  </si>
  <si>
    <t>18-49,18-70</t>
  </si>
  <si>
    <t>27-96,95-96</t>
  </si>
  <si>
    <t>38-39,39-57</t>
  </si>
  <si>
    <t>75-94,6-94</t>
  </si>
  <si>
    <t>19-60,56-56</t>
  </si>
  <si>
    <t>77-87,81-87</t>
  </si>
  <si>
    <t>4-7,3-9</t>
  </si>
  <si>
    <t>89-98,18-88</t>
  </si>
  <si>
    <t>2-2,3-75</t>
  </si>
  <si>
    <t>10-62,7-7</t>
  </si>
  <si>
    <t>10-23,9-35</t>
  </si>
  <si>
    <t>3-95,1-94</t>
  </si>
  <si>
    <t>32-83,82-83</t>
  </si>
  <si>
    <t>37-66,37-70</t>
  </si>
  <si>
    <t>36-45,45-70</t>
  </si>
  <si>
    <t>9-79,78-80</t>
  </si>
  <si>
    <t>2-96,1-1</t>
  </si>
  <si>
    <t>39-44,43-44</t>
  </si>
  <si>
    <t>10-95,11-98</t>
  </si>
  <si>
    <t>32-34,33-90</t>
  </si>
  <si>
    <t>17-93,29-94</t>
  </si>
  <si>
    <t>50-97,97-98</t>
  </si>
  <si>
    <t>21-90,21-73</t>
  </si>
  <si>
    <t>3-3,3-71</t>
  </si>
  <si>
    <t>32-96,11-95</t>
  </si>
  <si>
    <t>18-98,19-98</t>
  </si>
  <si>
    <t>39-93,92-93</t>
  </si>
  <si>
    <t>39-77,38-40</t>
  </si>
  <si>
    <t>30-91,6-92</t>
  </si>
  <si>
    <t>39-73,39-74</t>
  </si>
  <si>
    <t>38-96,39-56</t>
  </si>
  <si>
    <t>5-91,6-14</t>
  </si>
  <si>
    <t>19-19,20-87</t>
  </si>
  <si>
    <t>7-95,6-7</t>
  </si>
  <si>
    <t>38-94,2-95</t>
  </si>
  <si>
    <t>4-99,3-73</t>
  </si>
  <si>
    <t>23-99,24-74</t>
  </si>
  <si>
    <t>1-24,4-25</t>
  </si>
  <si>
    <t>10-25,25-86</t>
  </si>
  <si>
    <t>9-90,8-91</t>
  </si>
  <si>
    <t>20-26,23-72</t>
  </si>
  <si>
    <t>80-82,3-81</t>
  </si>
  <si>
    <t>8-38,8-9</t>
  </si>
  <si>
    <t>57-86,35-70</t>
  </si>
  <si>
    <t>6-90,3-4</t>
  </si>
  <si>
    <t>21-28,21-23</t>
  </si>
  <si>
    <t>11-96,10-90</t>
  </si>
  <si>
    <t>41-51,50-50</t>
  </si>
  <si>
    <t>30-57,13-31</t>
  </si>
  <si>
    <t>7-77,6-77</t>
  </si>
  <si>
    <t>87-88,2-88</t>
  </si>
  <si>
    <t>40-86,36-85</t>
  </si>
  <si>
    <t>73-75,9-74</t>
  </si>
  <si>
    <t>75-91,21-74</t>
  </si>
  <si>
    <t>1-89,12-90</t>
  </si>
  <si>
    <t>28-85,23-23</t>
  </si>
  <si>
    <t>79-79,11-79</t>
  </si>
  <si>
    <t>10-93,59-96</t>
  </si>
  <si>
    <t>38-38,39-48</t>
  </si>
  <si>
    <t>3-93,56-94</t>
  </si>
  <si>
    <t>8-13,7-8</t>
  </si>
  <si>
    <t>4-43,5-42</t>
  </si>
  <si>
    <t>22-22,20-24</t>
  </si>
  <si>
    <t>5-56,5-30</t>
  </si>
  <si>
    <t>43-83,66-83</t>
  </si>
  <si>
    <t>28-94,27-93</t>
  </si>
  <si>
    <t>22-23,23-88</t>
  </si>
  <si>
    <t>8-76,1-75</t>
  </si>
  <si>
    <t>29-94,28-29</t>
  </si>
  <si>
    <t>6-89,5-7</t>
  </si>
  <si>
    <t>22-97,22-89</t>
  </si>
  <si>
    <t>2-92,3-92</t>
  </si>
  <si>
    <t>19-19,18-69</t>
  </si>
  <si>
    <t>30-49,3-12</t>
  </si>
  <si>
    <t>2-38,32-96</t>
  </si>
  <si>
    <t>32-71,66-90</t>
  </si>
  <si>
    <t>10-51,14-51</t>
  </si>
  <si>
    <t>17-97,17-96</t>
  </si>
  <si>
    <t>42-49,59-64</t>
  </si>
  <si>
    <t>96-98,29-96</t>
  </si>
  <si>
    <t>7-8,7-43</t>
  </si>
  <si>
    <t>93-94,1-94</t>
  </si>
  <si>
    <t>57-71,58-73</t>
  </si>
  <si>
    <t>4-98,4-4</t>
  </si>
  <si>
    <t>89-90,6-89</t>
  </si>
  <si>
    <t>79-81,80-81</t>
  </si>
  <si>
    <t>52-94,51-75</t>
  </si>
  <si>
    <t>5-73,4-6</t>
  </si>
  <si>
    <t>90-91,34-91</t>
  </si>
  <si>
    <t>45-87,69-96</t>
  </si>
  <si>
    <t>13-30,14-57</t>
  </si>
  <si>
    <t>78-79,12-78</t>
  </si>
  <si>
    <t>10-45,9-10</t>
  </si>
  <si>
    <t>12-78,12-68</t>
  </si>
  <si>
    <t>3-14,10-16</t>
  </si>
  <si>
    <t>73-88,14-76</t>
  </si>
  <si>
    <t>14-14,10-15</t>
  </si>
  <si>
    <t>42-83,43-79</t>
  </si>
  <si>
    <t>15-94,94-95</t>
  </si>
  <si>
    <t>13-94,3-22</t>
  </si>
  <si>
    <t>9-62,9-62</t>
  </si>
  <si>
    <t>76-87,76-76</t>
  </si>
  <si>
    <t>3-11,2-11</t>
  </si>
  <si>
    <t>27-57,4-27</t>
  </si>
  <si>
    <t>28-60,27-60</t>
  </si>
  <si>
    <t>49-63,49-62</t>
  </si>
  <si>
    <t>58-69,65-69</t>
  </si>
  <si>
    <t>2-99,2-98</t>
  </si>
  <si>
    <t>33-89,33-97</t>
  </si>
  <si>
    <t>32-47,32-36</t>
  </si>
  <si>
    <t>56-56,41-56</t>
  </si>
  <si>
    <t>16-94,26-74</t>
  </si>
  <si>
    <t>91-91,10-92</t>
  </si>
  <si>
    <t>8-28,7-29</t>
  </si>
  <si>
    <t>6-91,5-6</t>
  </si>
  <si>
    <t>21-93,20-21</t>
  </si>
  <si>
    <t>57-74,22-29</t>
  </si>
  <si>
    <t>33-33,5-32</t>
  </si>
  <si>
    <t>78-82,80-82</t>
  </si>
  <si>
    <t>1-72,1-37</t>
  </si>
  <si>
    <t>72-94,13-73</t>
  </si>
  <si>
    <t>44-51,45-60</t>
  </si>
  <si>
    <t>2-97,1-1</t>
  </si>
  <si>
    <t>37-94,25-56</t>
  </si>
  <si>
    <t>16-71,17-72</t>
  </si>
  <si>
    <t>24-25,21-25</t>
  </si>
  <si>
    <t>9-81,44-97</t>
  </si>
  <si>
    <t>18-85,85-86</t>
  </si>
  <si>
    <t>40-93,92-98</t>
  </si>
  <si>
    <t>89-90,48-90</t>
  </si>
  <si>
    <t>3-74,3-3</t>
  </si>
  <si>
    <t>9-99,4-92</t>
  </si>
  <si>
    <t>17-27,27-98</t>
  </si>
  <si>
    <t>25-72,72-73</t>
  </si>
  <si>
    <t>41-99,72-99</t>
  </si>
  <si>
    <t>23-23,23-92</t>
  </si>
  <si>
    <t>47-78,39-48</t>
  </si>
  <si>
    <t>58-96,5-94</t>
  </si>
  <si>
    <t>7-90,89-92</t>
  </si>
  <si>
    <t>60-61,61-87</t>
  </si>
  <si>
    <t>43-67,28-67</t>
  </si>
  <si>
    <t>23-97,22-24</t>
  </si>
  <si>
    <t>1-31,19-32</t>
  </si>
  <si>
    <t>5-88,2-88</t>
  </si>
  <si>
    <t>1-34,2-97</t>
  </si>
  <si>
    <t>28-86,7-86</t>
  </si>
  <si>
    <t>16-80,16-80</t>
  </si>
  <si>
    <t>6-59,20-60</t>
  </si>
  <si>
    <t>68-89,73-95</t>
  </si>
  <si>
    <t>46-94,38-81</t>
  </si>
  <si>
    <t>20-25,21-78</t>
  </si>
  <si>
    <t>78-80,77-78</t>
  </si>
  <si>
    <t>33-97,96-98</t>
  </si>
  <si>
    <t>48-98,47-49</t>
  </si>
  <si>
    <t>4-98,2-98</t>
  </si>
  <si>
    <t>26-69,26-88</t>
  </si>
  <si>
    <t>26-75,75-78</t>
  </si>
  <si>
    <t>72-92,72-93</t>
  </si>
  <si>
    <t>4-92,4-93</t>
  </si>
  <si>
    <t>66-76,65-67</t>
  </si>
  <si>
    <t>2-97,3-97</t>
  </si>
  <si>
    <t>41-57,41-42</t>
  </si>
  <si>
    <t>6-77,76-97</t>
  </si>
  <si>
    <t>16-43,17-56</t>
  </si>
  <si>
    <t>49-51,4-50</t>
  </si>
  <si>
    <t>95-97,56-96</t>
  </si>
  <si>
    <t>1-97,80-97</t>
  </si>
  <si>
    <t>35-38,36-37</t>
  </si>
  <si>
    <t>10-84,18-84</t>
  </si>
  <si>
    <t>20-84,6-59</t>
  </si>
  <si>
    <t>18-81,36-82</t>
  </si>
  <si>
    <t>79-81,80-88</t>
  </si>
  <si>
    <t>41-96,89-95</t>
  </si>
  <si>
    <t>66-94,3-88</t>
  </si>
  <si>
    <t>71-72,56-72</t>
  </si>
  <si>
    <t>74-88,73-74</t>
  </si>
  <si>
    <t>57-73,58-60</t>
  </si>
  <si>
    <t>31-73,1-27</t>
  </si>
  <si>
    <t>14-25,9-25</t>
  </si>
  <si>
    <t>8-9,8-82</t>
  </si>
  <si>
    <t>3-96,95-97</t>
  </si>
  <si>
    <t>75-77,4-76</t>
  </si>
  <si>
    <t>16-89,15-16</t>
  </si>
  <si>
    <t>3-62,61-71</t>
  </si>
  <si>
    <t>20-28,19-48</t>
  </si>
  <si>
    <t>31-31,32-69</t>
  </si>
  <si>
    <t>5-61,6-60</t>
  </si>
  <si>
    <t>67-76,76-76</t>
  </si>
  <si>
    <t>82-93,70-89</t>
  </si>
  <si>
    <t>49-96,29-77</t>
  </si>
  <si>
    <t>3-14,7-15</t>
  </si>
  <si>
    <t>9-24,24-44</t>
  </si>
  <si>
    <t>10-82,9-59</t>
  </si>
  <si>
    <t>91-92,82-92</t>
  </si>
  <si>
    <t>4-61,3-73</t>
  </si>
  <si>
    <t>42-43,43-67</t>
  </si>
  <si>
    <t>63-78,64-64</t>
  </si>
  <si>
    <t>8-8,9-94</t>
  </si>
  <si>
    <t>54-55,54-64</t>
  </si>
  <si>
    <t>12-35,18-96</t>
  </si>
  <si>
    <t>12-55,53-53</t>
  </si>
  <si>
    <t>3-85,23-85</t>
  </si>
  <si>
    <t>26-93,32-93</t>
  </si>
  <si>
    <t>9-23,3-9</t>
  </si>
  <si>
    <t>49-82,48-48</t>
  </si>
  <si>
    <t>61-84,61-83</t>
  </si>
  <si>
    <t>35-37,36-91</t>
  </si>
  <si>
    <t>6-78,4-4</t>
  </si>
  <si>
    <t>73-80,4-76</t>
  </si>
  <si>
    <t>8-77,8-94</t>
  </si>
  <si>
    <t>18-22,20-22</t>
  </si>
  <si>
    <t>75-84,76-76</t>
  </si>
  <si>
    <t>51-91,24-90</t>
  </si>
  <si>
    <t>24-94,3-88</t>
  </si>
  <si>
    <t>17-17,18-59</t>
  </si>
  <si>
    <t>1-93,55-97</t>
  </si>
  <si>
    <t>15-75,5-75</t>
  </si>
  <si>
    <t>7-11,11-47</t>
  </si>
  <si>
    <t>3-85,3-4</t>
  </si>
  <si>
    <t>14-86,13-15</t>
  </si>
  <si>
    <t>13-93,33-95</t>
  </si>
  <si>
    <t>4-6,3-3</t>
  </si>
  <si>
    <t>33-56,33-89</t>
  </si>
  <si>
    <t>42-42,43-84</t>
  </si>
  <si>
    <t>46-77,76-77</t>
  </si>
  <si>
    <t>57-60,36-60</t>
  </si>
  <si>
    <t>23-24,24-53</t>
  </si>
  <si>
    <t>87-94,88-97</t>
  </si>
  <si>
    <t>1-83,1-52</t>
  </si>
  <si>
    <t>22-41,20-27</t>
  </si>
  <si>
    <t>12-86,85-87</t>
  </si>
  <si>
    <t>53-87,50-56</t>
  </si>
  <si>
    <t>8-51,8-50</t>
  </si>
  <si>
    <t>27-71,10-71</t>
  </si>
  <si>
    <t>7-62,8-63</t>
  </si>
  <si>
    <t>17-28,27-97</t>
  </si>
  <si>
    <t>1-90,90-90</t>
  </si>
  <si>
    <t>3-94,2-4</t>
  </si>
  <si>
    <t>3-98,2-24</t>
  </si>
  <si>
    <t>11-12,12-83</t>
  </si>
  <si>
    <t>18-37,19-36</t>
  </si>
  <si>
    <t>9-98,9-90</t>
  </si>
  <si>
    <t>4-98,3-99</t>
  </si>
  <si>
    <t>82-82,53-82</t>
  </si>
  <si>
    <t>5-54,6-88</t>
  </si>
  <si>
    <t>75-91,91-91</t>
  </si>
  <si>
    <t>20-98,19-98</t>
  </si>
  <si>
    <t>2-48,10-62</t>
  </si>
  <si>
    <t>16-42,41-42</t>
  </si>
  <si>
    <t>61-71,59-71</t>
  </si>
  <si>
    <t>3-92,3-4</t>
  </si>
  <si>
    <t>12-47,12-69</t>
  </si>
  <si>
    <t>23-26,26-65</t>
  </si>
  <si>
    <t>20-57,67-97</t>
  </si>
  <si>
    <t>65-95,64-65</t>
  </si>
  <si>
    <t>1-92,3-88</t>
  </si>
  <si>
    <t>5-83,5-89</t>
  </si>
  <si>
    <t>44-81,80-82</t>
  </si>
  <si>
    <t>30-32,31-84</t>
  </si>
  <si>
    <t>10-51,50-50</t>
  </si>
  <si>
    <t>25-52,16-25</t>
  </si>
  <si>
    <t>37-45,38-44</t>
  </si>
  <si>
    <t>46-47,47-62</t>
  </si>
  <si>
    <t>59-85,84-85</t>
  </si>
  <si>
    <t>13-86,12-87</t>
  </si>
  <si>
    <t>29-76,4-30</t>
  </si>
  <si>
    <t>79-93,12-80</t>
  </si>
  <si>
    <t>61-86,61-68</t>
  </si>
  <si>
    <t>13-85,15-85</t>
  </si>
  <si>
    <t>33-35,34-94</t>
  </si>
  <si>
    <t>68-69,33-71</t>
  </si>
  <si>
    <t>55-90,55-82</t>
  </si>
  <si>
    <t>20-94,23-94</t>
  </si>
  <si>
    <t>82-98,6-83</t>
  </si>
  <si>
    <t>26-78,26-79</t>
  </si>
  <si>
    <t>14-16,14-15</t>
  </si>
  <si>
    <t>6-47,46-49</t>
  </si>
  <si>
    <t>4-98,1-97</t>
  </si>
  <si>
    <t>17-76,37-65</t>
  </si>
  <si>
    <t>13-71,13-59</t>
  </si>
  <si>
    <t>24-67,14-58</t>
  </si>
  <si>
    <t>13-47,48-92</t>
  </si>
  <si>
    <t>37-38,37-60</t>
  </si>
  <si>
    <t>30-90,30-71</t>
  </si>
  <si>
    <t>62-74,33-86</t>
  </si>
  <si>
    <t>39-40,26-40</t>
  </si>
  <si>
    <t>6-81,5-16</t>
  </si>
  <si>
    <t>10-70,10-10</t>
  </si>
  <si>
    <t>4-84,83-92</t>
  </si>
  <si>
    <t>87-89,68-87</t>
  </si>
  <si>
    <t>47-95,16-84</t>
  </si>
  <si>
    <t>23-86,29-86</t>
  </si>
  <si>
    <t>30-98,30-62</t>
  </si>
  <si>
    <t>28-85,29-83</t>
  </si>
  <si>
    <t>87-98,56-97</t>
  </si>
  <si>
    <t>91-92,12-92</t>
  </si>
  <si>
    <t>89-99,67-90</t>
  </si>
  <si>
    <t>52-99,29-97</t>
  </si>
  <si>
    <t>5-92,3-16</t>
  </si>
  <si>
    <t>3-74,2-84</t>
  </si>
  <si>
    <t>54-83,55-55</t>
  </si>
  <si>
    <t>1-39,39-94</t>
  </si>
  <si>
    <t>1-98,97-98</t>
  </si>
  <si>
    <t>20-98,7-17</t>
  </si>
  <si>
    <t>27-47,10-27</t>
  </si>
  <si>
    <t>3-4,3-64</t>
  </si>
  <si>
    <t>86-87,4-86</t>
  </si>
  <si>
    <t>12-68,21-47</t>
  </si>
  <si>
    <t>78-79,37-79</t>
  </si>
  <si>
    <t>23-48,8-36</t>
  </si>
  <si>
    <t>5-88,4-82</t>
  </si>
  <si>
    <t>10-96,9-96</t>
  </si>
  <si>
    <t>1-99,2-99</t>
  </si>
  <si>
    <t>57-77,56-56</t>
  </si>
  <si>
    <t>66-85,65-68</t>
  </si>
  <si>
    <t>73-87,87-90</t>
  </si>
  <si>
    <t>13-96,12-89</t>
  </si>
  <si>
    <t>15-90,60-66</t>
  </si>
  <si>
    <t>75-75,12-75</t>
  </si>
  <si>
    <t>15-86,85-91</t>
  </si>
  <si>
    <t>26-67,25-44</t>
  </si>
  <si>
    <t>15-86,16-87</t>
  </si>
  <si>
    <t>23-58,43-69</t>
  </si>
  <si>
    <t>2-86,16-87</t>
  </si>
  <si>
    <t>18-78,9-19</t>
  </si>
  <si>
    <t>92-94,13-93</t>
  </si>
  <si>
    <t>8-46,2-45</t>
  </si>
  <si>
    <t>39-60,39-50</t>
  </si>
  <si>
    <t>76-85,75-77</t>
  </si>
  <si>
    <t>52-63,36-63</t>
  </si>
  <si>
    <t>4-66,3-4</t>
  </si>
  <si>
    <t>51-70,70-89</t>
  </si>
  <si>
    <t>4-7,7-97</t>
  </si>
  <si>
    <t>38-93,38-84</t>
  </si>
  <si>
    <t>2-9,9-96</t>
  </si>
  <si>
    <t>14-19,18-20</t>
  </si>
  <si>
    <t>3-79,2-37</t>
  </si>
  <si>
    <t>25-84,83-96</t>
  </si>
  <si>
    <t>21-36,22-65</t>
  </si>
  <si>
    <t>41-82,42-96</t>
  </si>
  <si>
    <t>2-77,38-78</t>
  </si>
  <si>
    <t>84-88,59-97</t>
  </si>
  <si>
    <t>3-70,4-71</t>
  </si>
  <si>
    <t>53-93,17-93</t>
  </si>
  <si>
    <t>94-95,2-99</t>
  </si>
  <si>
    <t>71-88,9-70</t>
  </si>
  <si>
    <t>12-41,13-41</t>
  </si>
  <si>
    <t>12-54,11-53</t>
  </si>
  <si>
    <t>72-73,73-78</t>
  </si>
  <si>
    <t>4-81,18-33</t>
  </si>
  <si>
    <t>23-52,10-94</t>
  </si>
  <si>
    <t>23-91,5-57</t>
  </si>
  <si>
    <t>45-45,43-45</t>
  </si>
  <si>
    <t>48-83,47-47</t>
  </si>
  <si>
    <t>12-96,11-11</t>
  </si>
  <si>
    <t>68-81,72-93</t>
  </si>
  <si>
    <t>14-92,8-14</t>
  </si>
  <si>
    <t>84-99,28-97</t>
  </si>
  <si>
    <t>21-81,22-82</t>
  </si>
  <si>
    <t>12-37,11-32</t>
  </si>
  <si>
    <t>40-45,39-39</t>
  </si>
  <si>
    <t>23-34,25-27</t>
  </si>
  <si>
    <t>23-23,24-65</t>
  </si>
  <si>
    <t>77-85,85-98</t>
  </si>
  <si>
    <t>91-98,91-96</t>
  </si>
  <si>
    <t>88-90,11-89</t>
  </si>
  <si>
    <t>5-5,6-98</t>
  </si>
  <si>
    <t>23-28,4-13</t>
  </si>
  <si>
    <t>20-58,19-58</t>
  </si>
  <si>
    <t>3-96,4-94</t>
  </si>
  <si>
    <t>16-22,8-19</t>
  </si>
  <si>
    <t>78-79,78-84</t>
  </si>
  <si>
    <t>67-80,62-68</t>
  </si>
  <si>
    <t>80-94,79-97</t>
  </si>
  <si>
    <t>12-79,78-79</t>
  </si>
  <si>
    <t>29-50,29-51</t>
  </si>
  <si>
    <t>2-41,41-42</t>
  </si>
  <si>
    <t>68-69,17-68</t>
  </si>
  <si>
    <t>38-39,2-39</t>
  </si>
  <si>
    <t>13-14,14-78</t>
  </si>
  <si>
    <t>9-80,8-9</t>
  </si>
  <si>
    <t>42-92,64-93</t>
  </si>
  <si>
    <t>67-78,66-73</t>
  </si>
  <si>
    <t>14-65,14-15</t>
  </si>
  <si>
    <t>6-59,1-35</t>
  </si>
  <si>
    <t>16-17,17-48</t>
  </si>
  <si>
    <t>15-28,16-33</t>
  </si>
  <si>
    <t>2-9,48-91</t>
  </si>
  <si>
    <t>3-4,4-86</t>
  </si>
  <si>
    <t>28-45,50-56</t>
  </si>
  <si>
    <t>15-23,16-86</t>
  </si>
  <si>
    <t>50-79,50-78</t>
  </si>
  <si>
    <t>9-62,8-8</t>
  </si>
  <si>
    <t>4-91,4-12</t>
  </si>
  <si>
    <t>24-25,25-65</t>
  </si>
  <si>
    <t>38-39,38-61</t>
  </si>
  <si>
    <t>8-8,18-76</t>
  </si>
  <si>
    <t>56-86,1-56</t>
  </si>
  <si>
    <t>13-68,68-74</t>
  </si>
  <si>
    <t>15-42,26-42</t>
  </si>
  <si>
    <t>40-45,40-61</t>
  </si>
  <si>
    <t>92-99,4-93</t>
  </si>
  <si>
    <t>20-35,25-32</t>
  </si>
  <si>
    <t>15-28,15-69</t>
  </si>
  <si>
    <t>26-94,8-94</t>
  </si>
  <si>
    <t>16-94,3-96</t>
  </si>
  <si>
    <t>16-98,16-21</t>
  </si>
  <si>
    <t>17-17,18-23</t>
  </si>
  <si>
    <t>26-30,26-27</t>
  </si>
  <si>
    <t>33-49,31-34</t>
  </si>
  <si>
    <t>13-99,85-90</t>
  </si>
  <si>
    <t>12-74,6-74</t>
  </si>
  <si>
    <t>54-60,53-57</t>
  </si>
  <si>
    <t>10-94,11-95</t>
  </si>
  <si>
    <t>37-53,37-38</t>
  </si>
  <si>
    <t>2-79,2-48</t>
  </si>
  <si>
    <t>46-55,53-60</t>
  </si>
  <si>
    <t>7-95,7-8</t>
  </si>
  <si>
    <t>7-83,8-98</t>
  </si>
  <si>
    <t>6-7,7-32</t>
  </si>
  <si>
    <t>47-82,46-47</t>
  </si>
  <si>
    <t>63-85,64-87</t>
  </si>
  <si>
    <t>77-78,57-77</t>
  </si>
  <si>
    <t>3-5,3-4</t>
  </si>
  <si>
    <t>5-98,97-99</t>
  </si>
  <si>
    <t>59-92,2-92</t>
  </si>
  <si>
    <t>4-97,1-99</t>
  </si>
  <si>
    <t>37-86,2-86</t>
  </si>
  <si>
    <t>46-47,9-47</t>
  </si>
  <si>
    <t>38-86,37-38</t>
  </si>
  <si>
    <t>24-48,52-71</t>
  </si>
  <si>
    <t>14-85,85-86</t>
  </si>
  <si>
    <t>20-83,20-21</t>
  </si>
  <si>
    <t>49-83,50-70</t>
  </si>
  <si>
    <t>44-63,45-88</t>
  </si>
  <si>
    <t>43-70,3-43</t>
  </si>
  <si>
    <t>34-76,2-75</t>
  </si>
  <si>
    <t>1-72,73-84</t>
  </si>
  <si>
    <t>49-89,45-89</t>
  </si>
  <si>
    <t>45-85,13-45</t>
  </si>
  <si>
    <t>29-98,28-30</t>
  </si>
  <si>
    <t>7-8,7-58</t>
  </si>
  <si>
    <t>20-20,21-41</t>
  </si>
  <si>
    <t>52-63,18-52</t>
  </si>
  <si>
    <t>81-95,76-81</t>
  </si>
  <si>
    <t>3-95,2-95</t>
  </si>
  <si>
    <t>74-84,68-75</t>
  </si>
  <si>
    <t>51-63,51-64</t>
  </si>
  <si>
    <t>19-72,40-72</t>
  </si>
  <si>
    <t>53-57,4-80</t>
  </si>
  <si>
    <t>21-88,19-87</t>
  </si>
  <si>
    <t>29-93,30-99</t>
  </si>
  <si>
    <t>4-98,7-98</t>
  </si>
  <si>
    <t>20-62,49-63</t>
  </si>
  <si>
    <t>5-71,5-70</t>
  </si>
  <si>
    <t>35-83,35-66</t>
  </si>
  <si>
    <t>12-71,35-78</t>
  </si>
  <si>
    <t>7-59,7-95</t>
  </si>
  <si>
    <t>7-62,7-70</t>
  </si>
  <si>
    <t>2-9,9-97</t>
  </si>
  <si>
    <t>5-11,8-12</t>
  </si>
  <si>
    <t>6-17,18-20</t>
  </si>
  <si>
    <t>5-87,3-3</t>
  </si>
  <si>
    <t>83-92,5-92</t>
  </si>
  <si>
    <t>12-95,12-54</t>
  </si>
  <si>
    <t>37-83,23-83</t>
  </si>
  <si>
    <t>39-48,40-53</t>
  </si>
  <si>
    <t>14-95,51-95</t>
  </si>
  <si>
    <t>37-98,70-80</t>
  </si>
  <si>
    <t>16-90,19-91</t>
  </si>
  <si>
    <t>2-27,16-46</t>
  </si>
  <si>
    <t>3-87,6-17</t>
  </si>
  <si>
    <t>49-49,49-79</t>
  </si>
  <si>
    <t>7-30,35-71</t>
  </si>
  <si>
    <t>21-40,22-29</t>
  </si>
  <si>
    <t>77-87,76-78</t>
  </si>
  <si>
    <t>11-68,23-69</t>
  </si>
  <si>
    <t>18-19,18-80</t>
  </si>
  <si>
    <t>21-79,13-21</t>
  </si>
  <si>
    <t>9-89,8-90</t>
  </si>
  <si>
    <t>4-85,7-89</t>
  </si>
  <si>
    <t>36-44,18-36</t>
  </si>
  <si>
    <t>1-21,2-44</t>
  </si>
  <si>
    <t>1-98,2-99</t>
  </si>
  <si>
    <t>56-57,3-56</t>
  </si>
  <si>
    <t>23-24,23-81</t>
  </si>
  <si>
    <t>22-25,10-24</t>
  </si>
  <si>
    <t>6-94,93-99</t>
  </si>
  <si>
    <t>13-37,12-14</t>
  </si>
  <si>
    <t>13-29,30-86</t>
  </si>
  <si>
    <t>65-88,66-90</t>
  </si>
  <si>
    <t>90-92,6-91</t>
  </si>
  <si>
    <t>27-33,28-31</t>
  </si>
  <si>
    <t>31-90,37-90</t>
  </si>
  <si>
    <t>5-97,2-3</t>
  </si>
  <si>
    <t>25-55,1-26</t>
  </si>
  <si>
    <t>90-91,10-90</t>
  </si>
  <si>
    <t>35-52,36-53</t>
  </si>
  <si>
    <t>41-42,41-41</t>
  </si>
  <si>
    <t>7-75,18-75</t>
  </si>
  <si>
    <t>8-69,2-82</t>
  </si>
  <si>
    <t>56-96,11-96</t>
  </si>
  <si>
    <t>13-79,12-78</t>
  </si>
  <si>
    <t>5-11,11-94</t>
  </si>
  <si>
    <t>18-18,17-72</t>
  </si>
  <si>
    <t>4-94,1-93</t>
  </si>
  <si>
    <t>32-38,33-71</t>
  </si>
  <si>
    <t>3-5,4-98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</si>
</sst>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-d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 shrinkToFit="0" wrapText="1"/>
    </xf>
    <xf borderId="0" fillId="0" fontId="1" numFmtId="0" xfId="0" applyFont="1"/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I2" s="1" t="s">
        <v>0</v>
      </c>
      <c r="K2" s="1" t="s">
        <v>1</v>
      </c>
    </row>
    <row r="3">
      <c r="A3" s="2" t="s">
        <v>2</v>
      </c>
      <c r="B3" s="3" t="str">
        <f>IFERROR(__xludf.DUMMYFUNCTION("SPLIT(A3,"","")"),"49-51")</f>
        <v>49-51</v>
      </c>
      <c r="C3" s="3" t="str">
        <f>IFERROR(__xludf.DUMMYFUNCTION("""COMPUTED_VALUE"""),"31-50")</f>
        <v>31-50</v>
      </c>
      <c r="D3" s="3">
        <f>IFERROR(__xludf.DUMMYFUNCTION("SPLIT(B3,""-"")"),49.0)</f>
        <v>49</v>
      </c>
      <c r="E3" s="3">
        <f>IFERROR(__xludf.DUMMYFUNCTION("""COMPUTED_VALUE"""),51.0)</f>
        <v>51</v>
      </c>
      <c r="F3" s="3">
        <f>IFERROR(__xludf.DUMMYFUNCTION("SPLIT(C3,""-"")"),31.0)</f>
        <v>31</v>
      </c>
      <c r="G3" s="3">
        <f>IFERROR(__xludf.DUMMYFUNCTION("""COMPUTED_VALUE"""),50.0)</f>
        <v>50</v>
      </c>
      <c r="H3" s="3" t="str">
        <f t="shared" ref="H3:H1002" si="1">IFS(AND(D3&gt;=F3,E3&lt;=G3),1,AND(D3&lt;=F3,E3&gt;=G3),1)</f>
        <v>#N/A</v>
      </c>
      <c r="I3" s="3">
        <f>SUMIF(H:H,"=1")</f>
        <v>453</v>
      </c>
      <c r="J3" s="3">
        <f t="shared" ref="J3:J1002" si="2">IFS(AND(D3&gt;=F3,D3&lt;=G3),1,AND(E3&lt;=G3,E3&gt;=F3),1,AND(F3&lt;=D3,F3&gt;=E3),1,AND(G3&lt;=E3,G3&gt;=D3),1)</f>
        <v>1</v>
      </c>
      <c r="K3" s="3">
        <f>SUMIF(J:J,"=1")</f>
        <v>919</v>
      </c>
    </row>
    <row r="4">
      <c r="A4" s="2" t="s">
        <v>3</v>
      </c>
      <c r="B4" s="3" t="str">
        <f>IFERROR(__xludf.DUMMYFUNCTION("SPLIT(A4,"","")"),"96-99")</f>
        <v>96-99</v>
      </c>
      <c r="C4" s="3" t="str">
        <f>IFERROR(__xludf.DUMMYFUNCTION("""COMPUTED_VALUE"""),"2-95")</f>
        <v>2-95</v>
      </c>
      <c r="D4" s="3">
        <f>IFERROR(__xludf.DUMMYFUNCTION("SPLIT(B4,""-"")"),96.0)</f>
        <v>96</v>
      </c>
      <c r="E4" s="3">
        <f>IFERROR(__xludf.DUMMYFUNCTION("""COMPUTED_VALUE"""),99.0)</f>
        <v>99</v>
      </c>
      <c r="F4" s="3">
        <f>IFERROR(__xludf.DUMMYFUNCTION("SPLIT(C4,""-"")"),2.0)</f>
        <v>2</v>
      </c>
      <c r="G4" s="3">
        <f>IFERROR(__xludf.DUMMYFUNCTION("""COMPUTED_VALUE"""),95.0)</f>
        <v>95</v>
      </c>
      <c r="H4" s="3" t="str">
        <f t="shared" si="1"/>
        <v>#N/A</v>
      </c>
      <c r="J4" s="3" t="str">
        <f t="shared" si="2"/>
        <v>#N/A</v>
      </c>
    </row>
    <row r="5">
      <c r="A5" s="2" t="s">
        <v>4</v>
      </c>
      <c r="B5" s="3" t="str">
        <f>IFERROR(__xludf.DUMMYFUNCTION("SPLIT(A5,"","")"),"2-62")</f>
        <v>2-62</v>
      </c>
      <c r="C5" s="3" t="str">
        <f>IFERROR(__xludf.DUMMYFUNCTION("""COMPUTED_VALUE"""),"62-98")</f>
        <v>62-98</v>
      </c>
      <c r="D5" s="3">
        <f>IFERROR(__xludf.DUMMYFUNCTION("SPLIT(B5,""-"")"),2.0)</f>
        <v>2</v>
      </c>
      <c r="E5" s="3">
        <f>IFERROR(__xludf.DUMMYFUNCTION("""COMPUTED_VALUE"""),62.0)</f>
        <v>62</v>
      </c>
      <c r="F5" s="3">
        <f>IFERROR(__xludf.DUMMYFUNCTION("SPLIT(C5,""-"")"),62.0)</f>
        <v>62</v>
      </c>
      <c r="G5" s="3">
        <f>IFERROR(__xludf.DUMMYFUNCTION("""COMPUTED_VALUE"""),98.0)</f>
        <v>98</v>
      </c>
      <c r="H5" s="3" t="str">
        <f t="shared" si="1"/>
        <v>#N/A</v>
      </c>
      <c r="J5" s="3">
        <f t="shared" si="2"/>
        <v>1</v>
      </c>
    </row>
    <row r="6">
      <c r="A6" s="2" t="s">
        <v>5</v>
      </c>
      <c r="B6" s="3" t="str">
        <f>IFERROR(__xludf.DUMMYFUNCTION("SPLIT(A6,"","")"),"34-76")</f>
        <v>34-76</v>
      </c>
      <c r="C6" s="3" t="str">
        <f>IFERROR(__xludf.DUMMYFUNCTION("""COMPUTED_VALUE"""),"10-59")</f>
        <v>10-59</v>
      </c>
      <c r="D6" s="3">
        <f>IFERROR(__xludf.DUMMYFUNCTION("SPLIT(B6,""-"")"),34.0)</f>
        <v>34</v>
      </c>
      <c r="E6" s="3">
        <f>IFERROR(__xludf.DUMMYFUNCTION("""COMPUTED_VALUE"""),76.0)</f>
        <v>76</v>
      </c>
      <c r="F6" s="3">
        <f>IFERROR(__xludf.DUMMYFUNCTION("SPLIT(C6,""-"")"),10.0)</f>
        <v>10</v>
      </c>
      <c r="G6" s="3">
        <f>IFERROR(__xludf.DUMMYFUNCTION("""COMPUTED_VALUE"""),59.0)</f>
        <v>59</v>
      </c>
      <c r="H6" s="3" t="str">
        <f t="shared" si="1"/>
        <v>#N/A</v>
      </c>
      <c r="J6" s="3">
        <f t="shared" si="2"/>
        <v>1</v>
      </c>
    </row>
    <row r="7">
      <c r="A7" s="2" t="s">
        <v>6</v>
      </c>
      <c r="B7" s="3" t="str">
        <f>IFERROR(__xludf.DUMMYFUNCTION("SPLIT(A7,"","")"),"28-83")</f>
        <v>28-83</v>
      </c>
      <c r="C7" s="3" t="str">
        <f>IFERROR(__xludf.DUMMYFUNCTION("""COMPUTED_VALUE"""),"27-84")</f>
        <v>27-84</v>
      </c>
      <c r="D7" s="3">
        <f>IFERROR(__xludf.DUMMYFUNCTION("SPLIT(B7,""-"")"),28.0)</f>
        <v>28</v>
      </c>
      <c r="E7" s="3">
        <f>IFERROR(__xludf.DUMMYFUNCTION("""COMPUTED_VALUE"""),83.0)</f>
        <v>83</v>
      </c>
      <c r="F7" s="3">
        <f>IFERROR(__xludf.DUMMYFUNCTION("SPLIT(C7,""-"")"),27.0)</f>
        <v>27</v>
      </c>
      <c r="G7" s="3">
        <f>IFERROR(__xludf.DUMMYFUNCTION("""COMPUTED_VALUE"""),84.0)</f>
        <v>84</v>
      </c>
      <c r="H7" s="3">
        <f t="shared" si="1"/>
        <v>1</v>
      </c>
      <c r="J7" s="3">
        <f t="shared" si="2"/>
        <v>1</v>
      </c>
    </row>
    <row r="8">
      <c r="A8" s="2" t="s">
        <v>7</v>
      </c>
      <c r="B8" s="3" t="str">
        <f>IFERROR(__xludf.DUMMYFUNCTION("SPLIT(A8,"","")"),"40-41")</f>
        <v>40-41</v>
      </c>
      <c r="C8" s="3" t="str">
        <f>IFERROR(__xludf.DUMMYFUNCTION("""COMPUTED_VALUE"""),"41-86")</f>
        <v>41-86</v>
      </c>
      <c r="D8" s="3">
        <f>IFERROR(__xludf.DUMMYFUNCTION("SPLIT(B8,""-"")"),40.0)</f>
        <v>40</v>
      </c>
      <c r="E8" s="3">
        <f>IFERROR(__xludf.DUMMYFUNCTION("""COMPUTED_VALUE"""),41.0)</f>
        <v>41</v>
      </c>
      <c r="F8" s="3">
        <f>IFERROR(__xludf.DUMMYFUNCTION("SPLIT(C8,""-"")"),41.0)</f>
        <v>41</v>
      </c>
      <c r="G8" s="3">
        <f>IFERROR(__xludf.DUMMYFUNCTION("""COMPUTED_VALUE"""),86.0)</f>
        <v>86</v>
      </c>
      <c r="H8" s="3" t="str">
        <f t="shared" si="1"/>
        <v>#N/A</v>
      </c>
      <c r="J8" s="3">
        <f t="shared" si="2"/>
        <v>1</v>
      </c>
    </row>
    <row r="9">
      <c r="A9" s="2" t="s">
        <v>8</v>
      </c>
      <c r="B9" s="3" t="str">
        <f>IFERROR(__xludf.DUMMYFUNCTION("SPLIT(A9,"","")"),"15-46")</f>
        <v>15-46</v>
      </c>
      <c r="C9" s="3" t="str">
        <f>IFERROR(__xludf.DUMMYFUNCTION("""COMPUTED_VALUE"""),"16-47")</f>
        <v>16-47</v>
      </c>
      <c r="D9" s="3">
        <f>IFERROR(__xludf.DUMMYFUNCTION("SPLIT(B9,""-"")"),15.0)</f>
        <v>15</v>
      </c>
      <c r="E9" s="3">
        <f>IFERROR(__xludf.DUMMYFUNCTION("""COMPUTED_VALUE"""),46.0)</f>
        <v>46</v>
      </c>
      <c r="F9" s="3">
        <f>IFERROR(__xludf.DUMMYFUNCTION("SPLIT(C9,""-"")"),16.0)</f>
        <v>16</v>
      </c>
      <c r="G9" s="3">
        <f>IFERROR(__xludf.DUMMYFUNCTION("""COMPUTED_VALUE"""),47.0)</f>
        <v>47</v>
      </c>
      <c r="H9" s="3" t="str">
        <f t="shared" si="1"/>
        <v>#N/A</v>
      </c>
      <c r="J9" s="3">
        <f t="shared" si="2"/>
        <v>1</v>
      </c>
    </row>
    <row r="10">
      <c r="A10" s="2" t="s">
        <v>9</v>
      </c>
      <c r="B10" s="3" t="str">
        <f>IFERROR(__xludf.DUMMYFUNCTION("SPLIT(A10,"","")"),"53-93")</f>
        <v>53-93</v>
      </c>
      <c r="C10" s="3" t="str">
        <f>IFERROR(__xludf.DUMMYFUNCTION("""COMPUTED_VALUE"""),"54-93")</f>
        <v>54-93</v>
      </c>
      <c r="D10" s="3">
        <f>IFERROR(__xludf.DUMMYFUNCTION("SPLIT(B10,""-"")"),53.0)</f>
        <v>53</v>
      </c>
      <c r="E10" s="3">
        <f>IFERROR(__xludf.DUMMYFUNCTION("""COMPUTED_VALUE"""),93.0)</f>
        <v>93</v>
      </c>
      <c r="F10" s="3">
        <f>IFERROR(__xludf.DUMMYFUNCTION("SPLIT(C10,""-"")"),54.0)</f>
        <v>54</v>
      </c>
      <c r="G10" s="3">
        <f>IFERROR(__xludf.DUMMYFUNCTION("""COMPUTED_VALUE"""),93.0)</f>
        <v>93</v>
      </c>
      <c r="H10" s="3">
        <f t="shared" si="1"/>
        <v>1</v>
      </c>
      <c r="J10" s="3">
        <f t="shared" si="2"/>
        <v>1</v>
      </c>
    </row>
    <row r="11">
      <c r="A11" s="2" t="s">
        <v>10</v>
      </c>
      <c r="B11" s="3" t="str">
        <f>IFERROR(__xludf.DUMMYFUNCTION("SPLIT(A11,"","")"),"19-98")</f>
        <v>19-98</v>
      </c>
      <c r="C11" s="3" t="str">
        <f>IFERROR(__xludf.DUMMYFUNCTION("""COMPUTED_VALUE"""),"97-97")</f>
        <v>97-97</v>
      </c>
      <c r="D11" s="3">
        <f>IFERROR(__xludf.DUMMYFUNCTION("SPLIT(B11,""-"")"),19.0)</f>
        <v>19</v>
      </c>
      <c r="E11" s="3">
        <f>IFERROR(__xludf.DUMMYFUNCTION("""COMPUTED_VALUE"""),98.0)</f>
        <v>98</v>
      </c>
      <c r="F11" s="3">
        <f>IFERROR(__xludf.DUMMYFUNCTION("SPLIT(C11,""-"")"),97.0)</f>
        <v>97</v>
      </c>
      <c r="G11" s="3">
        <f>IFERROR(__xludf.DUMMYFUNCTION("""COMPUTED_VALUE"""),97.0)</f>
        <v>97</v>
      </c>
      <c r="H11" s="3">
        <f t="shared" si="1"/>
        <v>1</v>
      </c>
      <c r="J11" s="3">
        <f t="shared" si="2"/>
        <v>1</v>
      </c>
    </row>
    <row r="12">
      <c r="A12" s="2" t="s">
        <v>11</v>
      </c>
      <c r="B12" s="3" t="str">
        <f>IFERROR(__xludf.DUMMYFUNCTION("SPLIT(A12,"","")"),"29-52")</f>
        <v>29-52</v>
      </c>
      <c r="C12" s="3" t="str">
        <f>IFERROR(__xludf.DUMMYFUNCTION("""COMPUTED_VALUE"""),"44-71")</f>
        <v>44-71</v>
      </c>
      <c r="D12" s="3">
        <f>IFERROR(__xludf.DUMMYFUNCTION("SPLIT(B12,""-"")"),29.0)</f>
        <v>29</v>
      </c>
      <c r="E12" s="3">
        <f>IFERROR(__xludf.DUMMYFUNCTION("""COMPUTED_VALUE"""),52.0)</f>
        <v>52</v>
      </c>
      <c r="F12" s="3">
        <f>IFERROR(__xludf.DUMMYFUNCTION("SPLIT(C12,""-"")"),44.0)</f>
        <v>44</v>
      </c>
      <c r="G12" s="3">
        <f>IFERROR(__xludf.DUMMYFUNCTION("""COMPUTED_VALUE"""),71.0)</f>
        <v>71</v>
      </c>
      <c r="H12" s="3" t="str">
        <f t="shared" si="1"/>
        <v>#N/A</v>
      </c>
      <c r="J12" s="3">
        <f t="shared" si="2"/>
        <v>1</v>
      </c>
    </row>
    <row r="13">
      <c r="A13" s="2" t="s">
        <v>12</v>
      </c>
      <c r="B13" s="3" t="str">
        <f>IFERROR(__xludf.DUMMYFUNCTION("SPLIT(A13,"","")"),"21-67")</f>
        <v>21-67</v>
      </c>
      <c r="C13" s="3" t="str">
        <f>IFERROR(__xludf.DUMMYFUNCTION("""COMPUTED_VALUE"""),"14-83")</f>
        <v>14-83</v>
      </c>
      <c r="D13" s="3">
        <f>IFERROR(__xludf.DUMMYFUNCTION("SPLIT(B13,""-"")"),21.0)</f>
        <v>21</v>
      </c>
      <c r="E13" s="3">
        <f>IFERROR(__xludf.DUMMYFUNCTION("""COMPUTED_VALUE"""),67.0)</f>
        <v>67</v>
      </c>
      <c r="F13" s="3">
        <f>IFERROR(__xludf.DUMMYFUNCTION("SPLIT(C13,""-"")"),14.0)</f>
        <v>14</v>
      </c>
      <c r="G13" s="3">
        <f>IFERROR(__xludf.DUMMYFUNCTION("""COMPUTED_VALUE"""),83.0)</f>
        <v>83</v>
      </c>
      <c r="H13" s="3">
        <f t="shared" si="1"/>
        <v>1</v>
      </c>
      <c r="J13" s="3">
        <f t="shared" si="2"/>
        <v>1</v>
      </c>
    </row>
    <row r="14">
      <c r="A14" s="2" t="s">
        <v>13</v>
      </c>
      <c r="B14" s="3" t="str">
        <f>IFERROR(__xludf.DUMMYFUNCTION("SPLIT(A14,"","")"),"11-93")</f>
        <v>11-93</v>
      </c>
      <c r="C14" s="4">
        <f>IFERROR(__xludf.DUMMYFUNCTION("""COMPUTED_VALUE"""),44877.0)</f>
        <v>44877</v>
      </c>
      <c r="D14" s="3">
        <f>IFERROR(__xludf.DUMMYFUNCTION("SPLIT(B14,""-"")"),11.0)</f>
        <v>11</v>
      </c>
      <c r="E14" s="3">
        <f>IFERROR(__xludf.DUMMYFUNCTION("""COMPUTED_VALUE"""),93.0)</f>
        <v>93</v>
      </c>
      <c r="F14" s="3">
        <f>IFERROR(__xludf.DUMMYFUNCTION("SPLIT(C14,""-"")"),11.0)</f>
        <v>11</v>
      </c>
      <c r="G14" s="3">
        <f>IFERROR(__xludf.DUMMYFUNCTION("""COMPUTED_VALUE"""),12.0)</f>
        <v>12</v>
      </c>
      <c r="H14" s="3">
        <f t="shared" si="1"/>
        <v>1</v>
      </c>
      <c r="J14" s="3">
        <f t="shared" si="2"/>
        <v>1</v>
      </c>
    </row>
    <row r="15">
      <c r="A15" s="2" t="s">
        <v>14</v>
      </c>
      <c r="B15" s="3" t="str">
        <f>IFERROR(__xludf.DUMMYFUNCTION("SPLIT(A15,"","")"),"15-88")</f>
        <v>15-88</v>
      </c>
      <c r="C15" s="3" t="str">
        <f>IFERROR(__xludf.DUMMYFUNCTION("""COMPUTED_VALUE"""),"18-89")</f>
        <v>18-89</v>
      </c>
      <c r="D15" s="3">
        <f>IFERROR(__xludf.DUMMYFUNCTION("SPLIT(B15,""-"")"),15.0)</f>
        <v>15</v>
      </c>
      <c r="E15" s="3">
        <f>IFERROR(__xludf.DUMMYFUNCTION("""COMPUTED_VALUE"""),88.0)</f>
        <v>88</v>
      </c>
      <c r="F15" s="3">
        <f>IFERROR(__xludf.DUMMYFUNCTION("SPLIT(C15,""-"")"),18.0)</f>
        <v>18</v>
      </c>
      <c r="G15" s="3">
        <f>IFERROR(__xludf.DUMMYFUNCTION("""COMPUTED_VALUE"""),89.0)</f>
        <v>89</v>
      </c>
      <c r="H15" s="3" t="str">
        <f t="shared" si="1"/>
        <v>#N/A</v>
      </c>
      <c r="J15" s="3">
        <f t="shared" si="2"/>
        <v>1</v>
      </c>
    </row>
    <row r="16">
      <c r="A16" s="2" t="s">
        <v>15</v>
      </c>
      <c r="B16" s="3" t="str">
        <f>IFERROR(__xludf.DUMMYFUNCTION("SPLIT(A16,"","")"),"5-87")</f>
        <v>5-87</v>
      </c>
      <c r="C16" s="4">
        <f>IFERROR(__xludf.DUMMYFUNCTION("""COMPUTED_VALUE"""),44718.0)</f>
        <v>44718</v>
      </c>
      <c r="D16" s="3">
        <f>IFERROR(__xludf.DUMMYFUNCTION("SPLIT(B16,""-"")"),5.0)</f>
        <v>5</v>
      </c>
      <c r="E16" s="3">
        <f>IFERROR(__xludf.DUMMYFUNCTION("""COMPUTED_VALUE"""),87.0)</f>
        <v>87</v>
      </c>
      <c r="F16" s="3">
        <f>IFERROR(__xludf.DUMMYFUNCTION("SPLIT(C16,""-"")"),6.0)</f>
        <v>6</v>
      </c>
      <c r="G16" s="3">
        <f>IFERROR(__xludf.DUMMYFUNCTION("""COMPUTED_VALUE"""),6.0)</f>
        <v>6</v>
      </c>
      <c r="H16" s="3">
        <f t="shared" si="1"/>
        <v>1</v>
      </c>
      <c r="J16" s="3">
        <f t="shared" si="2"/>
        <v>1</v>
      </c>
    </row>
    <row r="17">
      <c r="A17" s="2" t="s">
        <v>16</v>
      </c>
      <c r="B17" s="3" t="str">
        <f>IFERROR(__xludf.DUMMYFUNCTION("SPLIT(A17,"","")"),"1-96")</f>
        <v>1-96</v>
      </c>
      <c r="C17" s="3" t="str">
        <f>IFERROR(__xludf.DUMMYFUNCTION("""COMPUTED_VALUE"""),"96-97")</f>
        <v>96-97</v>
      </c>
      <c r="D17" s="3">
        <f>IFERROR(__xludf.DUMMYFUNCTION("SPLIT(B17,""-"")"),1.0)</f>
        <v>1</v>
      </c>
      <c r="E17" s="3">
        <f>IFERROR(__xludf.DUMMYFUNCTION("""COMPUTED_VALUE"""),96.0)</f>
        <v>96</v>
      </c>
      <c r="F17" s="3">
        <f>IFERROR(__xludf.DUMMYFUNCTION("SPLIT(C17,""-"")"),96.0)</f>
        <v>96</v>
      </c>
      <c r="G17" s="3">
        <f>IFERROR(__xludf.DUMMYFUNCTION("""COMPUTED_VALUE"""),97.0)</f>
        <v>97</v>
      </c>
      <c r="H17" s="3" t="str">
        <f t="shared" si="1"/>
        <v>#N/A</v>
      </c>
      <c r="J17" s="3">
        <f t="shared" si="2"/>
        <v>1</v>
      </c>
    </row>
    <row r="18">
      <c r="A18" s="2" t="s">
        <v>17</v>
      </c>
      <c r="B18" s="3" t="str">
        <f>IFERROR(__xludf.DUMMYFUNCTION("SPLIT(A18,"","")"),"64-88")</f>
        <v>64-88</v>
      </c>
      <c r="C18" s="3" t="str">
        <f>IFERROR(__xludf.DUMMYFUNCTION("""COMPUTED_VALUE"""),"64-91")</f>
        <v>64-91</v>
      </c>
      <c r="D18" s="3">
        <f>IFERROR(__xludf.DUMMYFUNCTION("SPLIT(B18,""-"")"),64.0)</f>
        <v>64</v>
      </c>
      <c r="E18" s="3">
        <f>IFERROR(__xludf.DUMMYFUNCTION("""COMPUTED_VALUE"""),88.0)</f>
        <v>88</v>
      </c>
      <c r="F18" s="3">
        <f>IFERROR(__xludf.DUMMYFUNCTION("SPLIT(C18,""-"")"),64.0)</f>
        <v>64</v>
      </c>
      <c r="G18" s="3">
        <f>IFERROR(__xludf.DUMMYFUNCTION("""COMPUTED_VALUE"""),91.0)</f>
        <v>91</v>
      </c>
      <c r="H18" s="3">
        <f t="shared" si="1"/>
        <v>1</v>
      </c>
      <c r="J18" s="3">
        <f t="shared" si="2"/>
        <v>1</v>
      </c>
    </row>
    <row r="19">
      <c r="A19" s="2" t="s">
        <v>18</v>
      </c>
      <c r="B19" s="3" t="str">
        <f>IFERROR(__xludf.DUMMYFUNCTION("SPLIT(A19,"","")"),"3-98")</f>
        <v>3-98</v>
      </c>
      <c r="C19" s="4">
        <f>IFERROR(__xludf.DUMMYFUNCTION("""COMPUTED_VALUE"""),44595.0)</f>
        <v>44595</v>
      </c>
      <c r="D19" s="3">
        <f>IFERROR(__xludf.DUMMYFUNCTION("SPLIT(B19,""-"")"),3.0)</f>
        <v>3</v>
      </c>
      <c r="E19" s="3">
        <f>IFERROR(__xludf.DUMMYFUNCTION("""COMPUTED_VALUE"""),98.0)</f>
        <v>98</v>
      </c>
      <c r="F19" s="3">
        <f>IFERROR(__xludf.DUMMYFUNCTION("SPLIT(C19,""-"")"),2.0)</f>
        <v>2</v>
      </c>
      <c r="G19" s="3">
        <f>IFERROR(__xludf.DUMMYFUNCTION("""COMPUTED_VALUE"""),3.0)</f>
        <v>3</v>
      </c>
      <c r="H19" s="3" t="str">
        <f t="shared" si="1"/>
        <v>#N/A</v>
      </c>
      <c r="J19" s="3">
        <f t="shared" si="2"/>
        <v>1</v>
      </c>
    </row>
    <row r="20">
      <c r="A20" s="2" t="s">
        <v>19</v>
      </c>
      <c r="B20" s="3" t="str">
        <f>IFERROR(__xludf.DUMMYFUNCTION("SPLIT(A20,"","")"),"33-87")</f>
        <v>33-87</v>
      </c>
      <c r="C20" s="3" t="str">
        <f>IFERROR(__xludf.DUMMYFUNCTION("""COMPUTED_VALUE"""),"34-86")</f>
        <v>34-86</v>
      </c>
      <c r="D20" s="3">
        <f>IFERROR(__xludf.DUMMYFUNCTION("SPLIT(B20,""-"")"),33.0)</f>
        <v>33</v>
      </c>
      <c r="E20" s="3">
        <f>IFERROR(__xludf.DUMMYFUNCTION("""COMPUTED_VALUE"""),87.0)</f>
        <v>87</v>
      </c>
      <c r="F20" s="3">
        <f>IFERROR(__xludf.DUMMYFUNCTION("SPLIT(C20,""-"")"),34.0)</f>
        <v>34</v>
      </c>
      <c r="G20" s="3">
        <f>IFERROR(__xludf.DUMMYFUNCTION("""COMPUTED_VALUE"""),86.0)</f>
        <v>86</v>
      </c>
      <c r="H20" s="3">
        <f t="shared" si="1"/>
        <v>1</v>
      </c>
      <c r="J20" s="3">
        <f t="shared" si="2"/>
        <v>1</v>
      </c>
    </row>
    <row r="21">
      <c r="A21" s="2" t="s">
        <v>20</v>
      </c>
      <c r="B21" s="3" t="str">
        <f>IFERROR(__xludf.DUMMYFUNCTION("SPLIT(A21,"","")"),"21-23")</f>
        <v>21-23</v>
      </c>
      <c r="C21" s="3" t="str">
        <f>IFERROR(__xludf.DUMMYFUNCTION("""COMPUTED_VALUE"""),"16-22")</f>
        <v>16-22</v>
      </c>
      <c r="D21" s="3">
        <f>IFERROR(__xludf.DUMMYFUNCTION("SPLIT(B21,""-"")"),21.0)</f>
        <v>21</v>
      </c>
      <c r="E21" s="3">
        <f>IFERROR(__xludf.DUMMYFUNCTION("""COMPUTED_VALUE"""),23.0)</f>
        <v>23</v>
      </c>
      <c r="F21" s="3">
        <f>IFERROR(__xludf.DUMMYFUNCTION("SPLIT(C21,""-"")"),16.0)</f>
        <v>16</v>
      </c>
      <c r="G21" s="3">
        <f>IFERROR(__xludf.DUMMYFUNCTION("""COMPUTED_VALUE"""),22.0)</f>
        <v>22</v>
      </c>
      <c r="H21" s="3" t="str">
        <f t="shared" si="1"/>
        <v>#N/A</v>
      </c>
      <c r="J21" s="3">
        <f t="shared" si="2"/>
        <v>1</v>
      </c>
    </row>
    <row r="22">
      <c r="A22" s="2" t="s">
        <v>21</v>
      </c>
      <c r="B22" s="3" t="str">
        <f>IFERROR(__xludf.DUMMYFUNCTION("SPLIT(A22,"","")"),"63-95")</f>
        <v>63-95</v>
      </c>
      <c r="C22" s="3" t="str">
        <f>IFERROR(__xludf.DUMMYFUNCTION("""COMPUTED_VALUE"""),"63-99")</f>
        <v>63-99</v>
      </c>
      <c r="D22" s="3">
        <f>IFERROR(__xludf.DUMMYFUNCTION("SPLIT(B22,""-"")"),63.0)</f>
        <v>63</v>
      </c>
      <c r="E22" s="3">
        <f>IFERROR(__xludf.DUMMYFUNCTION("""COMPUTED_VALUE"""),95.0)</f>
        <v>95</v>
      </c>
      <c r="F22" s="3">
        <f>IFERROR(__xludf.DUMMYFUNCTION("SPLIT(C22,""-"")"),63.0)</f>
        <v>63</v>
      </c>
      <c r="G22" s="3">
        <f>IFERROR(__xludf.DUMMYFUNCTION("""COMPUTED_VALUE"""),99.0)</f>
        <v>99</v>
      </c>
      <c r="H22" s="3">
        <f t="shared" si="1"/>
        <v>1</v>
      </c>
      <c r="J22" s="3">
        <f t="shared" si="2"/>
        <v>1</v>
      </c>
    </row>
    <row r="23">
      <c r="A23" s="2" t="s">
        <v>22</v>
      </c>
      <c r="B23" s="3" t="str">
        <f>IFERROR(__xludf.DUMMYFUNCTION("SPLIT(A23,"","")"),"1-99")</f>
        <v>1-99</v>
      </c>
      <c r="C23" s="4">
        <f>IFERROR(__xludf.DUMMYFUNCTION("""COMPUTED_VALUE"""),44563.0)</f>
        <v>44563</v>
      </c>
      <c r="D23" s="3">
        <f>IFERROR(__xludf.DUMMYFUNCTION("SPLIT(B23,""-"")"),1.0)</f>
        <v>1</v>
      </c>
      <c r="E23" s="3">
        <f>IFERROR(__xludf.DUMMYFUNCTION("""COMPUTED_VALUE"""),99.0)</f>
        <v>99</v>
      </c>
      <c r="F23" s="3">
        <f>IFERROR(__xludf.DUMMYFUNCTION("SPLIT(C23,""-"")"),1.0)</f>
        <v>1</v>
      </c>
      <c r="G23" s="3">
        <f>IFERROR(__xludf.DUMMYFUNCTION("""COMPUTED_VALUE"""),2.0)</f>
        <v>2</v>
      </c>
      <c r="H23" s="3">
        <f t="shared" si="1"/>
        <v>1</v>
      </c>
      <c r="J23" s="3">
        <f t="shared" si="2"/>
        <v>1</v>
      </c>
    </row>
    <row r="24">
      <c r="A24" s="2" t="s">
        <v>23</v>
      </c>
      <c r="B24" s="4">
        <f>IFERROR(__xludf.DUMMYFUNCTION("SPLIT(A24,"","")"),44891.0)</f>
        <v>44891</v>
      </c>
      <c r="C24" s="3" t="str">
        <f>IFERROR(__xludf.DUMMYFUNCTION("""COMPUTED_VALUE"""),"26-39")</f>
        <v>26-39</v>
      </c>
      <c r="D24" s="3">
        <f>IFERROR(__xludf.DUMMYFUNCTION("SPLIT(B24,""-"")"),11.0)</f>
        <v>11</v>
      </c>
      <c r="E24" s="3">
        <f>IFERROR(__xludf.DUMMYFUNCTION("""COMPUTED_VALUE"""),26.0)</f>
        <v>26</v>
      </c>
      <c r="F24" s="3">
        <f>IFERROR(__xludf.DUMMYFUNCTION("SPLIT(C24,""-"")"),26.0)</f>
        <v>26</v>
      </c>
      <c r="G24" s="3">
        <f>IFERROR(__xludf.DUMMYFUNCTION("""COMPUTED_VALUE"""),39.0)</f>
        <v>39</v>
      </c>
      <c r="H24" s="3" t="str">
        <f t="shared" si="1"/>
        <v>#N/A</v>
      </c>
      <c r="J24" s="3">
        <f t="shared" si="2"/>
        <v>1</v>
      </c>
    </row>
    <row r="25">
      <c r="A25" s="2" t="s">
        <v>24</v>
      </c>
      <c r="B25" s="3" t="str">
        <f>IFERROR(__xludf.DUMMYFUNCTION("SPLIT(A25,"","")"),"43-45")</f>
        <v>43-45</v>
      </c>
      <c r="C25" s="3" t="str">
        <f>IFERROR(__xludf.DUMMYFUNCTION("""COMPUTED_VALUE"""),"14-82")</f>
        <v>14-82</v>
      </c>
      <c r="D25" s="3">
        <f>IFERROR(__xludf.DUMMYFUNCTION("SPLIT(B25,""-"")"),43.0)</f>
        <v>43</v>
      </c>
      <c r="E25" s="3">
        <f>IFERROR(__xludf.DUMMYFUNCTION("""COMPUTED_VALUE"""),45.0)</f>
        <v>45</v>
      </c>
      <c r="F25" s="3">
        <f>IFERROR(__xludf.DUMMYFUNCTION("SPLIT(C25,""-"")"),14.0)</f>
        <v>14</v>
      </c>
      <c r="G25" s="3">
        <f>IFERROR(__xludf.DUMMYFUNCTION("""COMPUTED_VALUE"""),82.0)</f>
        <v>82</v>
      </c>
      <c r="H25" s="3">
        <f t="shared" si="1"/>
        <v>1</v>
      </c>
      <c r="J25" s="3">
        <f t="shared" si="2"/>
        <v>1</v>
      </c>
    </row>
    <row r="26">
      <c r="A26" s="2" t="s">
        <v>25</v>
      </c>
      <c r="B26" s="3" t="str">
        <f>IFERROR(__xludf.DUMMYFUNCTION("SPLIT(A26,"","")"),"11-94")</f>
        <v>11-94</v>
      </c>
      <c r="C26" s="3" t="str">
        <f>IFERROR(__xludf.DUMMYFUNCTION("""COMPUTED_VALUE"""),"65-98")</f>
        <v>65-98</v>
      </c>
      <c r="D26" s="3">
        <f>IFERROR(__xludf.DUMMYFUNCTION("SPLIT(B26,""-"")"),11.0)</f>
        <v>11</v>
      </c>
      <c r="E26" s="3">
        <f>IFERROR(__xludf.DUMMYFUNCTION("""COMPUTED_VALUE"""),94.0)</f>
        <v>94</v>
      </c>
      <c r="F26" s="3">
        <f>IFERROR(__xludf.DUMMYFUNCTION("SPLIT(C26,""-"")"),65.0)</f>
        <v>65</v>
      </c>
      <c r="G26" s="3">
        <f>IFERROR(__xludf.DUMMYFUNCTION("""COMPUTED_VALUE"""),98.0)</f>
        <v>98</v>
      </c>
      <c r="H26" s="3" t="str">
        <f t="shared" si="1"/>
        <v>#N/A</v>
      </c>
      <c r="J26" s="3">
        <f t="shared" si="2"/>
        <v>1</v>
      </c>
    </row>
    <row r="27">
      <c r="A27" s="2" t="s">
        <v>26</v>
      </c>
      <c r="B27" s="3" t="str">
        <f>IFERROR(__xludf.DUMMYFUNCTION("SPLIT(A27,"","")"),"46-67")</f>
        <v>46-67</v>
      </c>
      <c r="C27" s="3" t="str">
        <f>IFERROR(__xludf.DUMMYFUNCTION("""COMPUTED_VALUE"""),"6-50")</f>
        <v>6-50</v>
      </c>
      <c r="D27" s="3">
        <f>IFERROR(__xludf.DUMMYFUNCTION("SPLIT(B27,""-"")"),46.0)</f>
        <v>46</v>
      </c>
      <c r="E27" s="3">
        <f>IFERROR(__xludf.DUMMYFUNCTION("""COMPUTED_VALUE"""),67.0)</f>
        <v>67</v>
      </c>
      <c r="F27" s="3">
        <f>IFERROR(__xludf.DUMMYFUNCTION("SPLIT(C27,""-"")"),6.0)</f>
        <v>6</v>
      </c>
      <c r="G27" s="3">
        <f>IFERROR(__xludf.DUMMYFUNCTION("""COMPUTED_VALUE"""),50.0)</f>
        <v>50</v>
      </c>
      <c r="H27" s="3" t="str">
        <f t="shared" si="1"/>
        <v>#N/A</v>
      </c>
      <c r="J27" s="3">
        <f t="shared" si="2"/>
        <v>1</v>
      </c>
    </row>
    <row r="28">
      <c r="A28" s="2" t="s">
        <v>27</v>
      </c>
      <c r="B28" s="3" t="str">
        <f>IFERROR(__xludf.DUMMYFUNCTION("SPLIT(A28,"","")"),"26-64")</f>
        <v>26-64</v>
      </c>
      <c r="C28" s="3" t="str">
        <f>IFERROR(__xludf.DUMMYFUNCTION("""COMPUTED_VALUE"""),"17-63")</f>
        <v>17-63</v>
      </c>
      <c r="D28" s="3">
        <f>IFERROR(__xludf.DUMMYFUNCTION("SPLIT(B28,""-"")"),26.0)</f>
        <v>26</v>
      </c>
      <c r="E28" s="3">
        <f>IFERROR(__xludf.DUMMYFUNCTION("""COMPUTED_VALUE"""),64.0)</f>
        <v>64</v>
      </c>
      <c r="F28" s="3">
        <f>IFERROR(__xludf.DUMMYFUNCTION("SPLIT(C28,""-"")"),17.0)</f>
        <v>17</v>
      </c>
      <c r="G28" s="3">
        <f>IFERROR(__xludf.DUMMYFUNCTION("""COMPUTED_VALUE"""),63.0)</f>
        <v>63</v>
      </c>
      <c r="H28" s="3" t="str">
        <f t="shared" si="1"/>
        <v>#N/A</v>
      </c>
      <c r="J28" s="3">
        <f t="shared" si="2"/>
        <v>1</v>
      </c>
    </row>
    <row r="29">
      <c r="A29" s="2" t="s">
        <v>28</v>
      </c>
      <c r="B29" s="3" t="str">
        <f>IFERROR(__xludf.DUMMYFUNCTION("SPLIT(A29,"","")"),"54-54")</f>
        <v>54-54</v>
      </c>
      <c r="C29" s="3" t="str">
        <f>IFERROR(__xludf.DUMMYFUNCTION("""COMPUTED_VALUE"""),"55-97")</f>
        <v>55-97</v>
      </c>
      <c r="D29" s="3">
        <f>IFERROR(__xludf.DUMMYFUNCTION("SPLIT(B29,""-"")"),54.0)</f>
        <v>54</v>
      </c>
      <c r="E29" s="3">
        <f>IFERROR(__xludf.DUMMYFUNCTION("""COMPUTED_VALUE"""),54.0)</f>
        <v>54</v>
      </c>
      <c r="F29" s="3">
        <f>IFERROR(__xludf.DUMMYFUNCTION("SPLIT(C29,""-"")"),55.0)</f>
        <v>55</v>
      </c>
      <c r="G29" s="3">
        <f>IFERROR(__xludf.DUMMYFUNCTION("""COMPUTED_VALUE"""),97.0)</f>
        <v>97</v>
      </c>
      <c r="H29" s="3" t="str">
        <f t="shared" si="1"/>
        <v>#N/A</v>
      </c>
      <c r="J29" s="3" t="str">
        <f t="shared" si="2"/>
        <v>#N/A</v>
      </c>
    </row>
    <row r="30">
      <c r="A30" s="2" t="s">
        <v>29</v>
      </c>
      <c r="B30" s="3" t="str">
        <f>IFERROR(__xludf.DUMMYFUNCTION("SPLIT(A30,"","")"),"60-93")</f>
        <v>60-93</v>
      </c>
      <c r="C30" s="3" t="str">
        <f>IFERROR(__xludf.DUMMYFUNCTION("""COMPUTED_VALUE"""),"60-99")</f>
        <v>60-99</v>
      </c>
      <c r="D30" s="3">
        <f>IFERROR(__xludf.DUMMYFUNCTION("SPLIT(B30,""-"")"),60.0)</f>
        <v>60</v>
      </c>
      <c r="E30" s="3">
        <f>IFERROR(__xludf.DUMMYFUNCTION("""COMPUTED_VALUE"""),93.0)</f>
        <v>93</v>
      </c>
      <c r="F30" s="3">
        <f>IFERROR(__xludf.DUMMYFUNCTION("SPLIT(C30,""-"")"),60.0)</f>
        <v>60</v>
      </c>
      <c r="G30" s="3">
        <f>IFERROR(__xludf.DUMMYFUNCTION("""COMPUTED_VALUE"""),99.0)</f>
        <v>99</v>
      </c>
      <c r="H30" s="3">
        <f t="shared" si="1"/>
        <v>1</v>
      </c>
      <c r="J30" s="3">
        <f t="shared" si="2"/>
        <v>1</v>
      </c>
    </row>
    <row r="31">
      <c r="A31" s="2" t="s">
        <v>30</v>
      </c>
      <c r="B31" s="3" t="str">
        <f>IFERROR(__xludf.DUMMYFUNCTION("SPLIT(A31,"","")"),"40-78")</f>
        <v>40-78</v>
      </c>
      <c r="C31" s="3" t="str">
        <f>IFERROR(__xludf.DUMMYFUNCTION("""COMPUTED_VALUE"""),"58-74")</f>
        <v>58-74</v>
      </c>
      <c r="D31" s="3">
        <f>IFERROR(__xludf.DUMMYFUNCTION("SPLIT(B31,""-"")"),40.0)</f>
        <v>40</v>
      </c>
      <c r="E31" s="3">
        <f>IFERROR(__xludf.DUMMYFUNCTION("""COMPUTED_VALUE"""),78.0)</f>
        <v>78</v>
      </c>
      <c r="F31" s="3">
        <f>IFERROR(__xludf.DUMMYFUNCTION("SPLIT(C31,""-"")"),58.0)</f>
        <v>58</v>
      </c>
      <c r="G31" s="3">
        <f>IFERROR(__xludf.DUMMYFUNCTION("""COMPUTED_VALUE"""),74.0)</f>
        <v>74</v>
      </c>
      <c r="H31" s="3">
        <f t="shared" si="1"/>
        <v>1</v>
      </c>
      <c r="J31" s="3">
        <f t="shared" si="2"/>
        <v>1</v>
      </c>
    </row>
    <row r="32">
      <c r="A32" s="2" t="s">
        <v>31</v>
      </c>
      <c r="B32" s="3" t="str">
        <f>IFERROR(__xludf.DUMMYFUNCTION("SPLIT(A32,"","")"),"27-64")</f>
        <v>27-64</v>
      </c>
      <c r="C32" s="3" t="str">
        <f>IFERROR(__xludf.DUMMYFUNCTION("""COMPUTED_VALUE"""),"2-33")</f>
        <v>2-33</v>
      </c>
      <c r="D32" s="3">
        <f>IFERROR(__xludf.DUMMYFUNCTION("SPLIT(B32,""-"")"),27.0)</f>
        <v>27</v>
      </c>
      <c r="E32" s="3">
        <f>IFERROR(__xludf.DUMMYFUNCTION("""COMPUTED_VALUE"""),64.0)</f>
        <v>64</v>
      </c>
      <c r="F32" s="3">
        <f>IFERROR(__xludf.DUMMYFUNCTION("SPLIT(C32,""-"")"),2.0)</f>
        <v>2</v>
      </c>
      <c r="G32" s="3">
        <f>IFERROR(__xludf.DUMMYFUNCTION("""COMPUTED_VALUE"""),33.0)</f>
        <v>33</v>
      </c>
      <c r="H32" s="3" t="str">
        <f t="shared" si="1"/>
        <v>#N/A</v>
      </c>
      <c r="J32" s="3">
        <f t="shared" si="2"/>
        <v>1</v>
      </c>
    </row>
    <row r="33">
      <c r="A33" s="2" t="s">
        <v>32</v>
      </c>
      <c r="B33" s="3" t="str">
        <f>IFERROR(__xludf.DUMMYFUNCTION("SPLIT(A33,"","")"),"25-48")</f>
        <v>25-48</v>
      </c>
      <c r="C33" s="3" t="str">
        <f>IFERROR(__xludf.DUMMYFUNCTION("""COMPUTED_VALUE"""),"32-80")</f>
        <v>32-80</v>
      </c>
      <c r="D33" s="3">
        <f>IFERROR(__xludf.DUMMYFUNCTION("SPLIT(B33,""-"")"),25.0)</f>
        <v>25</v>
      </c>
      <c r="E33" s="3">
        <f>IFERROR(__xludf.DUMMYFUNCTION("""COMPUTED_VALUE"""),48.0)</f>
        <v>48</v>
      </c>
      <c r="F33" s="3">
        <f>IFERROR(__xludf.DUMMYFUNCTION("SPLIT(C33,""-"")"),32.0)</f>
        <v>32</v>
      </c>
      <c r="G33" s="3">
        <f>IFERROR(__xludf.DUMMYFUNCTION("""COMPUTED_VALUE"""),80.0)</f>
        <v>80</v>
      </c>
      <c r="H33" s="3" t="str">
        <f t="shared" si="1"/>
        <v>#N/A</v>
      </c>
      <c r="J33" s="3">
        <f t="shared" si="2"/>
        <v>1</v>
      </c>
    </row>
    <row r="34">
      <c r="A34" s="2" t="s">
        <v>33</v>
      </c>
      <c r="B34" s="3" t="str">
        <f>IFERROR(__xludf.DUMMYFUNCTION("SPLIT(A34,"","")"),"65-83")</f>
        <v>65-83</v>
      </c>
      <c r="C34" s="3" t="str">
        <f>IFERROR(__xludf.DUMMYFUNCTION("""COMPUTED_VALUE"""),"64-66")</f>
        <v>64-66</v>
      </c>
      <c r="D34" s="3">
        <f>IFERROR(__xludf.DUMMYFUNCTION("SPLIT(B34,""-"")"),65.0)</f>
        <v>65</v>
      </c>
      <c r="E34" s="3">
        <f>IFERROR(__xludf.DUMMYFUNCTION("""COMPUTED_VALUE"""),83.0)</f>
        <v>83</v>
      </c>
      <c r="F34" s="3">
        <f>IFERROR(__xludf.DUMMYFUNCTION("SPLIT(C34,""-"")"),64.0)</f>
        <v>64</v>
      </c>
      <c r="G34" s="3">
        <f>IFERROR(__xludf.DUMMYFUNCTION("""COMPUTED_VALUE"""),66.0)</f>
        <v>66</v>
      </c>
      <c r="H34" s="3" t="str">
        <f t="shared" si="1"/>
        <v>#N/A</v>
      </c>
      <c r="J34" s="3">
        <f t="shared" si="2"/>
        <v>1</v>
      </c>
    </row>
    <row r="35">
      <c r="A35" s="2" t="s">
        <v>34</v>
      </c>
      <c r="B35" s="3" t="str">
        <f>IFERROR(__xludf.DUMMYFUNCTION("SPLIT(A35,"","")"),"21-69")</f>
        <v>21-69</v>
      </c>
      <c r="C35" s="3" t="str">
        <f>IFERROR(__xludf.DUMMYFUNCTION("""COMPUTED_VALUE"""),"65-88")</f>
        <v>65-88</v>
      </c>
      <c r="D35" s="3">
        <f>IFERROR(__xludf.DUMMYFUNCTION("SPLIT(B35,""-"")"),21.0)</f>
        <v>21</v>
      </c>
      <c r="E35" s="3">
        <f>IFERROR(__xludf.DUMMYFUNCTION("""COMPUTED_VALUE"""),69.0)</f>
        <v>69</v>
      </c>
      <c r="F35" s="3">
        <f>IFERROR(__xludf.DUMMYFUNCTION("SPLIT(C35,""-"")"),65.0)</f>
        <v>65</v>
      </c>
      <c r="G35" s="3">
        <f>IFERROR(__xludf.DUMMYFUNCTION("""COMPUTED_VALUE"""),88.0)</f>
        <v>88</v>
      </c>
      <c r="H35" s="3" t="str">
        <f t="shared" si="1"/>
        <v>#N/A</v>
      </c>
      <c r="J35" s="3">
        <f t="shared" si="2"/>
        <v>1</v>
      </c>
    </row>
    <row r="36">
      <c r="A36" s="2" t="s">
        <v>35</v>
      </c>
      <c r="B36" s="3" t="str">
        <f>IFERROR(__xludf.DUMMYFUNCTION("SPLIT(A36,"","")"),"37-74")</f>
        <v>37-74</v>
      </c>
      <c r="C36" s="3" t="str">
        <f>IFERROR(__xludf.DUMMYFUNCTION("""COMPUTED_VALUE"""),"36-75")</f>
        <v>36-75</v>
      </c>
      <c r="D36" s="3">
        <f>IFERROR(__xludf.DUMMYFUNCTION("SPLIT(B36,""-"")"),37.0)</f>
        <v>37</v>
      </c>
      <c r="E36" s="3">
        <f>IFERROR(__xludf.DUMMYFUNCTION("""COMPUTED_VALUE"""),74.0)</f>
        <v>74</v>
      </c>
      <c r="F36" s="3">
        <f>IFERROR(__xludf.DUMMYFUNCTION("SPLIT(C36,""-"")"),36.0)</f>
        <v>36</v>
      </c>
      <c r="G36" s="3">
        <f>IFERROR(__xludf.DUMMYFUNCTION("""COMPUTED_VALUE"""),75.0)</f>
        <v>75</v>
      </c>
      <c r="H36" s="3">
        <f t="shared" si="1"/>
        <v>1</v>
      </c>
      <c r="J36" s="3">
        <f t="shared" si="2"/>
        <v>1</v>
      </c>
    </row>
    <row r="37">
      <c r="A37" s="2" t="s">
        <v>36</v>
      </c>
      <c r="B37" s="3" t="str">
        <f>IFERROR(__xludf.DUMMYFUNCTION("SPLIT(A37,"","")"),"4-66")</f>
        <v>4-66</v>
      </c>
      <c r="C37" s="3" t="str">
        <f>IFERROR(__xludf.DUMMYFUNCTION("""COMPUTED_VALUE"""),"66-66")</f>
        <v>66-66</v>
      </c>
      <c r="D37" s="3">
        <f>IFERROR(__xludf.DUMMYFUNCTION("SPLIT(B37,""-"")"),4.0)</f>
        <v>4</v>
      </c>
      <c r="E37" s="3">
        <f>IFERROR(__xludf.DUMMYFUNCTION("""COMPUTED_VALUE"""),66.0)</f>
        <v>66</v>
      </c>
      <c r="F37" s="3">
        <f>IFERROR(__xludf.DUMMYFUNCTION("SPLIT(C37,""-"")"),66.0)</f>
        <v>66</v>
      </c>
      <c r="G37" s="3">
        <f>IFERROR(__xludf.DUMMYFUNCTION("""COMPUTED_VALUE"""),66.0)</f>
        <v>66</v>
      </c>
      <c r="H37" s="3">
        <f t="shared" si="1"/>
        <v>1</v>
      </c>
      <c r="J37" s="3">
        <f t="shared" si="2"/>
        <v>1</v>
      </c>
    </row>
    <row r="38">
      <c r="A38" s="2" t="s">
        <v>37</v>
      </c>
      <c r="B38" s="4">
        <f>IFERROR(__xludf.DUMMYFUNCTION("SPLIT(A38,"","")"),44726.0)</f>
        <v>44726</v>
      </c>
      <c r="C38" s="3" t="str">
        <f>IFERROR(__xludf.DUMMYFUNCTION("""COMPUTED_VALUE"""),"6-47")</f>
        <v>6-47</v>
      </c>
      <c r="D38" s="3">
        <f>IFERROR(__xludf.DUMMYFUNCTION("SPLIT(B38,""-"")"),6.0)</f>
        <v>6</v>
      </c>
      <c r="E38" s="3">
        <f>IFERROR(__xludf.DUMMYFUNCTION("""COMPUTED_VALUE"""),14.0)</f>
        <v>14</v>
      </c>
      <c r="F38" s="3">
        <f>IFERROR(__xludf.DUMMYFUNCTION("SPLIT(C38,""-"")"),6.0)</f>
        <v>6</v>
      </c>
      <c r="G38" s="3">
        <f>IFERROR(__xludf.DUMMYFUNCTION("""COMPUTED_VALUE"""),47.0)</f>
        <v>47</v>
      </c>
      <c r="H38" s="3">
        <f t="shared" si="1"/>
        <v>1</v>
      </c>
      <c r="J38" s="3">
        <f t="shared" si="2"/>
        <v>1</v>
      </c>
    </row>
    <row r="39">
      <c r="A39" s="2" t="s">
        <v>38</v>
      </c>
      <c r="B39" s="3" t="str">
        <f>IFERROR(__xludf.DUMMYFUNCTION("SPLIT(A39,"","")"),"17-73")</f>
        <v>17-73</v>
      </c>
      <c r="C39" s="3" t="str">
        <f>IFERROR(__xludf.DUMMYFUNCTION("""COMPUTED_VALUE"""),"41-74")</f>
        <v>41-74</v>
      </c>
      <c r="D39" s="3">
        <f>IFERROR(__xludf.DUMMYFUNCTION("SPLIT(B39,""-"")"),17.0)</f>
        <v>17</v>
      </c>
      <c r="E39" s="3">
        <f>IFERROR(__xludf.DUMMYFUNCTION("""COMPUTED_VALUE"""),73.0)</f>
        <v>73</v>
      </c>
      <c r="F39" s="3">
        <f>IFERROR(__xludf.DUMMYFUNCTION("SPLIT(C39,""-"")"),41.0)</f>
        <v>41</v>
      </c>
      <c r="G39" s="3">
        <f>IFERROR(__xludf.DUMMYFUNCTION("""COMPUTED_VALUE"""),74.0)</f>
        <v>74</v>
      </c>
      <c r="H39" s="3" t="str">
        <f t="shared" si="1"/>
        <v>#N/A</v>
      </c>
      <c r="J39" s="3">
        <f t="shared" si="2"/>
        <v>1</v>
      </c>
    </row>
    <row r="40">
      <c r="A40" s="2" t="s">
        <v>39</v>
      </c>
      <c r="B40" s="3" t="str">
        <f>IFERROR(__xludf.DUMMYFUNCTION("SPLIT(A40,"","")"),"79-95")</f>
        <v>79-95</v>
      </c>
      <c r="C40" s="3" t="str">
        <f>IFERROR(__xludf.DUMMYFUNCTION("""COMPUTED_VALUE"""),"20-92")</f>
        <v>20-92</v>
      </c>
      <c r="D40" s="3">
        <f>IFERROR(__xludf.DUMMYFUNCTION("SPLIT(B40,""-"")"),79.0)</f>
        <v>79</v>
      </c>
      <c r="E40" s="3">
        <f>IFERROR(__xludf.DUMMYFUNCTION("""COMPUTED_VALUE"""),95.0)</f>
        <v>95</v>
      </c>
      <c r="F40" s="3">
        <f>IFERROR(__xludf.DUMMYFUNCTION("SPLIT(C40,""-"")"),20.0)</f>
        <v>20</v>
      </c>
      <c r="G40" s="3">
        <f>IFERROR(__xludf.DUMMYFUNCTION("""COMPUTED_VALUE"""),92.0)</f>
        <v>92</v>
      </c>
      <c r="H40" s="3" t="str">
        <f t="shared" si="1"/>
        <v>#N/A</v>
      </c>
      <c r="J40" s="3">
        <f t="shared" si="2"/>
        <v>1</v>
      </c>
    </row>
    <row r="41">
      <c r="A41" s="2" t="s">
        <v>40</v>
      </c>
      <c r="B41" s="3" t="str">
        <f>IFERROR(__xludf.DUMMYFUNCTION("SPLIT(A41,"","")"),"63-87")</f>
        <v>63-87</v>
      </c>
      <c r="C41" s="3" t="str">
        <f>IFERROR(__xludf.DUMMYFUNCTION("""COMPUTED_VALUE"""),"54-54")</f>
        <v>54-54</v>
      </c>
      <c r="D41" s="3">
        <f>IFERROR(__xludf.DUMMYFUNCTION("SPLIT(B41,""-"")"),63.0)</f>
        <v>63</v>
      </c>
      <c r="E41" s="3">
        <f>IFERROR(__xludf.DUMMYFUNCTION("""COMPUTED_VALUE"""),87.0)</f>
        <v>87</v>
      </c>
      <c r="F41" s="3">
        <f>IFERROR(__xludf.DUMMYFUNCTION("SPLIT(C41,""-"")"),54.0)</f>
        <v>54</v>
      </c>
      <c r="G41" s="3">
        <f>IFERROR(__xludf.DUMMYFUNCTION("""COMPUTED_VALUE"""),54.0)</f>
        <v>54</v>
      </c>
      <c r="H41" s="3" t="str">
        <f t="shared" si="1"/>
        <v>#N/A</v>
      </c>
      <c r="J41" s="3" t="str">
        <f t="shared" si="2"/>
        <v>#N/A</v>
      </c>
    </row>
    <row r="42">
      <c r="A42" s="2" t="s">
        <v>41</v>
      </c>
      <c r="B42" s="3" t="str">
        <f>IFERROR(__xludf.DUMMYFUNCTION("SPLIT(A42,"","")"),"72-93")</f>
        <v>72-93</v>
      </c>
      <c r="C42" s="3" t="str">
        <f>IFERROR(__xludf.DUMMYFUNCTION("""COMPUTED_VALUE"""),"24-72")</f>
        <v>24-72</v>
      </c>
      <c r="D42" s="3">
        <f>IFERROR(__xludf.DUMMYFUNCTION("SPLIT(B42,""-"")"),72.0)</f>
        <v>72</v>
      </c>
      <c r="E42" s="3">
        <f>IFERROR(__xludf.DUMMYFUNCTION("""COMPUTED_VALUE"""),93.0)</f>
        <v>93</v>
      </c>
      <c r="F42" s="3">
        <f>IFERROR(__xludf.DUMMYFUNCTION("SPLIT(C42,""-"")"),24.0)</f>
        <v>24</v>
      </c>
      <c r="G42" s="3">
        <f>IFERROR(__xludf.DUMMYFUNCTION("""COMPUTED_VALUE"""),72.0)</f>
        <v>72</v>
      </c>
      <c r="H42" s="3" t="str">
        <f t="shared" si="1"/>
        <v>#N/A</v>
      </c>
      <c r="J42" s="3">
        <f t="shared" si="2"/>
        <v>1</v>
      </c>
    </row>
    <row r="43">
      <c r="A43" s="2" t="s">
        <v>42</v>
      </c>
      <c r="B43" s="3" t="str">
        <f>IFERROR(__xludf.DUMMYFUNCTION("SPLIT(A43,"","")"),"2-94")</f>
        <v>2-94</v>
      </c>
      <c r="C43" s="3" t="str">
        <f>IFERROR(__xludf.DUMMYFUNCTION("""COMPUTED_VALUE"""),"3-96")</f>
        <v>3-96</v>
      </c>
      <c r="D43" s="3">
        <f>IFERROR(__xludf.DUMMYFUNCTION("SPLIT(B43,""-"")"),2.0)</f>
        <v>2</v>
      </c>
      <c r="E43" s="3">
        <f>IFERROR(__xludf.DUMMYFUNCTION("""COMPUTED_VALUE"""),94.0)</f>
        <v>94</v>
      </c>
      <c r="F43" s="3">
        <f>IFERROR(__xludf.DUMMYFUNCTION("SPLIT(C43,""-"")"),3.0)</f>
        <v>3</v>
      </c>
      <c r="G43" s="3">
        <f>IFERROR(__xludf.DUMMYFUNCTION("""COMPUTED_VALUE"""),96.0)</f>
        <v>96</v>
      </c>
      <c r="H43" s="3" t="str">
        <f t="shared" si="1"/>
        <v>#N/A</v>
      </c>
      <c r="J43" s="3">
        <f t="shared" si="2"/>
        <v>1</v>
      </c>
    </row>
    <row r="44">
      <c r="A44" s="2" t="s">
        <v>43</v>
      </c>
      <c r="B44" s="3" t="str">
        <f>IFERROR(__xludf.DUMMYFUNCTION("SPLIT(A44,"","")"),"9-94")</f>
        <v>9-94</v>
      </c>
      <c r="C44" s="3" t="str">
        <f>IFERROR(__xludf.DUMMYFUNCTION("""COMPUTED_VALUE"""),"8-48")</f>
        <v>8-48</v>
      </c>
      <c r="D44" s="3">
        <f>IFERROR(__xludf.DUMMYFUNCTION("SPLIT(B44,""-"")"),9.0)</f>
        <v>9</v>
      </c>
      <c r="E44" s="3">
        <f>IFERROR(__xludf.DUMMYFUNCTION("""COMPUTED_VALUE"""),94.0)</f>
        <v>94</v>
      </c>
      <c r="F44" s="3">
        <f>IFERROR(__xludf.DUMMYFUNCTION("SPLIT(C44,""-"")"),8.0)</f>
        <v>8</v>
      </c>
      <c r="G44" s="3">
        <f>IFERROR(__xludf.DUMMYFUNCTION("""COMPUTED_VALUE"""),48.0)</f>
        <v>48</v>
      </c>
      <c r="H44" s="3" t="str">
        <f t="shared" si="1"/>
        <v>#N/A</v>
      </c>
      <c r="J44" s="3">
        <f t="shared" si="2"/>
        <v>1</v>
      </c>
    </row>
    <row r="45">
      <c r="A45" s="2" t="s">
        <v>44</v>
      </c>
      <c r="B45" s="3" t="str">
        <f>IFERROR(__xludf.DUMMYFUNCTION("SPLIT(A45,"","")"),"17-91")</f>
        <v>17-91</v>
      </c>
      <c r="C45" s="3" t="str">
        <f>IFERROR(__xludf.DUMMYFUNCTION("""COMPUTED_VALUE"""),"16-87")</f>
        <v>16-87</v>
      </c>
      <c r="D45" s="3">
        <f>IFERROR(__xludf.DUMMYFUNCTION("SPLIT(B45,""-"")"),17.0)</f>
        <v>17</v>
      </c>
      <c r="E45" s="3">
        <f>IFERROR(__xludf.DUMMYFUNCTION("""COMPUTED_VALUE"""),91.0)</f>
        <v>91</v>
      </c>
      <c r="F45" s="3">
        <f>IFERROR(__xludf.DUMMYFUNCTION("SPLIT(C45,""-"")"),16.0)</f>
        <v>16</v>
      </c>
      <c r="G45" s="3">
        <f>IFERROR(__xludf.DUMMYFUNCTION("""COMPUTED_VALUE"""),87.0)</f>
        <v>87</v>
      </c>
      <c r="H45" s="3" t="str">
        <f t="shared" si="1"/>
        <v>#N/A</v>
      </c>
      <c r="J45" s="3">
        <f t="shared" si="2"/>
        <v>1</v>
      </c>
    </row>
    <row r="46">
      <c r="A46" s="2" t="s">
        <v>45</v>
      </c>
      <c r="B46" s="3" t="str">
        <f>IFERROR(__xludf.DUMMYFUNCTION("SPLIT(A46,"","")"),"3-84")</f>
        <v>3-84</v>
      </c>
      <c r="C46" s="3" t="str">
        <f>IFERROR(__xludf.DUMMYFUNCTION("""COMPUTED_VALUE"""),"9-84")</f>
        <v>9-84</v>
      </c>
      <c r="D46" s="3">
        <f>IFERROR(__xludf.DUMMYFUNCTION("SPLIT(B46,""-"")"),3.0)</f>
        <v>3</v>
      </c>
      <c r="E46" s="3">
        <f>IFERROR(__xludf.DUMMYFUNCTION("""COMPUTED_VALUE"""),84.0)</f>
        <v>84</v>
      </c>
      <c r="F46" s="3">
        <f>IFERROR(__xludf.DUMMYFUNCTION("SPLIT(C46,""-"")"),9.0)</f>
        <v>9</v>
      </c>
      <c r="G46" s="3">
        <f>IFERROR(__xludf.DUMMYFUNCTION("""COMPUTED_VALUE"""),84.0)</f>
        <v>84</v>
      </c>
      <c r="H46" s="3">
        <f t="shared" si="1"/>
        <v>1</v>
      </c>
      <c r="J46" s="3">
        <f t="shared" si="2"/>
        <v>1</v>
      </c>
    </row>
    <row r="47">
      <c r="A47" s="2" t="s">
        <v>46</v>
      </c>
      <c r="B47" s="3" t="str">
        <f>IFERROR(__xludf.DUMMYFUNCTION("SPLIT(A47,"","")"),"44-94")</f>
        <v>44-94</v>
      </c>
      <c r="C47" s="3" t="str">
        <f>IFERROR(__xludf.DUMMYFUNCTION("""COMPUTED_VALUE"""),"92-95")</f>
        <v>92-95</v>
      </c>
      <c r="D47" s="3">
        <f>IFERROR(__xludf.DUMMYFUNCTION("SPLIT(B47,""-"")"),44.0)</f>
        <v>44</v>
      </c>
      <c r="E47" s="3">
        <f>IFERROR(__xludf.DUMMYFUNCTION("""COMPUTED_VALUE"""),94.0)</f>
        <v>94</v>
      </c>
      <c r="F47" s="3">
        <f>IFERROR(__xludf.DUMMYFUNCTION("SPLIT(C47,""-"")"),92.0)</f>
        <v>92</v>
      </c>
      <c r="G47" s="3">
        <f>IFERROR(__xludf.DUMMYFUNCTION("""COMPUTED_VALUE"""),95.0)</f>
        <v>95</v>
      </c>
      <c r="H47" s="3" t="str">
        <f t="shared" si="1"/>
        <v>#N/A</v>
      </c>
      <c r="J47" s="3">
        <f t="shared" si="2"/>
        <v>1</v>
      </c>
    </row>
    <row r="48">
      <c r="A48" s="2" t="s">
        <v>47</v>
      </c>
      <c r="B48" s="3" t="str">
        <f>IFERROR(__xludf.DUMMYFUNCTION("SPLIT(A48,"","")"),"55-56")</f>
        <v>55-56</v>
      </c>
      <c r="C48" s="3" t="str">
        <f>IFERROR(__xludf.DUMMYFUNCTION("""COMPUTED_VALUE"""),"56-96")</f>
        <v>56-96</v>
      </c>
      <c r="D48" s="3">
        <f>IFERROR(__xludf.DUMMYFUNCTION("SPLIT(B48,""-"")"),55.0)</f>
        <v>55</v>
      </c>
      <c r="E48" s="3">
        <f>IFERROR(__xludf.DUMMYFUNCTION("""COMPUTED_VALUE"""),56.0)</f>
        <v>56</v>
      </c>
      <c r="F48" s="3">
        <f>IFERROR(__xludf.DUMMYFUNCTION("SPLIT(C48,""-"")"),56.0)</f>
        <v>56</v>
      </c>
      <c r="G48" s="3">
        <f>IFERROR(__xludf.DUMMYFUNCTION("""COMPUTED_VALUE"""),96.0)</f>
        <v>96</v>
      </c>
      <c r="H48" s="3" t="str">
        <f t="shared" si="1"/>
        <v>#N/A</v>
      </c>
      <c r="J48" s="3">
        <f t="shared" si="2"/>
        <v>1</v>
      </c>
    </row>
    <row r="49">
      <c r="A49" s="2" t="s">
        <v>48</v>
      </c>
      <c r="B49" s="3" t="str">
        <f>IFERROR(__xludf.DUMMYFUNCTION("SPLIT(A49,"","")"),"65-77")</f>
        <v>65-77</v>
      </c>
      <c r="C49" s="3" t="str">
        <f>IFERROR(__xludf.DUMMYFUNCTION("""COMPUTED_VALUE"""),"66-90")</f>
        <v>66-90</v>
      </c>
      <c r="D49" s="3">
        <f>IFERROR(__xludf.DUMMYFUNCTION("SPLIT(B49,""-"")"),65.0)</f>
        <v>65</v>
      </c>
      <c r="E49" s="3">
        <f>IFERROR(__xludf.DUMMYFUNCTION("""COMPUTED_VALUE"""),77.0)</f>
        <v>77</v>
      </c>
      <c r="F49" s="3">
        <f>IFERROR(__xludf.DUMMYFUNCTION("SPLIT(C49,""-"")"),66.0)</f>
        <v>66</v>
      </c>
      <c r="G49" s="3">
        <f>IFERROR(__xludf.DUMMYFUNCTION("""COMPUTED_VALUE"""),90.0)</f>
        <v>90</v>
      </c>
      <c r="H49" s="3" t="str">
        <f t="shared" si="1"/>
        <v>#N/A</v>
      </c>
      <c r="J49" s="3">
        <f t="shared" si="2"/>
        <v>1</v>
      </c>
    </row>
    <row r="50">
      <c r="A50" s="2" t="s">
        <v>49</v>
      </c>
      <c r="B50" s="3" t="str">
        <f>IFERROR(__xludf.DUMMYFUNCTION("SPLIT(A50,"","")"),"7-40")</f>
        <v>7-40</v>
      </c>
      <c r="C50" s="4">
        <f>IFERROR(__xludf.DUMMYFUNCTION("""COMPUTED_VALUE"""),44772.0)</f>
        <v>44772</v>
      </c>
      <c r="D50" s="3">
        <f>IFERROR(__xludf.DUMMYFUNCTION("SPLIT(B50,""-"")"),7.0)</f>
        <v>7</v>
      </c>
      <c r="E50" s="3">
        <f>IFERROR(__xludf.DUMMYFUNCTION("""COMPUTED_VALUE"""),40.0)</f>
        <v>40</v>
      </c>
      <c r="F50" s="3">
        <f>IFERROR(__xludf.DUMMYFUNCTION("SPLIT(C50,""-"")"),7.0)</f>
        <v>7</v>
      </c>
      <c r="G50" s="3">
        <f>IFERROR(__xludf.DUMMYFUNCTION("""COMPUTED_VALUE"""),30.0)</f>
        <v>30</v>
      </c>
      <c r="H50" s="3">
        <f t="shared" si="1"/>
        <v>1</v>
      </c>
      <c r="J50" s="3">
        <f t="shared" si="2"/>
        <v>1</v>
      </c>
    </row>
    <row r="51">
      <c r="A51" s="2" t="s">
        <v>50</v>
      </c>
      <c r="B51" s="3" t="str">
        <f>IFERROR(__xludf.DUMMYFUNCTION("SPLIT(A51,"","")"),"20-89")</f>
        <v>20-89</v>
      </c>
      <c r="C51" s="3" t="str">
        <f>IFERROR(__xludf.DUMMYFUNCTION("""COMPUTED_VALUE"""),"89-90")</f>
        <v>89-90</v>
      </c>
      <c r="D51" s="3">
        <f>IFERROR(__xludf.DUMMYFUNCTION("SPLIT(B51,""-"")"),20.0)</f>
        <v>20</v>
      </c>
      <c r="E51" s="3">
        <f>IFERROR(__xludf.DUMMYFUNCTION("""COMPUTED_VALUE"""),89.0)</f>
        <v>89</v>
      </c>
      <c r="F51" s="3">
        <f>IFERROR(__xludf.DUMMYFUNCTION("SPLIT(C51,""-"")"),89.0)</f>
        <v>89</v>
      </c>
      <c r="G51" s="3">
        <f>IFERROR(__xludf.DUMMYFUNCTION("""COMPUTED_VALUE"""),90.0)</f>
        <v>90</v>
      </c>
      <c r="H51" s="3" t="str">
        <f t="shared" si="1"/>
        <v>#N/A</v>
      </c>
      <c r="J51" s="3">
        <f t="shared" si="2"/>
        <v>1</v>
      </c>
    </row>
    <row r="52">
      <c r="A52" s="2" t="s">
        <v>51</v>
      </c>
      <c r="B52" s="3" t="str">
        <f>IFERROR(__xludf.DUMMYFUNCTION("SPLIT(A52,"","")"),"14-15")</f>
        <v>14-15</v>
      </c>
      <c r="C52" s="3" t="str">
        <f>IFERROR(__xludf.DUMMYFUNCTION("""COMPUTED_VALUE"""),"17-45")</f>
        <v>17-45</v>
      </c>
      <c r="D52" s="3">
        <f>IFERROR(__xludf.DUMMYFUNCTION("SPLIT(B52,""-"")"),14.0)</f>
        <v>14</v>
      </c>
      <c r="E52" s="3">
        <f>IFERROR(__xludf.DUMMYFUNCTION("""COMPUTED_VALUE"""),15.0)</f>
        <v>15</v>
      </c>
      <c r="F52" s="3">
        <f>IFERROR(__xludf.DUMMYFUNCTION("SPLIT(C52,""-"")"),17.0)</f>
        <v>17</v>
      </c>
      <c r="G52" s="3">
        <f>IFERROR(__xludf.DUMMYFUNCTION("""COMPUTED_VALUE"""),45.0)</f>
        <v>45</v>
      </c>
      <c r="H52" s="3" t="str">
        <f t="shared" si="1"/>
        <v>#N/A</v>
      </c>
      <c r="J52" s="3" t="str">
        <f t="shared" si="2"/>
        <v>#N/A</v>
      </c>
    </row>
    <row r="53">
      <c r="A53" s="2" t="s">
        <v>52</v>
      </c>
      <c r="B53" s="3" t="str">
        <f>IFERROR(__xludf.DUMMYFUNCTION("SPLIT(A53,"","")"),"1-70")</f>
        <v>1-70</v>
      </c>
      <c r="C53" s="3" t="str">
        <f>IFERROR(__xludf.DUMMYFUNCTION("""COMPUTED_VALUE"""),"50-50")</f>
        <v>50-50</v>
      </c>
      <c r="D53" s="3">
        <f>IFERROR(__xludf.DUMMYFUNCTION("SPLIT(B53,""-"")"),1.0)</f>
        <v>1</v>
      </c>
      <c r="E53" s="3">
        <f>IFERROR(__xludf.DUMMYFUNCTION("""COMPUTED_VALUE"""),70.0)</f>
        <v>70</v>
      </c>
      <c r="F53" s="3">
        <f>IFERROR(__xludf.DUMMYFUNCTION("SPLIT(C53,""-"")"),50.0)</f>
        <v>50</v>
      </c>
      <c r="G53" s="3">
        <f>IFERROR(__xludf.DUMMYFUNCTION("""COMPUTED_VALUE"""),50.0)</f>
        <v>50</v>
      </c>
      <c r="H53" s="3">
        <f t="shared" si="1"/>
        <v>1</v>
      </c>
      <c r="J53" s="3">
        <f t="shared" si="2"/>
        <v>1</v>
      </c>
    </row>
    <row r="54">
      <c r="A54" s="2" t="s">
        <v>53</v>
      </c>
      <c r="B54" s="3" t="str">
        <f>IFERROR(__xludf.DUMMYFUNCTION("SPLIT(A54,"","")"),"28-92")</f>
        <v>28-92</v>
      </c>
      <c r="C54" s="3" t="str">
        <f>IFERROR(__xludf.DUMMYFUNCTION("""COMPUTED_VALUE"""),"91-92")</f>
        <v>91-92</v>
      </c>
      <c r="D54" s="3">
        <f>IFERROR(__xludf.DUMMYFUNCTION("SPLIT(B54,""-"")"),28.0)</f>
        <v>28</v>
      </c>
      <c r="E54" s="3">
        <f>IFERROR(__xludf.DUMMYFUNCTION("""COMPUTED_VALUE"""),92.0)</f>
        <v>92</v>
      </c>
      <c r="F54" s="3">
        <f>IFERROR(__xludf.DUMMYFUNCTION("SPLIT(C54,""-"")"),91.0)</f>
        <v>91</v>
      </c>
      <c r="G54" s="3">
        <f>IFERROR(__xludf.DUMMYFUNCTION("""COMPUTED_VALUE"""),92.0)</f>
        <v>92</v>
      </c>
      <c r="H54" s="3">
        <f t="shared" si="1"/>
        <v>1</v>
      </c>
      <c r="J54" s="3">
        <f t="shared" si="2"/>
        <v>1</v>
      </c>
    </row>
    <row r="55">
      <c r="A55" s="2" t="s">
        <v>54</v>
      </c>
      <c r="B55" s="4">
        <f>IFERROR(__xludf.DUMMYFUNCTION("SPLIT(A55,"","")"),44688.0)</f>
        <v>44688</v>
      </c>
      <c r="C55" s="3" t="str">
        <f>IFERROR(__xludf.DUMMYFUNCTION("""COMPUTED_VALUE"""),"6-57")</f>
        <v>6-57</v>
      </c>
      <c r="D55" s="3">
        <f>IFERROR(__xludf.DUMMYFUNCTION("SPLIT(B55,""-"")"),5.0)</f>
        <v>5</v>
      </c>
      <c r="E55" s="3">
        <f>IFERROR(__xludf.DUMMYFUNCTION("""COMPUTED_VALUE"""),7.0)</f>
        <v>7</v>
      </c>
      <c r="F55" s="3">
        <f>IFERROR(__xludf.DUMMYFUNCTION("SPLIT(C55,""-"")"),6.0)</f>
        <v>6</v>
      </c>
      <c r="G55" s="3">
        <f>IFERROR(__xludf.DUMMYFUNCTION("""COMPUTED_VALUE"""),57.0)</f>
        <v>57</v>
      </c>
      <c r="H55" s="3" t="str">
        <f t="shared" si="1"/>
        <v>#N/A</v>
      </c>
      <c r="J55" s="3">
        <f t="shared" si="2"/>
        <v>1</v>
      </c>
    </row>
    <row r="56">
      <c r="A56" s="2" t="s">
        <v>55</v>
      </c>
      <c r="B56" s="3" t="str">
        <f>IFERROR(__xludf.DUMMYFUNCTION("SPLIT(A56,"","")"),"32-50")</f>
        <v>32-50</v>
      </c>
      <c r="C56" s="3" t="str">
        <f>IFERROR(__xludf.DUMMYFUNCTION("""COMPUTED_VALUE"""),"36-67")</f>
        <v>36-67</v>
      </c>
      <c r="D56" s="3">
        <f>IFERROR(__xludf.DUMMYFUNCTION("SPLIT(B56,""-"")"),32.0)</f>
        <v>32</v>
      </c>
      <c r="E56" s="3">
        <f>IFERROR(__xludf.DUMMYFUNCTION("""COMPUTED_VALUE"""),50.0)</f>
        <v>50</v>
      </c>
      <c r="F56" s="3">
        <f>IFERROR(__xludf.DUMMYFUNCTION("SPLIT(C56,""-"")"),36.0)</f>
        <v>36</v>
      </c>
      <c r="G56" s="3">
        <f>IFERROR(__xludf.DUMMYFUNCTION("""COMPUTED_VALUE"""),67.0)</f>
        <v>67</v>
      </c>
      <c r="H56" s="3" t="str">
        <f t="shared" si="1"/>
        <v>#N/A</v>
      </c>
      <c r="J56" s="3">
        <f t="shared" si="2"/>
        <v>1</v>
      </c>
    </row>
    <row r="57">
      <c r="A57" s="2" t="s">
        <v>56</v>
      </c>
      <c r="B57" s="3" t="str">
        <f>IFERROR(__xludf.DUMMYFUNCTION("SPLIT(A57,"","")"),"81-82")</f>
        <v>81-82</v>
      </c>
      <c r="C57" s="3" t="str">
        <f>IFERROR(__xludf.DUMMYFUNCTION("""COMPUTED_VALUE"""),"80-82")</f>
        <v>80-82</v>
      </c>
      <c r="D57" s="3">
        <f>IFERROR(__xludf.DUMMYFUNCTION("SPLIT(B57,""-"")"),81.0)</f>
        <v>81</v>
      </c>
      <c r="E57" s="3">
        <f>IFERROR(__xludf.DUMMYFUNCTION("""COMPUTED_VALUE"""),82.0)</f>
        <v>82</v>
      </c>
      <c r="F57" s="3">
        <f>IFERROR(__xludf.DUMMYFUNCTION("SPLIT(C57,""-"")"),80.0)</f>
        <v>80</v>
      </c>
      <c r="G57" s="3">
        <f>IFERROR(__xludf.DUMMYFUNCTION("""COMPUTED_VALUE"""),82.0)</f>
        <v>82</v>
      </c>
      <c r="H57" s="3">
        <f t="shared" si="1"/>
        <v>1</v>
      </c>
      <c r="J57" s="3">
        <f t="shared" si="2"/>
        <v>1</v>
      </c>
    </row>
    <row r="58">
      <c r="A58" s="2" t="s">
        <v>57</v>
      </c>
      <c r="B58" s="3" t="str">
        <f>IFERROR(__xludf.DUMMYFUNCTION("SPLIT(A58,"","")"),"58-89")</f>
        <v>58-89</v>
      </c>
      <c r="C58" s="3" t="str">
        <f>IFERROR(__xludf.DUMMYFUNCTION("""COMPUTED_VALUE"""),"13-59")</f>
        <v>13-59</v>
      </c>
      <c r="D58" s="3">
        <f>IFERROR(__xludf.DUMMYFUNCTION("SPLIT(B58,""-"")"),58.0)</f>
        <v>58</v>
      </c>
      <c r="E58" s="3">
        <f>IFERROR(__xludf.DUMMYFUNCTION("""COMPUTED_VALUE"""),89.0)</f>
        <v>89</v>
      </c>
      <c r="F58" s="3">
        <f>IFERROR(__xludf.DUMMYFUNCTION("SPLIT(C58,""-"")"),13.0)</f>
        <v>13</v>
      </c>
      <c r="G58" s="3">
        <f>IFERROR(__xludf.DUMMYFUNCTION("""COMPUTED_VALUE"""),59.0)</f>
        <v>59</v>
      </c>
      <c r="H58" s="3" t="str">
        <f t="shared" si="1"/>
        <v>#N/A</v>
      </c>
      <c r="J58" s="3">
        <f t="shared" si="2"/>
        <v>1</v>
      </c>
    </row>
    <row r="59">
      <c r="A59" s="2" t="s">
        <v>58</v>
      </c>
      <c r="B59" s="3" t="str">
        <f>IFERROR(__xludf.DUMMYFUNCTION("SPLIT(A59,"","")"),"64-90")</f>
        <v>64-90</v>
      </c>
      <c r="C59" s="3" t="str">
        <f>IFERROR(__xludf.DUMMYFUNCTION("""COMPUTED_VALUE"""),"1-65")</f>
        <v>1-65</v>
      </c>
      <c r="D59" s="3">
        <f>IFERROR(__xludf.DUMMYFUNCTION("SPLIT(B59,""-"")"),64.0)</f>
        <v>64</v>
      </c>
      <c r="E59" s="3">
        <f>IFERROR(__xludf.DUMMYFUNCTION("""COMPUTED_VALUE"""),90.0)</f>
        <v>90</v>
      </c>
      <c r="F59" s="3">
        <f>IFERROR(__xludf.DUMMYFUNCTION("SPLIT(C59,""-"")"),1.0)</f>
        <v>1</v>
      </c>
      <c r="G59" s="3">
        <f>IFERROR(__xludf.DUMMYFUNCTION("""COMPUTED_VALUE"""),65.0)</f>
        <v>65</v>
      </c>
      <c r="H59" s="3" t="str">
        <f t="shared" si="1"/>
        <v>#N/A</v>
      </c>
      <c r="J59" s="3">
        <f t="shared" si="2"/>
        <v>1</v>
      </c>
    </row>
    <row r="60">
      <c r="A60" s="2" t="s">
        <v>59</v>
      </c>
      <c r="B60" s="3" t="str">
        <f>IFERROR(__xludf.DUMMYFUNCTION("SPLIT(A60,"","")"),"29-96")</f>
        <v>29-96</v>
      </c>
      <c r="C60" s="3" t="str">
        <f>IFERROR(__xludf.DUMMYFUNCTION("""COMPUTED_VALUE"""),"28-29")</f>
        <v>28-29</v>
      </c>
      <c r="D60" s="3">
        <f>IFERROR(__xludf.DUMMYFUNCTION("SPLIT(B60,""-"")"),29.0)</f>
        <v>29</v>
      </c>
      <c r="E60" s="3">
        <f>IFERROR(__xludf.DUMMYFUNCTION("""COMPUTED_VALUE"""),96.0)</f>
        <v>96</v>
      </c>
      <c r="F60" s="3">
        <f>IFERROR(__xludf.DUMMYFUNCTION("SPLIT(C60,""-"")"),28.0)</f>
        <v>28</v>
      </c>
      <c r="G60" s="3">
        <f>IFERROR(__xludf.DUMMYFUNCTION("""COMPUTED_VALUE"""),29.0)</f>
        <v>29</v>
      </c>
      <c r="H60" s="3" t="str">
        <f t="shared" si="1"/>
        <v>#N/A</v>
      </c>
      <c r="J60" s="3">
        <f t="shared" si="2"/>
        <v>1</v>
      </c>
    </row>
    <row r="61">
      <c r="A61" s="2" t="s">
        <v>60</v>
      </c>
      <c r="B61" s="3" t="str">
        <f>IFERROR(__xludf.DUMMYFUNCTION("SPLIT(A61,"","")"),"83-83")</f>
        <v>83-83</v>
      </c>
      <c r="C61" s="3" t="str">
        <f>IFERROR(__xludf.DUMMYFUNCTION("""COMPUTED_VALUE"""),"16-83")</f>
        <v>16-83</v>
      </c>
      <c r="D61" s="3">
        <f>IFERROR(__xludf.DUMMYFUNCTION("SPLIT(B61,""-"")"),83.0)</f>
        <v>83</v>
      </c>
      <c r="E61" s="3">
        <f>IFERROR(__xludf.DUMMYFUNCTION("""COMPUTED_VALUE"""),83.0)</f>
        <v>83</v>
      </c>
      <c r="F61" s="3">
        <f>IFERROR(__xludf.DUMMYFUNCTION("SPLIT(C61,""-"")"),16.0)</f>
        <v>16</v>
      </c>
      <c r="G61" s="3">
        <f>IFERROR(__xludf.DUMMYFUNCTION("""COMPUTED_VALUE"""),83.0)</f>
        <v>83</v>
      </c>
      <c r="H61" s="3">
        <f t="shared" si="1"/>
        <v>1</v>
      </c>
      <c r="J61" s="3">
        <f t="shared" si="2"/>
        <v>1</v>
      </c>
    </row>
    <row r="62">
      <c r="A62" s="2" t="s">
        <v>61</v>
      </c>
      <c r="B62" s="3" t="str">
        <f>IFERROR(__xludf.DUMMYFUNCTION("SPLIT(A62,"","")"),"14-84")</f>
        <v>14-84</v>
      </c>
      <c r="C62" s="3" t="str">
        <f>IFERROR(__xludf.DUMMYFUNCTION("""COMPUTED_VALUE"""),"85-85")</f>
        <v>85-85</v>
      </c>
      <c r="D62" s="3">
        <f>IFERROR(__xludf.DUMMYFUNCTION("SPLIT(B62,""-"")"),14.0)</f>
        <v>14</v>
      </c>
      <c r="E62" s="3">
        <f>IFERROR(__xludf.DUMMYFUNCTION("""COMPUTED_VALUE"""),84.0)</f>
        <v>84</v>
      </c>
      <c r="F62" s="3">
        <f>IFERROR(__xludf.DUMMYFUNCTION("SPLIT(C62,""-"")"),85.0)</f>
        <v>85</v>
      </c>
      <c r="G62" s="3">
        <f>IFERROR(__xludf.DUMMYFUNCTION("""COMPUTED_VALUE"""),85.0)</f>
        <v>85</v>
      </c>
      <c r="H62" s="3" t="str">
        <f t="shared" si="1"/>
        <v>#N/A</v>
      </c>
      <c r="J62" s="3" t="str">
        <f t="shared" si="2"/>
        <v>#N/A</v>
      </c>
    </row>
    <row r="63">
      <c r="A63" s="2" t="s">
        <v>62</v>
      </c>
      <c r="B63" s="3" t="str">
        <f>IFERROR(__xludf.DUMMYFUNCTION("SPLIT(A63,"","")"),"14-67")</f>
        <v>14-67</v>
      </c>
      <c r="C63" s="3" t="str">
        <f>IFERROR(__xludf.DUMMYFUNCTION("""COMPUTED_VALUE"""),"14-68")</f>
        <v>14-68</v>
      </c>
      <c r="D63" s="3">
        <f>IFERROR(__xludf.DUMMYFUNCTION("SPLIT(B63,""-"")"),14.0)</f>
        <v>14</v>
      </c>
      <c r="E63" s="3">
        <f>IFERROR(__xludf.DUMMYFUNCTION("""COMPUTED_VALUE"""),67.0)</f>
        <v>67</v>
      </c>
      <c r="F63" s="3">
        <f>IFERROR(__xludf.DUMMYFUNCTION("SPLIT(C63,""-"")"),14.0)</f>
        <v>14</v>
      </c>
      <c r="G63" s="3">
        <f>IFERROR(__xludf.DUMMYFUNCTION("""COMPUTED_VALUE"""),68.0)</f>
        <v>68</v>
      </c>
      <c r="H63" s="3">
        <f t="shared" si="1"/>
        <v>1</v>
      </c>
      <c r="J63" s="3">
        <f t="shared" si="2"/>
        <v>1</v>
      </c>
    </row>
    <row r="64">
      <c r="A64" s="2" t="s">
        <v>63</v>
      </c>
      <c r="B64" s="3" t="str">
        <f>IFERROR(__xludf.DUMMYFUNCTION("SPLIT(A64,"","")"),"41-58")</f>
        <v>41-58</v>
      </c>
      <c r="C64" s="3" t="str">
        <f>IFERROR(__xludf.DUMMYFUNCTION("""COMPUTED_VALUE"""),"40-42")</f>
        <v>40-42</v>
      </c>
      <c r="D64" s="3">
        <f>IFERROR(__xludf.DUMMYFUNCTION("SPLIT(B64,""-"")"),41.0)</f>
        <v>41</v>
      </c>
      <c r="E64" s="3">
        <f>IFERROR(__xludf.DUMMYFUNCTION("""COMPUTED_VALUE"""),58.0)</f>
        <v>58</v>
      </c>
      <c r="F64" s="3">
        <f>IFERROR(__xludf.DUMMYFUNCTION("SPLIT(C64,""-"")"),40.0)</f>
        <v>40</v>
      </c>
      <c r="G64" s="3">
        <f>IFERROR(__xludf.DUMMYFUNCTION("""COMPUTED_VALUE"""),42.0)</f>
        <v>42</v>
      </c>
      <c r="H64" s="3" t="str">
        <f t="shared" si="1"/>
        <v>#N/A</v>
      </c>
      <c r="J64" s="3">
        <f t="shared" si="2"/>
        <v>1</v>
      </c>
    </row>
    <row r="65">
      <c r="A65" s="2" t="s">
        <v>64</v>
      </c>
      <c r="B65" s="3" t="str">
        <f>IFERROR(__xludf.DUMMYFUNCTION("SPLIT(A65,"","")"),"18-49")</f>
        <v>18-49</v>
      </c>
      <c r="C65" s="3" t="str">
        <f>IFERROR(__xludf.DUMMYFUNCTION("""COMPUTED_VALUE"""),"19-48")</f>
        <v>19-48</v>
      </c>
      <c r="D65" s="3">
        <f>IFERROR(__xludf.DUMMYFUNCTION("SPLIT(B65,""-"")"),18.0)</f>
        <v>18</v>
      </c>
      <c r="E65" s="3">
        <f>IFERROR(__xludf.DUMMYFUNCTION("""COMPUTED_VALUE"""),49.0)</f>
        <v>49</v>
      </c>
      <c r="F65" s="3">
        <f>IFERROR(__xludf.DUMMYFUNCTION("SPLIT(C65,""-"")"),19.0)</f>
        <v>19</v>
      </c>
      <c r="G65" s="3">
        <f>IFERROR(__xludf.DUMMYFUNCTION("""COMPUTED_VALUE"""),48.0)</f>
        <v>48</v>
      </c>
      <c r="H65" s="3">
        <f t="shared" si="1"/>
        <v>1</v>
      </c>
      <c r="J65" s="3">
        <f t="shared" si="2"/>
        <v>1</v>
      </c>
    </row>
    <row r="66">
      <c r="A66" s="2" t="s">
        <v>65</v>
      </c>
      <c r="B66" s="3" t="str">
        <f>IFERROR(__xludf.DUMMYFUNCTION("SPLIT(A66,"","")"),"66-85")</f>
        <v>66-85</v>
      </c>
      <c r="C66" s="3" t="str">
        <f>IFERROR(__xludf.DUMMYFUNCTION("""COMPUTED_VALUE"""),"26-72")</f>
        <v>26-72</v>
      </c>
      <c r="D66" s="3">
        <f>IFERROR(__xludf.DUMMYFUNCTION("SPLIT(B66,""-"")"),66.0)</f>
        <v>66</v>
      </c>
      <c r="E66" s="3">
        <f>IFERROR(__xludf.DUMMYFUNCTION("""COMPUTED_VALUE"""),85.0)</f>
        <v>85</v>
      </c>
      <c r="F66" s="3">
        <f>IFERROR(__xludf.DUMMYFUNCTION("SPLIT(C66,""-"")"),26.0)</f>
        <v>26</v>
      </c>
      <c r="G66" s="3">
        <f>IFERROR(__xludf.DUMMYFUNCTION("""COMPUTED_VALUE"""),72.0)</f>
        <v>72</v>
      </c>
      <c r="H66" s="3" t="str">
        <f t="shared" si="1"/>
        <v>#N/A</v>
      </c>
      <c r="J66" s="3">
        <f t="shared" si="2"/>
        <v>1</v>
      </c>
    </row>
    <row r="67">
      <c r="A67" s="2" t="s">
        <v>66</v>
      </c>
      <c r="B67" s="3" t="str">
        <f>IFERROR(__xludf.DUMMYFUNCTION("SPLIT(A67,"","")"),"5-89")</f>
        <v>5-89</v>
      </c>
      <c r="C67" s="3" t="str">
        <f>IFERROR(__xludf.DUMMYFUNCTION("""COMPUTED_VALUE"""),"88-90")</f>
        <v>88-90</v>
      </c>
      <c r="D67" s="3">
        <f>IFERROR(__xludf.DUMMYFUNCTION("SPLIT(B67,""-"")"),5.0)</f>
        <v>5</v>
      </c>
      <c r="E67" s="3">
        <f>IFERROR(__xludf.DUMMYFUNCTION("""COMPUTED_VALUE"""),89.0)</f>
        <v>89</v>
      </c>
      <c r="F67" s="3">
        <f>IFERROR(__xludf.DUMMYFUNCTION("SPLIT(C67,""-"")"),88.0)</f>
        <v>88</v>
      </c>
      <c r="G67" s="3">
        <f>IFERROR(__xludf.DUMMYFUNCTION("""COMPUTED_VALUE"""),90.0)</f>
        <v>90</v>
      </c>
      <c r="H67" s="3" t="str">
        <f t="shared" si="1"/>
        <v>#N/A</v>
      </c>
      <c r="J67" s="3">
        <f t="shared" si="2"/>
        <v>1</v>
      </c>
    </row>
    <row r="68">
      <c r="A68" s="2" t="s">
        <v>67</v>
      </c>
      <c r="B68" s="3" t="str">
        <f>IFERROR(__xludf.DUMMYFUNCTION("SPLIT(A68,"","")"),"5-97")</f>
        <v>5-97</v>
      </c>
      <c r="C68" s="4">
        <f>IFERROR(__xludf.DUMMYFUNCTION("""COMPUTED_VALUE"""),44687.0)</f>
        <v>44687</v>
      </c>
      <c r="D68" s="3">
        <f>IFERROR(__xludf.DUMMYFUNCTION("SPLIT(B68,""-"")"),5.0)</f>
        <v>5</v>
      </c>
      <c r="E68" s="3">
        <f>IFERROR(__xludf.DUMMYFUNCTION("""COMPUTED_VALUE"""),97.0)</f>
        <v>97</v>
      </c>
      <c r="F68" s="3">
        <f>IFERROR(__xludf.DUMMYFUNCTION("SPLIT(C68,""-"")"),5.0)</f>
        <v>5</v>
      </c>
      <c r="G68" s="3">
        <f>IFERROR(__xludf.DUMMYFUNCTION("""COMPUTED_VALUE"""),6.0)</f>
        <v>6</v>
      </c>
      <c r="H68" s="3">
        <f t="shared" si="1"/>
        <v>1</v>
      </c>
      <c r="J68" s="3">
        <f t="shared" si="2"/>
        <v>1</v>
      </c>
    </row>
    <row r="69">
      <c r="A69" s="2" t="s">
        <v>68</v>
      </c>
      <c r="B69" s="3" t="str">
        <f>IFERROR(__xludf.DUMMYFUNCTION("SPLIT(A69,"","")"),"14-87")</f>
        <v>14-87</v>
      </c>
      <c r="C69" s="3" t="str">
        <f>IFERROR(__xludf.DUMMYFUNCTION("""COMPUTED_VALUE"""),"14-14")</f>
        <v>14-14</v>
      </c>
      <c r="D69" s="3">
        <f>IFERROR(__xludf.DUMMYFUNCTION("SPLIT(B69,""-"")"),14.0)</f>
        <v>14</v>
      </c>
      <c r="E69" s="3">
        <f>IFERROR(__xludf.DUMMYFUNCTION("""COMPUTED_VALUE"""),87.0)</f>
        <v>87</v>
      </c>
      <c r="F69" s="3">
        <f>IFERROR(__xludf.DUMMYFUNCTION("SPLIT(C69,""-"")"),14.0)</f>
        <v>14</v>
      </c>
      <c r="G69" s="3">
        <f>IFERROR(__xludf.DUMMYFUNCTION("""COMPUTED_VALUE"""),14.0)</f>
        <v>14</v>
      </c>
      <c r="H69" s="3">
        <f t="shared" si="1"/>
        <v>1</v>
      </c>
      <c r="J69" s="3">
        <f t="shared" si="2"/>
        <v>1</v>
      </c>
    </row>
    <row r="70">
      <c r="A70" s="2" t="s">
        <v>69</v>
      </c>
      <c r="B70" s="3" t="str">
        <f>IFERROR(__xludf.DUMMYFUNCTION("SPLIT(A70,"","")"),"26-76")</f>
        <v>26-76</v>
      </c>
      <c r="C70" s="3" t="str">
        <f>IFERROR(__xludf.DUMMYFUNCTION("""COMPUTED_VALUE"""),"47-92")</f>
        <v>47-92</v>
      </c>
      <c r="D70" s="3">
        <f>IFERROR(__xludf.DUMMYFUNCTION("SPLIT(B70,""-"")"),26.0)</f>
        <v>26</v>
      </c>
      <c r="E70" s="3">
        <f>IFERROR(__xludf.DUMMYFUNCTION("""COMPUTED_VALUE"""),76.0)</f>
        <v>76</v>
      </c>
      <c r="F70" s="3">
        <f>IFERROR(__xludf.DUMMYFUNCTION("SPLIT(C70,""-"")"),47.0)</f>
        <v>47</v>
      </c>
      <c r="G70" s="3">
        <f>IFERROR(__xludf.DUMMYFUNCTION("""COMPUTED_VALUE"""),92.0)</f>
        <v>92</v>
      </c>
      <c r="H70" s="3" t="str">
        <f t="shared" si="1"/>
        <v>#N/A</v>
      </c>
      <c r="J70" s="3">
        <f t="shared" si="2"/>
        <v>1</v>
      </c>
    </row>
    <row r="71">
      <c r="A71" s="2" t="s">
        <v>70</v>
      </c>
      <c r="B71" s="3" t="str">
        <f>IFERROR(__xludf.DUMMYFUNCTION("SPLIT(A71,"","")"),"17-97")</f>
        <v>17-97</v>
      </c>
      <c r="C71" s="3" t="str">
        <f>IFERROR(__xludf.DUMMYFUNCTION("""COMPUTED_VALUE"""),"73-99")</f>
        <v>73-99</v>
      </c>
      <c r="D71" s="3">
        <f>IFERROR(__xludf.DUMMYFUNCTION("SPLIT(B71,""-"")"),17.0)</f>
        <v>17</v>
      </c>
      <c r="E71" s="3">
        <f>IFERROR(__xludf.DUMMYFUNCTION("""COMPUTED_VALUE"""),97.0)</f>
        <v>97</v>
      </c>
      <c r="F71" s="3">
        <f>IFERROR(__xludf.DUMMYFUNCTION("SPLIT(C71,""-"")"),73.0)</f>
        <v>73</v>
      </c>
      <c r="G71" s="3">
        <f>IFERROR(__xludf.DUMMYFUNCTION("""COMPUTED_VALUE"""),99.0)</f>
        <v>99</v>
      </c>
      <c r="H71" s="3" t="str">
        <f t="shared" si="1"/>
        <v>#N/A</v>
      </c>
      <c r="J71" s="3">
        <f t="shared" si="2"/>
        <v>1</v>
      </c>
    </row>
    <row r="72">
      <c r="A72" s="2" t="s">
        <v>71</v>
      </c>
      <c r="B72" s="3" t="str">
        <f>IFERROR(__xludf.DUMMYFUNCTION("SPLIT(A72,"","")"),"28-88")</f>
        <v>28-88</v>
      </c>
      <c r="C72" s="3" t="str">
        <f>IFERROR(__xludf.DUMMYFUNCTION("""COMPUTED_VALUE"""),"27-28")</f>
        <v>27-28</v>
      </c>
      <c r="D72" s="3">
        <f>IFERROR(__xludf.DUMMYFUNCTION("SPLIT(B72,""-"")"),28.0)</f>
        <v>28</v>
      </c>
      <c r="E72" s="3">
        <f>IFERROR(__xludf.DUMMYFUNCTION("""COMPUTED_VALUE"""),88.0)</f>
        <v>88</v>
      </c>
      <c r="F72" s="3">
        <f>IFERROR(__xludf.DUMMYFUNCTION("SPLIT(C72,""-"")"),27.0)</f>
        <v>27</v>
      </c>
      <c r="G72" s="3">
        <f>IFERROR(__xludf.DUMMYFUNCTION("""COMPUTED_VALUE"""),28.0)</f>
        <v>28</v>
      </c>
      <c r="H72" s="3" t="str">
        <f t="shared" si="1"/>
        <v>#N/A</v>
      </c>
      <c r="J72" s="3">
        <f t="shared" si="2"/>
        <v>1</v>
      </c>
    </row>
    <row r="73">
      <c r="A73" s="2" t="s">
        <v>72</v>
      </c>
      <c r="B73" s="4">
        <f>IFERROR(__xludf.DUMMYFUNCTION("SPLIT(A73,"","")"),44596.0)</f>
        <v>44596</v>
      </c>
      <c r="C73" s="3" t="str">
        <f>IFERROR(__xludf.DUMMYFUNCTION("""COMPUTED_VALUE"""),"3-54")</f>
        <v>3-54</v>
      </c>
      <c r="D73" s="3">
        <f>IFERROR(__xludf.DUMMYFUNCTION("SPLIT(B73,""-"")"),2.0)</f>
        <v>2</v>
      </c>
      <c r="E73" s="3">
        <f>IFERROR(__xludf.DUMMYFUNCTION("""COMPUTED_VALUE"""),4.0)</f>
        <v>4</v>
      </c>
      <c r="F73" s="3">
        <f>IFERROR(__xludf.DUMMYFUNCTION("SPLIT(C73,""-"")"),3.0)</f>
        <v>3</v>
      </c>
      <c r="G73" s="3">
        <f>IFERROR(__xludf.DUMMYFUNCTION("""COMPUTED_VALUE"""),54.0)</f>
        <v>54</v>
      </c>
      <c r="H73" s="3" t="str">
        <f t="shared" si="1"/>
        <v>#N/A</v>
      </c>
      <c r="J73" s="3">
        <f t="shared" si="2"/>
        <v>1</v>
      </c>
    </row>
    <row r="74">
      <c r="A74" s="2" t="s">
        <v>73</v>
      </c>
      <c r="B74" s="3" t="str">
        <f>IFERROR(__xludf.DUMMYFUNCTION("SPLIT(A74,"","")"),"3-98")</f>
        <v>3-98</v>
      </c>
      <c r="C74" s="3" t="str">
        <f>IFERROR(__xludf.DUMMYFUNCTION("""COMPUTED_VALUE"""),"16-16")</f>
        <v>16-16</v>
      </c>
      <c r="D74" s="3">
        <f>IFERROR(__xludf.DUMMYFUNCTION("SPLIT(B74,""-"")"),3.0)</f>
        <v>3</v>
      </c>
      <c r="E74" s="3">
        <f>IFERROR(__xludf.DUMMYFUNCTION("""COMPUTED_VALUE"""),98.0)</f>
        <v>98</v>
      </c>
      <c r="F74" s="3">
        <f>IFERROR(__xludf.DUMMYFUNCTION("SPLIT(C74,""-"")"),16.0)</f>
        <v>16</v>
      </c>
      <c r="G74" s="3">
        <f>IFERROR(__xludf.DUMMYFUNCTION("""COMPUTED_VALUE"""),16.0)</f>
        <v>16</v>
      </c>
      <c r="H74" s="3">
        <f t="shared" si="1"/>
        <v>1</v>
      </c>
      <c r="J74" s="3">
        <f t="shared" si="2"/>
        <v>1</v>
      </c>
    </row>
    <row r="75">
      <c r="A75" s="2" t="s">
        <v>74</v>
      </c>
      <c r="B75" s="3" t="str">
        <f>IFERROR(__xludf.DUMMYFUNCTION("SPLIT(A75,"","")"),"61-62")</f>
        <v>61-62</v>
      </c>
      <c r="C75" s="3" t="str">
        <f>IFERROR(__xludf.DUMMYFUNCTION("""COMPUTED_VALUE"""),"52-62")</f>
        <v>52-62</v>
      </c>
      <c r="D75" s="3">
        <f>IFERROR(__xludf.DUMMYFUNCTION("SPLIT(B75,""-"")"),61.0)</f>
        <v>61</v>
      </c>
      <c r="E75" s="3">
        <f>IFERROR(__xludf.DUMMYFUNCTION("""COMPUTED_VALUE"""),62.0)</f>
        <v>62</v>
      </c>
      <c r="F75" s="3">
        <f>IFERROR(__xludf.DUMMYFUNCTION("SPLIT(C75,""-"")"),52.0)</f>
        <v>52</v>
      </c>
      <c r="G75" s="3">
        <f>IFERROR(__xludf.DUMMYFUNCTION("""COMPUTED_VALUE"""),62.0)</f>
        <v>62</v>
      </c>
      <c r="H75" s="3">
        <f t="shared" si="1"/>
        <v>1</v>
      </c>
      <c r="J75" s="3">
        <f t="shared" si="2"/>
        <v>1</v>
      </c>
    </row>
    <row r="76">
      <c r="A76" s="2" t="s">
        <v>75</v>
      </c>
      <c r="B76" s="3" t="str">
        <f>IFERROR(__xludf.DUMMYFUNCTION("SPLIT(A76,"","")"),"22-53")</f>
        <v>22-53</v>
      </c>
      <c r="C76" s="3" t="str">
        <f>IFERROR(__xludf.DUMMYFUNCTION("""COMPUTED_VALUE"""),"21-22")</f>
        <v>21-22</v>
      </c>
      <c r="D76" s="3">
        <f>IFERROR(__xludf.DUMMYFUNCTION("SPLIT(B76,""-"")"),22.0)</f>
        <v>22</v>
      </c>
      <c r="E76" s="3">
        <f>IFERROR(__xludf.DUMMYFUNCTION("""COMPUTED_VALUE"""),53.0)</f>
        <v>53</v>
      </c>
      <c r="F76" s="3">
        <f>IFERROR(__xludf.DUMMYFUNCTION("SPLIT(C76,""-"")"),21.0)</f>
        <v>21</v>
      </c>
      <c r="G76" s="3">
        <f>IFERROR(__xludf.DUMMYFUNCTION("""COMPUTED_VALUE"""),22.0)</f>
        <v>22</v>
      </c>
      <c r="H76" s="3" t="str">
        <f t="shared" si="1"/>
        <v>#N/A</v>
      </c>
      <c r="J76" s="3">
        <f t="shared" si="2"/>
        <v>1</v>
      </c>
    </row>
    <row r="77">
      <c r="A77" s="2" t="s">
        <v>76</v>
      </c>
      <c r="B77" s="3" t="str">
        <f>IFERROR(__xludf.DUMMYFUNCTION("SPLIT(A77,"","")"),"8-81")</f>
        <v>8-81</v>
      </c>
      <c r="C77" s="3" t="str">
        <f>IFERROR(__xludf.DUMMYFUNCTION("""COMPUTED_VALUE"""),"15-30")</f>
        <v>15-30</v>
      </c>
      <c r="D77" s="3">
        <f>IFERROR(__xludf.DUMMYFUNCTION("SPLIT(B77,""-"")"),8.0)</f>
        <v>8</v>
      </c>
      <c r="E77" s="3">
        <f>IFERROR(__xludf.DUMMYFUNCTION("""COMPUTED_VALUE"""),81.0)</f>
        <v>81</v>
      </c>
      <c r="F77" s="3">
        <f>IFERROR(__xludf.DUMMYFUNCTION("SPLIT(C77,""-"")"),15.0)</f>
        <v>15</v>
      </c>
      <c r="G77" s="3">
        <f>IFERROR(__xludf.DUMMYFUNCTION("""COMPUTED_VALUE"""),30.0)</f>
        <v>30</v>
      </c>
      <c r="H77" s="3">
        <f t="shared" si="1"/>
        <v>1</v>
      </c>
      <c r="J77" s="3">
        <f t="shared" si="2"/>
        <v>1</v>
      </c>
    </row>
    <row r="78">
      <c r="A78" s="2" t="s">
        <v>77</v>
      </c>
      <c r="B78" s="3" t="str">
        <f>IFERROR(__xludf.DUMMYFUNCTION("SPLIT(A78,"","")"),"5-75")</f>
        <v>5-75</v>
      </c>
      <c r="C78" s="3" t="str">
        <f>IFERROR(__xludf.DUMMYFUNCTION("""COMPUTED_VALUE"""),"4-74")</f>
        <v>4-74</v>
      </c>
      <c r="D78" s="3">
        <f>IFERROR(__xludf.DUMMYFUNCTION("SPLIT(B78,""-"")"),5.0)</f>
        <v>5</v>
      </c>
      <c r="E78" s="3">
        <f>IFERROR(__xludf.DUMMYFUNCTION("""COMPUTED_VALUE"""),75.0)</f>
        <v>75</v>
      </c>
      <c r="F78" s="3">
        <f>IFERROR(__xludf.DUMMYFUNCTION("SPLIT(C78,""-"")"),4.0)</f>
        <v>4</v>
      </c>
      <c r="G78" s="3">
        <f>IFERROR(__xludf.DUMMYFUNCTION("""COMPUTED_VALUE"""),74.0)</f>
        <v>74</v>
      </c>
      <c r="H78" s="3" t="str">
        <f t="shared" si="1"/>
        <v>#N/A</v>
      </c>
      <c r="J78" s="3">
        <f t="shared" si="2"/>
        <v>1</v>
      </c>
    </row>
    <row r="79">
      <c r="A79" s="2" t="s">
        <v>78</v>
      </c>
      <c r="B79" s="3" t="str">
        <f>IFERROR(__xludf.DUMMYFUNCTION("SPLIT(A79,"","")"),"43-96")</f>
        <v>43-96</v>
      </c>
      <c r="C79" s="3" t="str">
        <f>IFERROR(__xludf.DUMMYFUNCTION("""COMPUTED_VALUE"""),"95-96")</f>
        <v>95-96</v>
      </c>
      <c r="D79" s="3">
        <f>IFERROR(__xludf.DUMMYFUNCTION("SPLIT(B79,""-"")"),43.0)</f>
        <v>43</v>
      </c>
      <c r="E79" s="3">
        <f>IFERROR(__xludf.DUMMYFUNCTION("""COMPUTED_VALUE"""),96.0)</f>
        <v>96</v>
      </c>
      <c r="F79" s="3">
        <f>IFERROR(__xludf.DUMMYFUNCTION("SPLIT(C79,""-"")"),95.0)</f>
        <v>95</v>
      </c>
      <c r="G79" s="3">
        <f>IFERROR(__xludf.DUMMYFUNCTION("""COMPUTED_VALUE"""),96.0)</f>
        <v>96</v>
      </c>
      <c r="H79" s="3">
        <f t="shared" si="1"/>
        <v>1</v>
      </c>
      <c r="J79" s="3">
        <f t="shared" si="2"/>
        <v>1</v>
      </c>
    </row>
    <row r="80">
      <c r="A80" s="2" t="s">
        <v>79</v>
      </c>
      <c r="B80" s="3" t="str">
        <f>IFERROR(__xludf.DUMMYFUNCTION("SPLIT(A80,"","")"),"39-41")</f>
        <v>39-41</v>
      </c>
      <c r="C80" s="3" t="str">
        <f>IFERROR(__xludf.DUMMYFUNCTION("""COMPUTED_VALUE"""),"41-90")</f>
        <v>41-90</v>
      </c>
      <c r="D80" s="3">
        <f>IFERROR(__xludf.DUMMYFUNCTION("SPLIT(B80,""-"")"),39.0)</f>
        <v>39</v>
      </c>
      <c r="E80" s="3">
        <f>IFERROR(__xludf.DUMMYFUNCTION("""COMPUTED_VALUE"""),41.0)</f>
        <v>41</v>
      </c>
      <c r="F80" s="3">
        <f>IFERROR(__xludf.DUMMYFUNCTION("SPLIT(C80,""-"")"),41.0)</f>
        <v>41</v>
      </c>
      <c r="G80" s="3">
        <f>IFERROR(__xludf.DUMMYFUNCTION("""COMPUTED_VALUE"""),90.0)</f>
        <v>90</v>
      </c>
      <c r="H80" s="3" t="str">
        <f t="shared" si="1"/>
        <v>#N/A</v>
      </c>
      <c r="J80" s="3">
        <f t="shared" si="2"/>
        <v>1</v>
      </c>
    </row>
    <row r="81">
      <c r="A81" s="2" t="s">
        <v>80</v>
      </c>
      <c r="B81" s="3" t="str">
        <f>IFERROR(__xludf.DUMMYFUNCTION("SPLIT(A81,"","")"),"33-49")</f>
        <v>33-49</v>
      </c>
      <c r="C81" s="3" t="str">
        <f>IFERROR(__xludf.DUMMYFUNCTION("""COMPUTED_VALUE"""),"33-50")</f>
        <v>33-50</v>
      </c>
      <c r="D81" s="3">
        <f>IFERROR(__xludf.DUMMYFUNCTION("SPLIT(B81,""-"")"),33.0)</f>
        <v>33</v>
      </c>
      <c r="E81" s="3">
        <f>IFERROR(__xludf.DUMMYFUNCTION("""COMPUTED_VALUE"""),49.0)</f>
        <v>49</v>
      </c>
      <c r="F81" s="3">
        <f>IFERROR(__xludf.DUMMYFUNCTION("SPLIT(C81,""-"")"),33.0)</f>
        <v>33</v>
      </c>
      <c r="G81" s="3">
        <f>IFERROR(__xludf.DUMMYFUNCTION("""COMPUTED_VALUE"""),50.0)</f>
        <v>50</v>
      </c>
      <c r="H81" s="3">
        <f t="shared" si="1"/>
        <v>1</v>
      </c>
      <c r="J81" s="3">
        <f t="shared" si="2"/>
        <v>1</v>
      </c>
    </row>
    <row r="82">
      <c r="A82" s="2" t="s">
        <v>81</v>
      </c>
      <c r="B82" s="4">
        <f>IFERROR(__xludf.DUMMYFUNCTION("SPLIT(A82,"","")"),44846.0)</f>
        <v>44846</v>
      </c>
      <c r="C82" s="3" t="str">
        <f>IFERROR(__xludf.DUMMYFUNCTION("""COMPUTED_VALUE"""),"11-81")</f>
        <v>11-81</v>
      </c>
      <c r="D82" s="3">
        <f>IFERROR(__xludf.DUMMYFUNCTION("SPLIT(B82,""-"")"),10.0)</f>
        <v>10</v>
      </c>
      <c r="E82" s="3">
        <f>IFERROR(__xludf.DUMMYFUNCTION("""COMPUTED_VALUE"""),12.0)</f>
        <v>12</v>
      </c>
      <c r="F82" s="3">
        <f>IFERROR(__xludf.DUMMYFUNCTION("SPLIT(C82,""-"")"),11.0)</f>
        <v>11</v>
      </c>
      <c r="G82" s="3">
        <f>IFERROR(__xludf.DUMMYFUNCTION("""COMPUTED_VALUE"""),81.0)</f>
        <v>81</v>
      </c>
      <c r="H82" s="3" t="str">
        <f t="shared" si="1"/>
        <v>#N/A</v>
      </c>
      <c r="J82" s="3">
        <f t="shared" si="2"/>
        <v>1</v>
      </c>
    </row>
    <row r="83">
      <c r="A83" s="2" t="s">
        <v>82</v>
      </c>
      <c r="B83" s="3" t="str">
        <f>IFERROR(__xludf.DUMMYFUNCTION("SPLIT(A83,"","")"),"63-64")</f>
        <v>63-64</v>
      </c>
      <c r="C83" s="3" t="str">
        <f>IFERROR(__xludf.DUMMYFUNCTION("""COMPUTED_VALUE"""),"63-70")</f>
        <v>63-70</v>
      </c>
      <c r="D83" s="3">
        <f>IFERROR(__xludf.DUMMYFUNCTION("SPLIT(B83,""-"")"),63.0)</f>
        <v>63</v>
      </c>
      <c r="E83" s="3">
        <f>IFERROR(__xludf.DUMMYFUNCTION("""COMPUTED_VALUE"""),64.0)</f>
        <v>64</v>
      </c>
      <c r="F83" s="3">
        <f>IFERROR(__xludf.DUMMYFUNCTION("SPLIT(C83,""-"")"),63.0)</f>
        <v>63</v>
      </c>
      <c r="G83" s="3">
        <f>IFERROR(__xludf.DUMMYFUNCTION("""COMPUTED_VALUE"""),70.0)</f>
        <v>70</v>
      </c>
      <c r="H83" s="3">
        <f t="shared" si="1"/>
        <v>1</v>
      </c>
      <c r="J83" s="3">
        <f t="shared" si="2"/>
        <v>1</v>
      </c>
    </row>
    <row r="84">
      <c r="A84" s="2" t="s">
        <v>83</v>
      </c>
      <c r="B84" s="3" t="str">
        <f>IFERROR(__xludf.DUMMYFUNCTION("SPLIT(A84,"","")"),"10-55")</f>
        <v>10-55</v>
      </c>
      <c r="C84" s="3" t="str">
        <f>IFERROR(__xludf.DUMMYFUNCTION("""COMPUTED_VALUE"""),"10-91")</f>
        <v>10-91</v>
      </c>
      <c r="D84" s="3">
        <f>IFERROR(__xludf.DUMMYFUNCTION("SPLIT(B84,""-"")"),10.0)</f>
        <v>10</v>
      </c>
      <c r="E84" s="3">
        <f>IFERROR(__xludf.DUMMYFUNCTION("""COMPUTED_VALUE"""),55.0)</f>
        <v>55</v>
      </c>
      <c r="F84" s="3">
        <f>IFERROR(__xludf.DUMMYFUNCTION("SPLIT(C84,""-"")"),10.0)</f>
        <v>10</v>
      </c>
      <c r="G84" s="3">
        <f>IFERROR(__xludf.DUMMYFUNCTION("""COMPUTED_VALUE"""),91.0)</f>
        <v>91</v>
      </c>
      <c r="H84" s="3">
        <f t="shared" si="1"/>
        <v>1</v>
      </c>
      <c r="J84" s="3">
        <f t="shared" si="2"/>
        <v>1</v>
      </c>
    </row>
    <row r="85">
      <c r="A85" s="2" t="s">
        <v>84</v>
      </c>
      <c r="B85" s="3" t="str">
        <f>IFERROR(__xludf.DUMMYFUNCTION("SPLIT(A85,"","")"),"9-32")</f>
        <v>9-32</v>
      </c>
      <c r="C85" s="4">
        <f>IFERROR(__xludf.DUMMYFUNCTION("""COMPUTED_VALUE"""),44781.0)</f>
        <v>44781</v>
      </c>
      <c r="D85" s="3">
        <f>IFERROR(__xludf.DUMMYFUNCTION("SPLIT(B85,""-"")"),9.0)</f>
        <v>9</v>
      </c>
      <c r="E85" s="3">
        <f>IFERROR(__xludf.DUMMYFUNCTION("""COMPUTED_VALUE"""),32.0)</f>
        <v>32</v>
      </c>
      <c r="F85" s="3">
        <f>IFERROR(__xludf.DUMMYFUNCTION("SPLIT(C85,""-"")"),8.0)</f>
        <v>8</v>
      </c>
      <c r="G85" s="3">
        <f>IFERROR(__xludf.DUMMYFUNCTION("""COMPUTED_VALUE"""),8.0)</f>
        <v>8</v>
      </c>
      <c r="H85" s="3" t="str">
        <f t="shared" si="1"/>
        <v>#N/A</v>
      </c>
      <c r="J85" s="3" t="str">
        <f t="shared" si="2"/>
        <v>#N/A</v>
      </c>
    </row>
    <row r="86">
      <c r="A86" s="2" t="s">
        <v>85</v>
      </c>
      <c r="B86" s="3" t="str">
        <f>IFERROR(__xludf.DUMMYFUNCTION("SPLIT(A86,"","")"),"60-61")</f>
        <v>60-61</v>
      </c>
      <c r="C86" s="3" t="str">
        <f>IFERROR(__xludf.DUMMYFUNCTION("""COMPUTED_VALUE"""),"60-77")</f>
        <v>60-77</v>
      </c>
      <c r="D86" s="3">
        <f>IFERROR(__xludf.DUMMYFUNCTION("SPLIT(B86,""-"")"),60.0)</f>
        <v>60</v>
      </c>
      <c r="E86" s="3">
        <f>IFERROR(__xludf.DUMMYFUNCTION("""COMPUTED_VALUE"""),61.0)</f>
        <v>61</v>
      </c>
      <c r="F86" s="3">
        <f>IFERROR(__xludf.DUMMYFUNCTION("SPLIT(C86,""-"")"),60.0)</f>
        <v>60</v>
      </c>
      <c r="G86" s="3">
        <f>IFERROR(__xludf.DUMMYFUNCTION("""COMPUTED_VALUE"""),77.0)</f>
        <v>77</v>
      </c>
      <c r="H86" s="3">
        <f t="shared" si="1"/>
        <v>1</v>
      </c>
      <c r="J86" s="3">
        <f t="shared" si="2"/>
        <v>1</v>
      </c>
    </row>
    <row r="87">
      <c r="A87" s="2" t="s">
        <v>86</v>
      </c>
      <c r="B87" s="4">
        <f>IFERROR(__xludf.DUMMYFUNCTION("SPLIT(A87,"","")"),44845.0)</f>
        <v>44845</v>
      </c>
      <c r="C87" s="3" t="str">
        <f>IFERROR(__xludf.DUMMYFUNCTION("""COMPUTED_VALUE"""),"10-69")</f>
        <v>10-69</v>
      </c>
      <c r="D87" s="3">
        <f>IFERROR(__xludf.DUMMYFUNCTION("SPLIT(B87,""-"")"),10.0)</f>
        <v>10</v>
      </c>
      <c r="E87" s="3">
        <f>IFERROR(__xludf.DUMMYFUNCTION("""COMPUTED_VALUE"""),11.0)</f>
        <v>11</v>
      </c>
      <c r="F87" s="3">
        <f>IFERROR(__xludf.DUMMYFUNCTION("SPLIT(C87,""-"")"),10.0)</f>
        <v>10</v>
      </c>
      <c r="G87" s="3">
        <f>IFERROR(__xludf.DUMMYFUNCTION("""COMPUTED_VALUE"""),69.0)</f>
        <v>69</v>
      </c>
      <c r="H87" s="3">
        <f t="shared" si="1"/>
        <v>1</v>
      </c>
      <c r="J87" s="3">
        <f t="shared" si="2"/>
        <v>1</v>
      </c>
    </row>
    <row r="88">
      <c r="A88" s="2" t="s">
        <v>87</v>
      </c>
      <c r="B88" s="3" t="str">
        <f>IFERROR(__xludf.DUMMYFUNCTION("SPLIT(A88,"","")"),"2-77")</f>
        <v>2-77</v>
      </c>
      <c r="C88" s="3" t="str">
        <f>IFERROR(__xludf.DUMMYFUNCTION("""COMPUTED_VALUE"""),"65-76")</f>
        <v>65-76</v>
      </c>
      <c r="D88" s="3">
        <f>IFERROR(__xludf.DUMMYFUNCTION("SPLIT(B88,""-"")"),2.0)</f>
        <v>2</v>
      </c>
      <c r="E88" s="3">
        <f>IFERROR(__xludf.DUMMYFUNCTION("""COMPUTED_VALUE"""),77.0)</f>
        <v>77</v>
      </c>
      <c r="F88" s="3">
        <f>IFERROR(__xludf.DUMMYFUNCTION("SPLIT(C88,""-"")"),65.0)</f>
        <v>65</v>
      </c>
      <c r="G88" s="3">
        <f>IFERROR(__xludf.DUMMYFUNCTION("""COMPUTED_VALUE"""),76.0)</f>
        <v>76</v>
      </c>
      <c r="H88" s="3">
        <f t="shared" si="1"/>
        <v>1</v>
      </c>
      <c r="J88" s="3">
        <f t="shared" si="2"/>
        <v>1</v>
      </c>
    </row>
    <row r="89">
      <c r="A89" s="2" t="s">
        <v>88</v>
      </c>
      <c r="B89" s="3" t="str">
        <f>IFERROR(__xludf.DUMMYFUNCTION("SPLIT(A89,"","")"),"1-41")</f>
        <v>1-41</v>
      </c>
      <c r="C89" s="4">
        <f>IFERROR(__xludf.DUMMYFUNCTION("""COMPUTED_VALUE"""),44642.0)</f>
        <v>44642</v>
      </c>
      <c r="D89" s="3">
        <f>IFERROR(__xludf.DUMMYFUNCTION("SPLIT(B89,""-"")"),1.0)</f>
        <v>1</v>
      </c>
      <c r="E89" s="3">
        <f>IFERROR(__xludf.DUMMYFUNCTION("""COMPUTED_VALUE"""),41.0)</f>
        <v>41</v>
      </c>
      <c r="F89" s="3">
        <f>IFERROR(__xludf.DUMMYFUNCTION("SPLIT(C89,""-"")"),3.0)</f>
        <v>3</v>
      </c>
      <c r="G89" s="3">
        <f>IFERROR(__xludf.DUMMYFUNCTION("""COMPUTED_VALUE"""),22.0)</f>
        <v>22</v>
      </c>
      <c r="H89" s="3">
        <f t="shared" si="1"/>
        <v>1</v>
      </c>
      <c r="J89" s="3">
        <f t="shared" si="2"/>
        <v>1</v>
      </c>
    </row>
    <row r="90">
      <c r="A90" s="2" t="s">
        <v>89</v>
      </c>
      <c r="B90" s="3" t="str">
        <f>IFERROR(__xludf.DUMMYFUNCTION("SPLIT(A90,"","")"),"28-70")</f>
        <v>28-70</v>
      </c>
      <c r="C90" s="3" t="str">
        <f>IFERROR(__xludf.DUMMYFUNCTION("""COMPUTED_VALUE"""),"29-71")</f>
        <v>29-71</v>
      </c>
      <c r="D90" s="3">
        <f>IFERROR(__xludf.DUMMYFUNCTION("SPLIT(B90,""-"")"),28.0)</f>
        <v>28</v>
      </c>
      <c r="E90" s="3">
        <f>IFERROR(__xludf.DUMMYFUNCTION("""COMPUTED_VALUE"""),70.0)</f>
        <v>70</v>
      </c>
      <c r="F90" s="3">
        <f>IFERROR(__xludf.DUMMYFUNCTION("SPLIT(C90,""-"")"),29.0)</f>
        <v>29</v>
      </c>
      <c r="G90" s="3">
        <f>IFERROR(__xludf.DUMMYFUNCTION("""COMPUTED_VALUE"""),71.0)</f>
        <v>71</v>
      </c>
      <c r="H90" s="3" t="str">
        <f t="shared" si="1"/>
        <v>#N/A</v>
      </c>
      <c r="J90" s="3">
        <f t="shared" si="2"/>
        <v>1</v>
      </c>
    </row>
    <row r="91">
      <c r="A91" s="2" t="s">
        <v>90</v>
      </c>
      <c r="B91" s="3" t="str">
        <f>IFERROR(__xludf.DUMMYFUNCTION("SPLIT(A91,"","")"),"44-45")</f>
        <v>44-45</v>
      </c>
      <c r="C91" s="3" t="str">
        <f>IFERROR(__xludf.DUMMYFUNCTION("""COMPUTED_VALUE"""),"11-44")</f>
        <v>11-44</v>
      </c>
      <c r="D91" s="3">
        <f>IFERROR(__xludf.DUMMYFUNCTION("SPLIT(B91,""-"")"),44.0)</f>
        <v>44</v>
      </c>
      <c r="E91" s="3">
        <f>IFERROR(__xludf.DUMMYFUNCTION("""COMPUTED_VALUE"""),45.0)</f>
        <v>45</v>
      </c>
      <c r="F91" s="3">
        <f>IFERROR(__xludf.DUMMYFUNCTION("SPLIT(C91,""-"")"),11.0)</f>
        <v>11</v>
      </c>
      <c r="G91" s="3">
        <f>IFERROR(__xludf.DUMMYFUNCTION("""COMPUTED_VALUE"""),44.0)</f>
        <v>44</v>
      </c>
      <c r="H91" s="3" t="str">
        <f t="shared" si="1"/>
        <v>#N/A</v>
      </c>
      <c r="J91" s="3">
        <f t="shared" si="2"/>
        <v>1</v>
      </c>
    </row>
    <row r="92">
      <c r="A92" s="2" t="s">
        <v>91</v>
      </c>
      <c r="B92" s="3" t="str">
        <f>IFERROR(__xludf.DUMMYFUNCTION("SPLIT(A92,"","")"),"1-99")</f>
        <v>1-99</v>
      </c>
      <c r="C92" s="3" t="str">
        <f>IFERROR(__xludf.DUMMYFUNCTION("""COMPUTED_VALUE"""),"2-98")</f>
        <v>2-98</v>
      </c>
      <c r="D92" s="3">
        <f>IFERROR(__xludf.DUMMYFUNCTION("SPLIT(B92,""-"")"),1.0)</f>
        <v>1</v>
      </c>
      <c r="E92" s="3">
        <f>IFERROR(__xludf.DUMMYFUNCTION("""COMPUTED_VALUE"""),99.0)</f>
        <v>99</v>
      </c>
      <c r="F92" s="3">
        <f>IFERROR(__xludf.DUMMYFUNCTION("SPLIT(C92,""-"")"),2.0)</f>
        <v>2</v>
      </c>
      <c r="G92" s="3">
        <f>IFERROR(__xludf.DUMMYFUNCTION("""COMPUTED_VALUE"""),98.0)</f>
        <v>98</v>
      </c>
      <c r="H92" s="3">
        <f t="shared" si="1"/>
        <v>1</v>
      </c>
      <c r="J92" s="3">
        <f t="shared" si="2"/>
        <v>1</v>
      </c>
    </row>
    <row r="93">
      <c r="A93" s="2" t="s">
        <v>92</v>
      </c>
      <c r="B93" s="3" t="str">
        <f>IFERROR(__xludf.DUMMYFUNCTION("SPLIT(A93,"","")"),"45-77")</f>
        <v>45-77</v>
      </c>
      <c r="C93" s="3" t="str">
        <f>IFERROR(__xludf.DUMMYFUNCTION("""COMPUTED_VALUE"""),"44-78")</f>
        <v>44-78</v>
      </c>
      <c r="D93" s="3">
        <f>IFERROR(__xludf.DUMMYFUNCTION("SPLIT(B93,""-"")"),45.0)</f>
        <v>45</v>
      </c>
      <c r="E93" s="3">
        <f>IFERROR(__xludf.DUMMYFUNCTION("""COMPUTED_VALUE"""),77.0)</f>
        <v>77</v>
      </c>
      <c r="F93" s="3">
        <f>IFERROR(__xludf.DUMMYFUNCTION("SPLIT(C93,""-"")"),44.0)</f>
        <v>44</v>
      </c>
      <c r="G93" s="3">
        <f>IFERROR(__xludf.DUMMYFUNCTION("""COMPUTED_VALUE"""),78.0)</f>
        <v>78</v>
      </c>
      <c r="H93" s="3">
        <f t="shared" si="1"/>
        <v>1</v>
      </c>
      <c r="J93" s="3">
        <f t="shared" si="2"/>
        <v>1</v>
      </c>
    </row>
    <row r="94">
      <c r="A94" s="2" t="s">
        <v>93</v>
      </c>
      <c r="B94" s="3" t="str">
        <f>IFERROR(__xludf.DUMMYFUNCTION("SPLIT(A94,"","")"),"15-96")</f>
        <v>15-96</v>
      </c>
      <c r="C94" s="3" t="str">
        <f>IFERROR(__xludf.DUMMYFUNCTION("""COMPUTED_VALUE"""),"95-99")</f>
        <v>95-99</v>
      </c>
      <c r="D94" s="3">
        <f>IFERROR(__xludf.DUMMYFUNCTION("SPLIT(B94,""-"")"),15.0)</f>
        <v>15</v>
      </c>
      <c r="E94" s="3">
        <f>IFERROR(__xludf.DUMMYFUNCTION("""COMPUTED_VALUE"""),96.0)</f>
        <v>96</v>
      </c>
      <c r="F94" s="3">
        <f>IFERROR(__xludf.DUMMYFUNCTION("SPLIT(C94,""-"")"),95.0)</f>
        <v>95</v>
      </c>
      <c r="G94" s="3">
        <f>IFERROR(__xludf.DUMMYFUNCTION("""COMPUTED_VALUE"""),99.0)</f>
        <v>99</v>
      </c>
      <c r="H94" s="3" t="str">
        <f t="shared" si="1"/>
        <v>#N/A</v>
      </c>
      <c r="J94" s="3">
        <f t="shared" si="2"/>
        <v>1</v>
      </c>
    </row>
    <row r="95">
      <c r="A95" s="2" t="s">
        <v>94</v>
      </c>
      <c r="B95" s="3" t="str">
        <f>IFERROR(__xludf.DUMMYFUNCTION("SPLIT(A95,"","")"),"7-98")</f>
        <v>7-98</v>
      </c>
      <c r="C95" s="4">
        <f>IFERROR(__xludf.DUMMYFUNCTION("""COMPUTED_VALUE"""),44718.0)</f>
        <v>44718</v>
      </c>
      <c r="D95" s="3">
        <f>IFERROR(__xludf.DUMMYFUNCTION("SPLIT(B95,""-"")"),7.0)</f>
        <v>7</v>
      </c>
      <c r="E95" s="3">
        <f>IFERROR(__xludf.DUMMYFUNCTION("""COMPUTED_VALUE"""),98.0)</f>
        <v>98</v>
      </c>
      <c r="F95" s="3">
        <f>IFERROR(__xludf.DUMMYFUNCTION("SPLIT(C95,""-"")"),6.0)</f>
        <v>6</v>
      </c>
      <c r="G95" s="3">
        <f>IFERROR(__xludf.DUMMYFUNCTION("""COMPUTED_VALUE"""),6.0)</f>
        <v>6</v>
      </c>
      <c r="H95" s="3" t="str">
        <f t="shared" si="1"/>
        <v>#N/A</v>
      </c>
      <c r="J95" s="3" t="str">
        <f t="shared" si="2"/>
        <v>#N/A</v>
      </c>
    </row>
    <row r="96">
      <c r="A96" s="2" t="s">
        <v>95</v>
      </c>
      <c r="B96" s="3" t="str">
        <f>IFERROR(__xludf.DUMMYFUNCTION("SPLIT(A96,"","")"),"28-98")</f>
        <v>28-98</v>
      </c>
      <c r="C96" s="3" t="str">
        <f>IFERROR(__xludf.DUMMYFUNCTION("""COMPUTED_VALUE"""),"49-99")</f>
        <v>49-99</v>
      </c>
      <c r="D96" s="3">
        <f>IFERROR(__xludf.DUMMYFUNCTION("SPLIT(B96,""-"")"),28.0)</f>
        <v>28</v>
      </c>
      <c r="E96" s="3">
        <f>IFERROR(__xludf.DUMMYFUNCTION("""COMPUTED_VALUE"""),98.0)</f>
        <v>98</v>
      </c>
      <c r="F96" s="3">
        <f>IFERROR(__xludf.DUMMYFUNCTION("SPLIT(C96,""-"")"),49.0)</f>
        <v>49</v>
      </c>
      <c r="G96" s="3">
        <f>IFERROR(__xludf.DUMMYFUNCTION("""COMPUTED_VALUE"""),99.0)</f>
        <v>99</v>
      </c>
      <c r="H96" s="3" t="str">
        <f t="shared" si="1"/>
        <v>#N/A</v>
      </c>
      <c r="J96" s="3">
        <f t="shared" si="2"/>
        <v>1</v>
      </c>
    </row>
    <row r="97">
      <c r="A97" s="2" t="s">
        <v>96</v>
      </c>
      <c r="B97" s="3" t="str">
        <f>IFERROR(__xludf.DUMMYFUNCTION("SPLIT(A97,"","")"),"61-79")</f>
        <v>61-79</v>
      </c>
      <c r="C97" s="3" t="str">
        <f>IFERROR(__xludf.DUMMYFUNCTION("""COMPUTED_VALUE"""),"75-75")</f>
        <v>75-75</v>
      </c>
      <c r="D97" s="3">
        <f>IFERROR(__xludf.DUMMYFUNCTION("SPLIT(B97,""-"")"),61.0)</f>
        <v>61</v>
      </c>
      <c r="E97" s="3">
        <f>IFERROR(__xludf.DUMMYFUNCTION("""COMPUTED_VALUE"""),79.0)</f>
        <v>79</v>
      </c>
      <c r="F97" s="3">
        <f>IFERROR(__xludf.DUMMYFUNCTION("SPLIT(C97,""-"")"),75.0)</f>
        <v>75</v>
      </c>
      <c r="G97" s="3">
        <f>IFERROR(__xludf.DUMMYFUNCTION("""COMPUTED_VALUE"""),75.0)</f>
        <v>75</v>
      </c>
      <c r="H97" s="3">
        <f t="shared" si="1"/>
        <v>1</v>
      </c>
      <c r="J97" s="3">
        <f t="shared" si="2"/>
        <v>1</v>
      </c>
    </row>
    <row r="98">
      <c r="A98" s="2" t="s">
        <v>97</v>
      </c>
      <c r="B98" s="3" t="str">
        <f>IFERROR(__xludf.DUMMYFUNCTION("SPLIT(A98,"","")"),"13-84")</f>
        <v>13-84</v>
      </c>
      <c r="C98" s="3" t="str">
        <f>IFERROR(__xludf.DUMMYFUNCTION("""COMPUTED_VALUE"""),"46-62")</f>
        <v>46-62</v>
      </c>
      <c r="D98" s="3">
        <f>IFERROR(__xludf.DUMMYFUNCTION("SPLIT(B98,""-"")"),13.0)</f>
        <v>13</v>
      </c>
      <c r="E98" s="3">
        <f>IFERROR(__xludf.DUMMYFUNCTION("""COMPUTED_VALUE"""),84.0)</f>
        <v>84</v>
      </c>
      <c r="F98" s="3">
        <f>IFERROR(__xludf.DUMMYFUNCTION("SPLIT(C98,""-"")"),46.0)</f>
        <v>46</v>
      </c>
      <c r="G98" s="3">
        <f>IFERROR(__xludf.DUMMYFUNCTION("""COMPUTED_VALUE"""),62.0)</f>
        <v>62</v>
      </c>
      <c r="H98" s="3">
        <f t="shared" si="1"/>
        <v>1</v>
      </c>
      <c r="J98" s="3">
        <f t="shared" si="2"/>
        <v>1</v>
      </c>
    </row>
    <row r="99">
      <c r="A99" s="2" t="s">
        <v>98</v>
      </c>
      <c r="B99" s="3" t="str">
        <f>IFERROR(__xludf.DUMMYFUNCTION("SPLIT(A99,"","")"),"15-36")</f>
        <v>15-36</v>
      </c>
      <c r="C99" s="3" t="str">
        <f>IFERROR(__xludf.DUMMYFUNCTION("""COMPUTED_VALUE"""),"15-36")</f>
        <v>15-36</v>
      </c>
      <c r="D99" s="3">
        <f>IFERROR(__xludf.DUMMYFUNCTION("SPLIT(B99,""-"")"),15.0)</f>
        <v>15</v>
      </c>
      <c r="E99" s="3">
        <f>IFERROR(__xludf.DUMMYFUNCTION("""COMPUTED_VALUE"""),36.0)</f>
        <v>36</v>
      </c>
      <c r="F99" s="3">
        <f>IFERROR(__xludf.DUMMYFUNCTION("SPLIT(C99,""-"")"),15.0)</f>
        <v>15</v>
      </c>
      <c r="G99" s="3">
        <f>IFERROR(__xludf.DUMMYFUNCTION("""COMPUTED_VALUE"""),36.0)</f>
        <v>36</v>
      </c>
      <c r="H99" s="3">
        <f t="shared" si="1"/>
        <v>1</v>
      </c>
      <c r="J99" s="3">
        <f t="shared" si="2"/>
        <v>1</v>
      </c>
    </row>
    <row r="100">
      <c r="A100" s="2" t="s">
        <v>99</v>
      </c>
      <c r="B100" s="3" t="str">
        <f>IFERROR(__xludf.DUMMYFUNCTION("SPLIT(A100,"","")"),"54-80")</f>
        <v>54-80</v>
      </c>
      <c r="C100" s="3" t="str">
        <f>IFERROR(__xludf.DUMMYFUNCTION("""COMPUTED_VALUE"""),"80-93")</f>
        <v>80-93</v>
      </c>
      <c r="D100" s="3">
        <f>IFERROR(__xludf.DUMMYFUNCTION("SPLIT(B100,""-"")"),54.0)</f>
        <v>54</v>
      </c>
      <c r="E100" s="3">
        <f>IFERROR(__xludf.DUMMYFUNCTION("""COMPUTED_VALUE"""),80.0)</f>
        <v>80</v>
      </c>
      <c r="F100" s="3">
        <f>IFERROR(__xludf.DUMMYFUNCTION("SPLIT(C100,""-"")"),80.0)</f>
        <v>80</v>
      </c>
      <c r="G100" s="3">
        <f>IFERROR(__xludf.DUMMYFUNCTION("""COMPUTED_VALUE"""),93.0)</f>
        <v>93</v>
      </c>
      <c r="H100" s="3" t="str">
        <f t="shared" si="1"/>
        <v>#N/A</v>
      </c>
      <c r="J100" s="3">
        <f t="shared" si="2"/>
        <v>1</v>
      </c>
    </row>
    <row r="101">
      <c r="A101" s="2" t="s">
        <v>100</v>
      </c>
      <c r="B101" s="3" t="str">
        <f>IFERROR(__xludf.DUMMYFUNCTION("SPLIT(A101,"","")"),"2-91")</f>
        <v>2-91</v>
      </c>
      <c r="C101" s="3" t="str">
        <f>IFERROR(__xludf.DUMMYFUNCTION("""COMPUTED_VALUE"""),"22-91")</f>
        <v>22-91</v>
      </c>
      <c r="D101" s="3">
        <f>IFERROR(__xludf.DUMMYFUNCTION("SPLIT(B101,""-"")"),2.0)</f>
        <v>2</v>
      </c>
      <c r="E101" s="3">
        <f>IFERROR(__xludf.DUMMYFUNCTION("""COMPUTED_VALUE"""),91.0)</f>
        <v>91</v>
      </c>
      <c r="F101" s="3">
        <f>IFERROR(__xludf.DUMMYFUNCTION("SPLIT(C101,""-"")"),22.0)</f>
        <v>22</v>
      </c>
      <c r="G101" s="3">
        <f>IFERROR(__xludf.DUMMYFUNCTION("""COMPUTED_VALUE"""),91.0)</f>
        <v>91</v>
      </c>
      <c r="H101" s="3">
        <f t="shared" si="1"/>
        <v>1</v>
      </c>
      <c r="J101" s="3">
        <f t="shared" si="2"/>
        <v>1</v>
      </c>
    </row>
    <row r="102">
      <c r="A102" s="2" t="s">
        <v>101</v>
      </c>
      <c r="B102" s="3" t="str">
        <f>IFERROR(__xludf.DUMMYFUNCTION("SPLIT(A102,"","")"),"32-85")</f>
        <v>32-85</v>
      </c>
      <c r="C102" s="3" t="str">
        <f>IFERROR(__xludf.DUMMYFUNCTION("""COMPUTED_VALUE"""),"32-33")</f>
        <v>32-33</v>
      </c>
      <c r="D102" s="3">
        <f>IFERROR(__xludf.DUMMYFUNCTION("SPLIT(B102,""-"")"),32.0)</f>
        <v>32</v>
      </c>
      <c r="E102" s="3">
        <f>IFERROR(__xludf.DUMMYFUNCTION("""COMPUTED_VALUE"""),85.0)</f>
        <v>85</v>
      </c>
      <c r="F102" s="3">
        <f>IFERROR(__xludf.DUMMYFUNCTION("SPLIT(C102,""-"")"),32.0)</f>
        <v>32</v>
      </c>
      <c r="G102" s="3">
        <f>IFERROR(__xludf.DUMMYFUNCTION("""COMPUTED_VALUE"""),33.0)</f>
        <v>33</v>
      </c>
      <c r="H102" s="3">
        <f t="shared" si="1"/>
        <v>1</v>
      </c>
      <c r="J102" s="3">
        <f t="shared" si="2"/>
        <v>1</v>
      </c>
    </row>
    <row r="103">
      <c r="A103" s="2" t="s">
        <v>102</v>
      </c>
      <c r="B103" s="3" t="str">
        <f>IFERROR(__xludf.DUMMYFUNCTION("SPLIT(A103,"","")"),"29-55")</f>
        <v>29-55</v>
      </c>
      <c r="C103" s="3" t="str">
        <f>IFERROR(__xludf.DUMMYFUNCTION("""COMPUTED_VALUE"""),"55-56")</f>
        <v>55-56</v>
      </c>
      <c r="D103" s="3">
        <f>IFERROR(__xludf.DUMMYFUNCTION("SPLIT(B103,""-"")"),29.0)</f>
        <v>29</v>
      </c>
      <c r="E103" s="3">
        <f>IFERROR(__xludf.DUMMYFUNCTION("""COMPUTED_VALUE"""),55.0)</f>
        <v>55</v>
      </c>
      <c r="F103" s="3">
        <f>IFERROR(__xludf.DUMMYFUNCTION("SPLIT(C103,""-"")"),55.0)</f>
        <v>55</v>
      </c>
      <c r="G103" s="3">
        <f>IFERROR(__xludf.DUMMYFUNCTION("""COMPUTED_VALUE"""),56.0)</f>
        <v>56</v>
      </c>
      <c r="H103" s="3" t="str">
        <f t="shared" si="1"/>
        <v>#N/A</v>
      </c>
      <c r="J103" s="3">
        <f t="shared" si="2"/>
        <v>1</v>
      </c>
    </row>
    <row r="104">
      <c r="A104" s="2" t="s">
        <v>103</v>
      </c>
      <c r="B104" s="3" t="str">
        <f>IFERROR(__xludf.DUMMYFUNCTION("SPLIT(A104,"","")"),"45-66")</f>
        <v>45-66</v>
      </c>
      <c r="C104" s="3" t="str">
        <f>IFERROR(__xludf.DUMMYFUNCTION("""COMPUTED_VALUE"""),"45-46")</f>
        <v>45-46</v>
      </c>
      <c r="D104" s="3">
        <f>IFERROR(__xludf.DUMMYFUNCTION("SPLIT(B104,""-"")"),45.0)</f>
        <v>45</v>
      </c>
      <c r="E104" s="3">
        <f>IFERROR(__xludf.DUMMYFUNCTION("""COMPUTED_VALUE"""),66.0)</f>
        <v>66</v>
      </c>
      <c r="F104" s="3">
        <f>IFERROR(__xludf.DUMMYFUNCTION("SPLIT(C104,""-"")"),45.0)</f>
        <v>45</v>
      </c>
      <c r="G104" s="3">
        <f>IFERROR(__xludf.DUMMYFUNCTION("""COMPUTED_VALUE"""),46.0)</f>
        <v>46</v>
      </c>
      <c r="H104" s="3">
        <f t="shared" si="1"/>
        <v>1</v>
      </c>
      <c r="J104" s="3">
        <f t="shared" si="2"/>
        <v>1</v>
      </c>
    </row>
    <row r="105">
      <c r="A105" s="2" t="s">
        <v>104</v>
      </c>
      <c r="B105" s="3" t="str">
        <f>IFERROR(__xludf.DUMMYFUNCTION("SPLIT(A105,"","")"),"6-63")</f>
        <v>6-63</v>
      </c>
      <c r="C105" s="3" t="str">
        <f>IFERROR(__xludf.DUMMYFUNCTION("""COMPUTED_VALUE"""),"6-62")</f>
        <v>6-62</v>
      </c>
      <c r="D105" s="3">
        <f>IFERROR(__xludf.DUMMYFUNCTION("SPLIT(B105,""-"")"),6.0)</f>
        <v>6</v>
      </c>
      <c r="E105" s="3">
        <f>IFERROR(__xludf.DUMMYFUNCTION("""COMPUTED_VALUE"""),63.0)</f>
        <v>63</v>
      </c>
      <c r="F105" s="3">
        <f>IFERROR(__xludf.DUMMYFUNCTION("SPLIT(C105,""-"")"),6.0)</f>
        <v>6</v>
      </c>
      <c r="G105" s="3">
        <f>IFERROR(__xludf.DUMMYFUNCTION("""COMPUTED_VALUE"""),62.0)</f>
        <v>62</v>
      </c>
      <c r="H105" s="3">
        <f t="shared" si="1"/>
        <v>1</v>
      </c>
      <c r="J105" s="3">
        <f t="shared" si="2"/>
        <v>1</v>
      </c>
    </row>
    <row r="106">
      <c r="A106" s="2" t="s">
        <v>105</v>
      </c>
      <c r="B106" s="3" t="str">
        <f>IFERROR(__xludf.DUMMYFUNCTION("SPLIT(A106,"","")"),"2-91")</f>
        <v>2-91</v>
      </c>
      <c r="C106" s="3" t="str">
        <f>IFERROR(__xludf.DUMMYFUNCTION("""COMPUTED_VALUE"""),"5-91")</f>
        <v>5-91</v>
      </c>
      <c r="D106" s="3">
        <f>IFERROR(__xludf.DUMMYFUNCTION("SPLIT(B106,""-"")"),2.0)</f>
        <v>2</v>
      </c>
      <c r="E106" s="3">
        <f>IFERROR(__xludf.DUMMYFUNCTION("""COMPUTED_VALUE"""),91.0)</f>
        <v>91</v>
      </c>
      <c r="F106" s="3">
        <f>IFERROR(__xludf.DUMMYFUNCTION("SPLIT(C106,""-"")"),5.0)</f>
        <v>5</v>
      </c>
      <c r="G106" s="3">
        <f>IFERROR(__xludf.DUMMYFUNCTION("""COMPUTED_VALUE"""),91.0)</f>
        <v>91</v>
      </c>
      <c r="H106" s="3">
        <f t="shared" si="1"/>
        <v>1</v>
      </c>
      <c r="J106" s="3">
        <f t="shared" si="2"/>
        <v>1</v>
      </c>
    </row>
    <row r="107">
      <c r="A107" s="2" t="s">
        <v>106</v>
      </c>
      <c r="B107" s="3" t="str">
        <f>IFERROR(__xludf.DUMMYFUNCTION("SPLIT(A107,"","")"),"96-97")</f>
        <v>96-97</v>
      </c>
      <c r="C107" s="3" t="str">
        <f>IFERROR(__xludf.DUMMYFUNCTION("""COMPUTED_VALUE"""),"1-97")</f>
        <v>1-97</v>
      </c>
      <c r="D107" s="3">
        <f>IFERROR(__xludf.DUMMYFUNCTION("SPLIT(B107,""-"")"),96.0)</f>
        <v>96</v>
      </c>
      <c r="E107" s="3">
        <f>IFERROR(__xludf.DUMMYFUNCTION("""COMPUTED_VALUE"""),97.0)</f>
        <v>97</v>
      </c>
      <c r="F107" s="3">
        <f>IFERROR(__xludf.DUMMYFUNCTION("SPLIT(C107,""-"")"),1.0)</f>
        <v>1</v>
      </c>
      <c r="G107" s="3">
        <f>IFERROR(__xludf.DUMMYFUNCTION("""COMPUTED_VALUE"""),97.0)</f>
        <v>97</v>
      </c>
      <c r="H107" s="3">
        <f t="shared" si="1"/>
        <v>1</v>
      </c>
      <c r="J107" s="3">
        <f t="shared" si="2"/>
        <v>1</v>
      </c>
    </row>
    <row r="108">
      <c r="A108" s="2" t="s">
        <v>107</v>
      </c>
      <c r="B108" s="3" t="str">
        <f>IFERROR(__xludf.DUMMYFUNCTION("SPLIT(A108,"","")"),"39-60")</f>
        <v>39-60</v>
      </c>
      <c r="C108" s="3" t="str">
        <f>IFERROR(__xludf.DUMMYFUNCTION("""COMPUTED_VALUE"""),"31-60")</f>
        <v>31-60</v>
      </c>
      <c r="D108" s="3">
        <f>IFERROR(__xludf.DUMMYFUNCTION("SPLIT(B108,""-"")"),39.0)</f>
        <v>39</v>
      </c>
      <c r="E108" s="3">
        <f>IFERROR(__xludf.DUMMYFUNCTION("""COMPUTED_VALUE"""),60.0)</f>
        <v>60</v>
      </c>
      <c r="F108" s="3">
        <f>IFERROR(__xludf.DUMMYFUNCTION("SPLIT(C108,""-"")"),31.0)</f>
        <v>31</v>
      </c>
      <c r="G108" s="3">
        <f>IFERROR(__xludf.DUMMYFUNCTION("""COMPUTED_VALUE"""),60.0)</f>
        <v>60</v>
      </c>
      <c r="H108" s="3">
        <f t="shared" si="1"/>
        <v>1</v>
      </c>
      <c r="J108" s="3">
        <f t="shared" si="2"/>
        <v>1</v>
      </c>
    </row>
    <row r="109">
      <c r="A109" s="2" t="s">
        <v>108</v>
      </c>
      <c r="B109" s="3" t="str">
        <f>IFERROR(__xludf.DUMMYFUNCTION("SPLIT(A109,"","")"),"5-94")</f>
        <v>5-94</v>
      </c>
      <c r="C109" s="3" t="str">
        <f>IFERROR(__xludf.DUMMYFUNCTION("""COMPUTED_VALUE"""),"6-94")</f>
        <v>6-94</v>
      </c>
      <c r="D109" s="3">
        <f>IFERROR(__xludf.DUMMYFUNCTION("SPLIT(B109,""-"")"),5.0)</f>
        <v>5</v>
      </c>
      <c r="E109" s="3">
        <f>IFERROR(__xludf.DUMMYFUNCTION("""COMPUTED_VALUE"""),94.0)</f>
        <v>94</v>
      </c>
      <c r="F109" s="3">
        <f>IFERROR(__xludf.DUMMYFUNCTION("SPLIT(C109,""-"")"),6.0)</f>
        <v>6</v>
      </c>
      <c r="G109" s="3">
        <f>IFERROR(__xludf.DUMMYFUNCTION("""COMPUTED_VALUE"""),94.0)</f>
        <v>94</v>
      </c>
      <c r="H109" s="3">
        <f t="shared" si="1"/>
        <v>1</v>
      </c>
      <c r="J109" s="3">
        <f t="shared" si="2"/>
        <v>1</v>
      </c>
    </row>
    <row r="110">
      <c r="A110" s="2" t="s">
        <v>109</v>
      </c>
      <c r="B110" s="3" t="str">
        <f>IFERROR(__xludf.DUMMYFUNCTION("SPLIT(A110,"","")"),"8-94")</f>
        <v>8-94</v>
      </c>
      <c r="C110" s="4">
        <f>IFERROR(__xludf.DUMMYFUNCTION("""COMPUTED_VALUE"""),44750.0)</f>
        <v>44750</v>
      </c>
      <c r="D110" s="3">
        <f>IFERROR(__xludf.DUMMYFUNCTION("SPLIT(B110,""-"")"),8.0)</f>
        <v>8</v>
      </c>
      <c r="E110" s="3">
        <f>IFERROR(__xludf.DUMMYFUNCTION("""COMPUTED_VALUE"""),94.0)</f>
        <v>94</v>
      </c>
      <c r="F110" s="3">
        <f>IFERROR(__xludf.DUMMYFUNCTION("SPLIT(C110,""-"")"),7.0)</f>
        <v>7</v>
      </c>
      <c r="G110" s="3">
        <f>IFERROR(__xludf.DUMMYFUNCTION("""COMPUTED_VALUE"""),8.0)</f>
        <v>8</v>
      </c>
      <c r="H110" s="3" t="str">
        <f t="shared" si="1"/>
        <v>#N/A</v>
      </c>
      <c r="J110" s="3">
        <f t="shared" si="2"/>
        <v>1</v>
      </c>
    </row>
    <row r="111">
      <c r="A111" s="2" t="s">
        <v>110</v>
      </c>
      <c r="B111" s="3" t="str">
        <f>IFERROR(__xludf.DUMMYFUNCTION("SPLIT(A111,"","")"),"6-85")</f>
        <v>6-85</v>
      </c>
      <c r="C111" s="3" t="str">
        <f>IFERROR(__xludf.DUMMYFUNCTION("""COMPUTED_VALUE"""),"5-85")</f>
        <v>5-85</v>
      </c>
      <c r="D111" s="3">
        <f>IFERROR(__xludf.DUMMYFUNCTION("SPLIT(B111,""-"")"),6.0)</f>
        <v>6</v>
      </c>
      <c r="E111" s="3">
        <f>IFERROR(__xludf.DUMMYFUNCTION("""COMPUTED_VALUE"""),85.0)</f>
        <v>85</v>
      </c>
      <c r="F111" s="3">
        <f>IFERROR(__xludf.DUMMYFUNCTION("SPLIT(C111,""-"")"),5.0)</f>
        <v>5</v>
      </c>
      <c r="G111" s="3">
        <f>IFERROR(__xludf.DUMMYFUNCTION("""COMPUTED_VALUE"""),85.0)</f>
        <v>85</v>
      </c>
      <c r="H111" s="3">
        <f t="shared" si="1"/>
        <v>1</v>
      </c>
      <c r="J111" s="3">
        <f t="shared" si="2"/>
        <v>1</v>
      </c>
    </row>
    <row r="112">
      <c r="A112" s="2" t="s">
        <v>111</v>
      </c>
      <c r="B112" s="3" t="str">
        <f>IFERROR(__xludf.DUMMYFUNCTION("SPLIT(A112,"","")"),"12-88")</f>
        <v>12-88</v>
      </c>
      <c r="C112" s="4">
        <f>IFERROR(__xludf.DUMMYFUNCTION("""COMPUTED_VALUE"""),44891.0)</f>
        <v>44891</v>
      </c>
      <c r="D112" s="3">
        <f>IFERROR(__xludf.DUMMYFUNCTION("SPLIT(B112,""-"")"),12.0)</f>
        <v>12</v>
      </c>
      <c r="E112" s="3">
        <f>IFERROR(__xludf.DUMMYFUNCTION("""COMPUTED_VALUE"""),88.0)</f>
        <v>88</v>
      </c>
      <c r="F112" s="3">
        <f>IFERROR(__xludf.DUMMYFUNCTION("SPLIT(C112,""-"")"),11.0)</f>
        <v>11</v>
      </c>
      <c r="G112" s="3">
        <f>IFERROR(__xludf.DUMMYFUNCTION("""COMPUTED_VALUE"""),26.0)</f>
        <v>26</v>
      </c>
      <c r="H112" s="3" t="str">
        <f t="shared" si="1"/>
        <v>#N/A</v>
      </c>
      <c r="J112" s="3">
        <f t="shared" si="2"/>
        <v>1</v>
      </c>
    </row>
    <row r="113">
      <c r="A113" s="2" t="s">
        <v>112</v>
      </c>
      <c r="B113" s="3" t="str">
        <f>IFERROR(__xludf.DUMMYFUNCTION("SPLIT(A113,"","")"),"4-79")</f>
        <v>4-79</v>
      </c>
      <c r="C113" s="3" t="str">
        <f>IFERROR(__xludf.DUMMYFUNCTION("""COMPUTED_VALUE"""),"4-46")</f>
        <v>4-46</v>
      </c>
      <c r="D113" s="3">
        <f>IFERROR(__xludf.DUMMYFUNCTION("SPLIT(B113,""-"")"),4.0)</f>
        <v>4</v>
      </c>
      <c r="E113" s="3">
        <f>IFERROR(__xludf.DUMMYFUNCTION("""COMPUTED_VALUE"""),79.0)</f>
        <v>79</v>
      </c>
      <c r="F113" s="3">
        <f>IFERROR(__xludf.DUMMYFUNCTION("SPLIT(C113,""-"")"),4.0)</f>
        <v>4</v>
      </c>
      <c r="G113" s="3">
        <f>IFERROR(__xludf.DUMMYFUNCTION("""COMPUTED_VALUE"""),46.0)</f>
        <v>46</v>
      </c>
      <c r="H113" s="3">
        <f t="shared" si="1"/>
        <v>1</v>
      </c>
      <c r="J113" s="3">
        <f t="shared" si="2"/>
        <v>1</v>
      </c>
    </row>
    <row r="114">
      <c r="A114" s="2" t="s">
        <v>113</v>
      </c>
      <c r="B114" s="4">
        <f>IFERROR(__xludf.DUMMYFUNCTION("SPLIT(A114,"","")"),44569.0)</f>
        <v>44569</v>
      </c>
      <c r="C114" s="3" t="str">
        <f>IFERROR(__xludf.DUMMYFUNCTION("""COMPUTED_VALUE"""),"10-96")</f>
        <v>10-96</v>
      </c>
      <c r="D114" s="3">
        <f>IFERROR(__xludf.DUMMYFUNCTION("SPLIT(B114,""-"")"),1.0)</f>
        <v>1</v>
      </c>
      <c r="E114" s="3">
        <f>IFERROR(__xludf.DUMMYFUNCTION("""COMPUTED_VALUE"""),8.0)</f>
        <v>8</v>
      </c>
      <c r="F114" s="3">
        <f>IFERROR(__xludf.DUMMYFUNCTION("SPLIT(C114,""-"")"),10.0)</f>
        <v>10</v>
      </c>
      <c r="G114" s="3">
        <f>IFERROR(__xludf.DUMMYFUNCTION("""COMPUTED_VALUE"""),96.0)</f>
        <v>96</v>
      </c>
      <c r="H114" s="3" t="str">
        <f t="shared" si="1"/>
        <v>#N/A</v>
      </c>
      <c r="J114" s="3" t="str">
        <f t="shared" si="2"/>
        <v>#N/A</v>
      </c>
    </row>
    <row r="115">
      <c r="A115" s="2" t="s">
        <v>114</v>
      </c>
      <c r="B115" s="3" t="str">
        <f>IFERROR(__xludf.DUMMYFUNCTION("SPLIT(A115,"","")"),"1-76")</f>
        <v>1-76</v>
      </c>
      <c r="C115" s="3" t="str">
        <f>IFERROR(__xludf.DUMMYFUNCTION("""COMPUTED_VALUE"""),"75-76")</f>
        <v>75-76</v>
      </c>
      <c r="D115" s="3">
        <f>IFERROR(__xludf.DUMMYFUNCTION("SPLIT(B115,""-"")"),1.0)</f>
        <v>1</v>
      </c>
      <c r="E115" s="3">
        <f>IFERROR(__xludf.DUMMYFUNCTION("""COMPUTED_VALUE"""),76.0)</f>
        <v>76</v>
      </c>
      <c r="F115" s="3">
        <f>IFERROR(__xludf.DUMMYFUNCTION("SPLIT(C115,""-"")"),75.0)</f>
        <v>75</v>
      </c>
      <c r="G115" s="3">
        <f>IFERROR(__xludf.DUMMYFUNCTION("""COMPUTED_VALUE"""),76.0)</f>
        <v>76</v>
      </c>
      <c r="H115" s="3">
        <f t="shared" si="1"/>
        <v>1</v>
      </c>
      <c r="J115" s="3">
        <f t="shared" si="2"/>
        <v>1</v>
      </c>
    </row>
    <row r="116">
      <c r="A116" s="2" t="s">
        <v>115</v>
      </c>
      <c r="B116" s="3" t="str">
        <f>IFERROR(__xludf.DUMMYFUNCTION("SPLIT(A116,"","")"),"6-81")</f>
        <v>6-81</v>
      </c>
      <c r="C116" s="3" t="str">
        <f>IFERROR(__xludf.DUMMYFUNCTION("""COMPUTED_VALUE"""),"77-82")</f>
        <v>77-82</v>
      </c>
      <c r="D116" s="3">
        <f>IFERROR(__xludf.DUMMYFUNCTION("SPLIT(B116,""-"")"),6.0)</f>
        <v>6</v>
      </c>
      <c r="E116" s="3">
        <f>IFERROR(__xludf.DUMMYFUNCTION("""COMPUTED_VALUE"""),81.0)</f>
        <v>81</v>
      </c>
      <c r="F116" s="3">
        <f>IFERROR(__xludf.DUMMYFUNCTION("SPLIT(C116,""-"")"),77.0)</f>
        <v>77</v>
      </c>
      <c r="G116" s="3">
        <f>IFERROR(__xludf.DUMMYFUNCTION("""COMPUTED_VALUE"""),82.0)</f>
        <v>82</v>
      </c>
      <c r="H116" s="3" t="str">
        <f t="shared" si="1"/>
        <v>#N/A</v>
      </c>
      <c r="J116" s="3">
        <f t="shared" si="2"/>
        <v>1</v>
      </c>
    </row>
    <row r="117">
      <c r="A117" s="2" t="s">
        <v>116</v>
      </c>
      <c r="B117" s="3" t="str">
        <f>IFERROR(__xludf.DUMMYFUNCTION("SPLIT(A117,"","")"),"35-96")</f>
        <v>35-96</v>
      </c>
      <c r="C117" s="3" t="str">
        <f>IFERROR(__xludf.DUMMYFUNCTION("""COMPUTED_VALUE"""),"52-98")</f>
        <v>52-98</v>
      </c>
      <c r="D117" s="3">
        <f>IFERROR(__xludf.DUMMYFUNCTION("SPLIT(B117,""-"")"),35.0)</f>
        <v>35</v>
      </c>
      <c r="E117" s="3">
        <f>IFERROR(__xludf.DUMMYFUNCTION("""COMPUTED_VALUE"""),96.0)</f>
        <v>96</v>
      </c>
      <c r="F117" s="3">
        <f>IFERROR(__xludf.DUMMYFUNCTION("SPLIT(C117,""-"")"),52.0)</f>
        <v>52</v>
      </c>
      <c r="G117" s="3">
        <f>IFERROR(__xludf.DUMMYFUNCTION("""COMPUTED_VALUE"""),98.0)</f>
        <v>98</v>
      </c>
      <c r="H117" s="3" t="str">
        <f t="shared" si="1"/>
        <v>#N/A</v>
      </c>
      <c r="J117" s="3">
        <f t="shared" si="2"/>
        <v>1</v>
      </c>
    </row>
    <row r="118">
      <c r="A118" s="2" t="s">
        <v>117</v>
      </c>
      <c r="B118" s="3" t="str">
        <f>IFERROR(__xludf.DUMMYFUNCTION("SPLIT(A118,"","")"),"29-82")</f>
        <v>29-82</v>
      </c>
      <c r="C118" s="3" t="str">
        <f>IFERROR(__xludf.DUMMYFUNCTION("""COMPUTED_VALUE"""),"29-83")</f>
        <v>29-83</v>
      </c>
      <c r="D118" s="3">
        <f>IFERROR(__xludf.DUMMYFUNCTION("SPLIT(B118,""-"")"),29.0)</f>
        <v>29</v>
      </c>
      <c r="E118" s="3">
        <f>IFERROR(__xludf.DUMMYFUNCTION("""COMPUTED_VALUE"""),82.0)</f>
        <v>82</v>
      </c>
      <c r="F118" s="3">
        <f>IFERROR(__xludf.DUMMYFUNCTION("SPLIT(C118,""-"")"),29.0)</f>
        <v>29</v>
      </c>
      <c r="G118" s="3">
        <f>IFERROR(__xludf.DUMMYFUNCTION("""COMPUTED_VALUE"""),83.0)</f>
        <v>83</v>
      </c>
      <c r="H118" s="3">
        <f t="shared" si="1"/>
        <v>1</v>
      </c>
      <c r="J118" s="3">
        <f t="shared" si="2"/>
        <v>1</v>
      </c>
    </row>
    <row r="119">
      <c r="A119" s="2" t="s">
        <v>118</v>
      </c>
      <c r="B119" s="3" t="str">
        <f>IFERROR(__xludf.DUMMYFUNCTION("SPLIT(A119,"","")"),"22-86")</f>
        <v>22-86</v>
      </c>
      <c r="C119" s="3" t="str">
        <f>IFERROR(__xludf.DUMMYFUNCTION("""COMPUTED_VALUE"""),"86-87")</f>
        <v>86-87</v>
      </c>
      <c r="D119" s="3">
        <f>IFERROR(__xludf.DUMMYFUNCTION("SPLIT(B119,""-"")"),22.0)</f>
        <v>22</v>
      </c>
      <c r="E119" s="3">
        <f>IFERROR(__xludf.DUMMYFUNCTION("""COMPUTED_VALUE"""),86.0)</f>
        <v>86</v>
      </c>
      <c r="F119" s="3">
        <f>IFERROR(__xludf.DUMMYFUNCTION("SPLIT(C119,""-"")"),86.0)</f>
        <v>86</v>
      </c>
      <c r="G119" s="3">
        <f>IFERROR(__xludf.DUMMYFUNCTION("""COMPUTED_VALUE"""),87.0)</f>
        <v>87</v>
      </c>
      <c r="H119" s="3" t="str">
        <f t="shared" si="1"/>
        <v>#N/A</v>
      </c>
      <c r="J119" s="3">
        <f t="shared" si="2"/>
        <v>1</v>
      </c>
    </row>
    <row r="120">
      <c r="A120" s="2" t="s">
        <v>119</v>
      </c>
      <c r="B120" s="3" t="str">
        <f>IFERROR(__xludf.DUMMYFUNCTION("SPLIT(A120,"","")"),"17-57")</f>
        <v>17-57</v>
      </c>
      <c r="C120" s="3" t="str">
        <f>IFERROR(__xludf.DUMMYFUNCTION("""COMPUTED_VALUE"""),"17-63")</f>
        <v>17-63</v>
      </c>
      <c r="D120" s="3">
        <f>IFERROR(__xludf.DUMMYFUNCTION("SPLIT(B120,""-"")"),17.0)</f>
        <v>17</v>
      </c>
      <c r="E120" s="3">
        <f>IFERROR(__xludf.DUMMYFUNCTION("""COMPUTED_VALUE"""),57.0)</f>
        <v>57</v>
      </c>
      <c r="F120" s="3">
        <f>IFERROR(__xludf.DUMMYFUNCTION("SPLIT(C120,""-"")"),17.0)</f>
        <v>17</v>
      </c>
      <c r="G120" s="3">
        <f>IFERROR(__xludf.DUMMYFUNCTION("""COMPUTED_VALUE"""),63.0)</f>
        <v>63</v>
      </c>
      <c r="H120" s="3">
        <f t="shared" si="1"/>
        <v>1</v>
      </c>
      <c r="J120" s="3">
        <f t="shared" si="2"/>
        <v>1</v>
      </c>
    </row>
    <row r="121">
      <c r="A121" s="2" t="s">
        <v>120</v>
      </c>
      <c r="B121" s="3" t="str">
        <f>IFERROR(__xludf.DUMMYFUNCTION("SPLIT(A121,"","")"),"57-58")</f>
        <v>57-58</v>
      </c>
      <c r="C121" s="3" t="str">
        <f>IFERROR(__xludf.DUMMYFUNCTION("""COMPUTED_VALUE"""),"17-57")</f>
        <v>17-57</v>
      </c>
      <c r="D121" s="3">
        <f>IFERROR(__xludf.DUMMYFUNCTION("SPLIT(B121,""-"")"),57.0)</f>
        <v>57</v>
      </c>
      <c r="E121" s="3">
        <f>IFERROR(__xludf.DUMMYFUNCTION("""COMPUTED_VALUE"""),58.0)</f>
        <v>58</v>
      </c>
      <c r="F121" s="3">
        <f>IFERROR(__xludf.DUMMYFUNCTION("SPLIT(C121,""-"")"),17.0)</f>
        <v>17</v>
      </c>
      <c r="G121" s="3">
        <f>IFERROR(__xludf.DUMMYFUNCTION("""COMPUTED_VALUE"""),57.0)</f>
        <v>57</v>
      </c>
      <c r="H121" s="3" t="str">
        <f t="shared" si="1"/>
        <v>#N/A</v>
      </c>
      <c r="J121" s="3">
        <f t="shared" si="2"/>
        <v>1</v>
      </c>
    </row>
    <row r="122">
      <c r="A122" s="2" t="s">
        <v>121</v>
      </c>
      <c r="B122" s="3" t="str">
        <f>IFERROR(__xludf.DUMMYFUNCTION("SPLIT(A122,"","")"),"48-99")</f>
        <v>48-99</v>
      </c>
      <c r="C122" s="3" t="str">
        <f>IFERROR(__xludf.DUMMYFUNCTION("""COMPUTED_VALUE"""),"48-97")</f>
        <v>48-97</v>
      </c>
      <c r="D122" s="3">
        <f>IFERROR(__xludf.DUMMYFUNCTION("SPLIT(B122,""-"")"),48.0)</f>
        <v>48</v>
      </c>
      <c r="E122" s="3">
        <f>IFERROR(__xludf.DUMMYFUNCTION("""COMPUTED_VALUE"""),99.0)</f>
        <v>99</v>
      </c>
      <c r="F122" s="3">
        <f>IFERROR(__xludf.DUMMYFUNCTION("SPLIT(C122,""-"")"),48.0)</f>
        <v>48</v>
      </c>
      <c r="G122" s="3">
        <f>IFERROR(__xludf.DUMMYFUNCTION("""COMPUTED_VALUE"""),97.0)</f>
        <v>97</v>
      </c>
      <c r="H122" s="3">
        <f t="shared" si="1"/>
        <v>1</v>
      </c>
      <c r="J122" s="3">
        <f t="shared" si="2"/>
        <v>1</v>
      </c>
    </row>
    <row r="123">
      <c r="A123" s="2" t="s">
        <v>122</v>
      </c>
      <c r="B123" s="3" t="str">
        <f>IFERROR(__xludf.DUMMYFUNCTION("SPLIT(A123,"","")"),"25-26")</f>
        <v>25-26</v>
      </c>
      <c r="C123" s="3" t="str">
        <f>IFERROR(__xludf.DUMMYFUNCTION("""COMPUTED_VALUE"""),"25-26")</f>
        <v>25-26</v>
      </c>
      <c r="D123" s="3">
        <f>IFERROR(__xludf.DUMMYFUNCTION("SPLIT(B123,""-"")"),25.0)</f>
        <v>25</v>
      </c>
      <c r="E123" s="3">
        <f>IFERROR(__xludf.DUMMYFUNCTION("""COMPUTED_VALUE"""),26.0)</f>
        <v>26</v>
      </c>
      <c r="F123" s="3">
        <f>IFERROR(__xludf.DUMMYFUNCTION("SPLIT(C123,""-"")"),25.0)</f>
        <v>25</v>
      </c>
      <c r="G123" s="3">
        <f>IFERROR(__xludf.DUMMYFUNCTION("""COMPUTED_VALUE"""),26.0)</f>
        <v>26</v>
      </c>
      <c r="H123" s="3">
        <f t="shared" si="1"/>
        <v>1</v>
      </c>
      <c r="J123" s="3">
        <f t="shared" si="2"/>
        <v>1</v>
      </c>
    </row>
    <row r="124">
      <c r="A124" s="2" t="s">
        <v>123</v>
      </c>
      <c r="B124" s="3" t="str">
        <f>IFERROR(__xludf.DUMMYFUNCTION("SPLIT(A124,"","")"),"16-17")</f>
        <v>16-17</v>
      </c>
      <c r="C124" s="3" t="str">
        <f>IFERROR(__xludf.DUMMYFUNCTION("""COMPUTED_VALUE"""),"17-93")</f>
        <v>17-93</v>
      </c>
      <c r="D124" s="3">
        <f>IFERROR(__xludf.DUMMYFUNCTION("SPLIT(B124,""-"")"),16.0)</f>
        <v>16</v>
      </c>
      <c r="E124" s="3">
        <f>IFERROR(__xludf.DUMMYFUNCTION("""COMPUTED_VALUE"""),17.0)</f>
        <v>17</v>
      </c>
      <c r="F124" s="3">
        <f>IFERROR(__xludf.DUMMYFUNCTION("SPLIT(C124,""-"")"),17.0)</f>
        <v>17</v>
      </c>
      <c r="G124" s="3">
        <f>IFERROR(__xludf.DUMMYFUNCTION("""COMPUTED_VALUE"""),93.0)</f>
        <v>93</v>
      </c>
      <c r="H124" s="3" t="str">
        <f t="shared" si="1"/>
        <v>#N/A</v>
      </c>
      <c r="J124" s="3">
        <f t="shared" si="2"/>
        <v>1</v>
      </c>
    </row>
    <row r="125">
      <c r="A125" s="2" t="s">
        <v>124</v>
      </c>
      <c r="B125" s="3" t="str">
        <f>IFERROR(__xludf.DUMMYFUNCTION("SPLIT(A125,"","")"),"31-74")</f>
        <v>31-74</v>
      </c>
      <c r="C125" s="3" t="str">
        <f>IFERROR(__xludf.DUMMYFUNCTION("""COMPUTED_VALUE"""),"30-30")</f>
        <v>30-30</v>
      </c>
      <c r="D125" s="3">
        <f>IFERROR(__xludf.DUMMYFUNCTION("SPLIT(B125,""-"")"),31.0)</f>
        <v>31</v>
      </c>
      <c r="E125" s="3">
        <f>IFERROR(__xludf.DUMMYFUNCTION("""COMPUTED_VALUE"""),74.0)</f>
        <v>74</v>
      </c>
      <c r="F125" s="3">
        <f>IFERROR(__xludf.DUMMYFUNCTION("SPLIT(C125,""-"")"),30.0)</f>
        <v>30</v>
      </c>
      <c r="G125" s="3">
        <f>IFERROR(__xludf.DUMMYFUNCTION("""COMPUTED_VALUE"""),30.0)</f>
        <v>30</v>
      </c>
      <c r="H125" s="3" t="str">
        <f t="shared" si="1"/>
        <v>#N/A</v>
      </c>
      <c r="J125" s="3" t="str">
        <f t="shared" si="2"/>
        <v>#N/A</v>
      </c>
    </row>
    <row r="126">
      <c r="A126" s="2" t="s">
        <v>125</v>
      </c>
      <c r="B126" s="3" t="str">
        <f>IFERROR(__xludf.DUMMYFUNCTION("SPLIT(A126,"","")"),"18-25")</f>
        <v>18-25</v>
      </c>
      <c r="C126" s="3" t="str">
        <f>IFERROR(__xludf.DUMMYFUNCTION("""COMPUTED_VALUE"""),"18-94")</f>
        <v>18-94</v>
      </c>
      <c r="D126" s="3">
        <f>IFERROR(__xludf.DUMMYFUNCTION("SPLIT(B126,""-"")"),18.0)</f>
        <v>18</v>
      </c>
      <c r="E126" s="3">
        <f>IFERROR(__xludf.DUMMYFUNCTION("""COMPUTED_VALUE"""),25.0)</f>
        <v>25</v>
      </c>
      <c r="F126" s="3">
        <f>IFERROR(__xludf.DUMMYFUNCTION("SPLIT(C126,""-"")"),18.0)</f>
        <v>18</v>
      </c>
      <c r="G126" s="3">
        <f>IFERROR(__xludf.DUMMYFUNCTION("""COMPUTED_VALUE"""),94.0)</f>
        <v>94</v>
      </c>
      <c r="H126" s="3">
        <f t="shared" si="1"/>
        <v>1</v>
      </c>
      <c r="J126" s="3">
        <f t="shared" si="2"/>
        <v>1</v>
      </c>
    </row>
    <row r="127">
      <c r="A127" s="2" t="s">
        <v>126</v>
      </c>
      <c r="B127" s="3" t="str">
        <f>IFERROR(__xludf.DUMMYFUNCTION("SPLIT(A127,"","")"),"56-77")</f>
        <v>56-77</v>
      </c>
      <c r="C127" s="3" t="str">
        <f>IFERROR(__xludf.DUMMYFUNCTION("""COMPUTED_VALUE"""),"30-30")</f>
        <v>30-30</v>
      </c>
      <c r="D127" s="3">
        <f>IFERROR(__xludf.DUMMYFUNCTION("SPLIT(B127,""-"")"),56.0)</f>
        <v>56</v>
      </c>
      <c r="E127" s="3">
        <f>IFERROR(__xludf.DUMMYFUNCTION("""COMPUTED_VALUE"""),77.0)</f>
        <v>77</v>
      </c>
      <c r="F127" s="3">
        <f>IFERROR(__xludf.DUMMYFUNCTION("SPLIT(C127,""-"")"),30.0)</f>
        <v>30</v>
      </c>
      <c r="G127" s="3">
        <f>IFERROR(__xludf.DUMMYFUNCTION("""COMPUTED_VALUE"""),30.0)</f>
        <v>30</v>
      </c>
      <c r="H127" s="3" t="str">
        <f t="shared" si="1"/>
        <v>#N/A</v>
      </c>
      <c r="J127" s="3" t="str">
        <f t="shared" si="2"/>
        <v>#N/A</v>
      </c>
    </row>
    <row r="128">
      <c r="A128" s="2" t="s">
        <v>127</v>
      </c>
      <c r="B128" s="3" t="str">
        <f>IFERROR(__xludf.DUMMYFUNCTION("SPLIT(A128,"","")"),"8-61")</f>
        <v>8-61</v>
      </c>
      <c r="C128" s="3" t="str">
        <f>IFERROR(__xludf.DUMMYFUNCTION("""COMPUTED_VALUE"""),"50-61")</f>
        <v>50-61</v>
      </c>
      <c r="D128" s="3">
        <f>IFERROR(__xludf.DUMMYFUNCTION("SPLIT(B128,""-"")"),8.0)</f>
        <v>8</v>
      </c>
      <c r="E128" s="3">
        <f>IFERROR(__xludf.DUMMYFUNCTION("""COMPUTED_VALUE"""),61.0)</f>
        <v>61</v>
      </c>
      <c r="F128" s="3">
        <f>IFERROR(__xludf.DUMMYFUNCTION("SPLIT(C128,""-"")"),50.0)</f>
        <v>50</v>
      </c>
      <c r="G128" s="3">
        <f>IFERROR(__xludf.DUMMYFUNCTION("""COMPUTED_VALUE"""),61.0)</f>
        <v>61</v>
      </c>
      <c r="H128" s="3">
        <f t="shared" si="1"/>
        <v>1</v>
      </c>
      <c r="J128" s="3">
        <f t="shared" si="2"/>
        <v>1</v>
      </c>
    </row>
    <row r="129">
      <c r="A129" s="2" t="s">
        <v>128</v>
      </c>
      <c r="B129" s="3" t="str">
        <f>IFERROR(__xludf.DUMMYFUNCTION("SPLIT(A129,"","")"),"58-70")</f>
        <v>58-70</v>
      </c>
      <c r="C129" s="3" t="str">
        <f>IFERROR(__xludf.DUMMYFUNCTION("""COMPUTED_VALUE"""),"21-59")</f>
        <v>21-59</v>
      </c>
      <c r="D129" s="3">
        <f>IFERROR(__xludf.DUMMYFUNCTION("SPLIT(B129,""-"")"),58.0)</f>
        <v>58</v>
      </c>
      <c r="E129" s="3">
        <f>IFERROR(__xludf.DUMMYFUNCTION("""COMPUTED_VALUE"""),70.0)</f>
        <v>70</v>
      </c>
      <c r="F129" s="3">
        <f>IFERROR(__xludf.DUMMYFUNCTION("SPLIT(C129,""-"")"),21.0)</f>
        <v>21</v>
      </c>
      <c r="G129" s="3">
        <f>IFERROR(__xludf.DUMMYFUNCTION("""COMPUTED_VALUE"""),59.0)</f>
        <v>59</v>
      </c>
      <c r="H129" s="3" t="str">
        <f t="shared" si="1"/>
        <v>#N/A</v>
      </c>
      <c r="J129" s="3">
        <f t="shared" si="2"/>
        <v>1</v>
      </c>
    </row>
    <row r="130">
      <c r="A130" s="2" t="s">
        <v>129</v>
      </c>
      <c r="B130" s="4">
        <f>IFERROR(__xludf.DUMMYFUNCTION("SPLIT(A130,"","")"),44595.0)</f>
        <v>44595</v>
      </c>
      <c r="C130" s="3" t="str">
        <f>IFERROR(__xludf.DUMMYFUNCTION("""COMPUTED_VALUE"""),"2-70")</f>
        <v>2-70</v>
      </c>
      <c r="D130" s="3">
        <f>IFERROR(__xludf.DUMMYFUNCTION("SPLIT(B130,""-"")"),2.0)</f>
        <v>2</v>
      </c>
      <c r="E130" s="3">
        <f>IFERROR(__xludf.DUMMYFUNCTION("""COMPUTED_VALUE"""),3.0)</f>
        <v>3</v>
      </c>
      <c r="F130" s="3">
        <f>IFERROR(__xludf.DUMMYFUNCTION("SPLIT(C130,""-"")"),2.0)</f>
        <v>2</v>
      </c>
      <c r="G130" s="3">
        <f>IFERROR(__xludf.DUMMYFUNCTION("""COMPUTED_VALUE"""),70.0)</f>
        <v>70</v>
      </c>
      <c r="H130" s="3">
        <f t="shared" si="1"/>
        <v>1</v>
      </c>
      <c r="J130" s="3">
        <f t="shared" si="2"/>
        <v>1</v>
      </c>
    </row>
    <row r="131">
      <c r="A131" s="2" t="s">
        <v>130</v>
      </c>
      <c r="B131" s="4">
        <f>IFERROR(__xludf.DUMMYFUNCTION("SPLIT(A131,"","")"),44785.0)</f>
        <v>44785</v>
      </c>
      <c r="C131" s="4">
        <f>IFERROR(__xludf.DUMMYFUNCTION("""COMPUTED_VALUE"""),44818.0)</f>
        <v>44818</v>
      </c>
      <c r="D131" s="3">
        <f>IFERROR(__xludf.DUMMYFUNCTION("SPLIT(B131,""-"")"),8.0)</f>
        <v>8</v>
      </c>
      <c r="E131" s="3">
        <f>IFERROR(__xludf.DUMMYFUNCTION("""COMPUTED_VALUE"""),12.0)</f>
        <v>12</v>
      </c>
      <c r="F131" s="3">
        <f>IFERROR(__xludf.DUMMYFUNCTION("SPLIT(C131,""-"")"),9.0)</f>
        <v>9</v>
      </c>
      <c r="G131" s="3">
        <f>IFERROR(__xludf.DUMMYFUNCTION("""COMPUTED_VALUE"""),14.0)</f>
        <v>14</v>
      </c>
      <c r="H131" s="3" t="str">
        <f t="shared" si="1"/>
        <v>#N/A</v>
      </c>
      <c r="J131" s="3">
        <f t="shared" si="2"/>
        <v>1</v>
      </c>
    </row>
    <row r="132">
      <c r="A132" s="2" t="s">
        <v>131</v>
      </c>
      <c r="B132" s="3" t="str">
        <f>IFERROR(__xludf.DUMMYFUNCTION("SPLIT(A132,"","")"),"5-98")</f>
        <v>5-98</v>
      </c>
      <c r="C132" s="3" t="str">
        <f>IFERROR(__xludf.DUMMYFUNCTION("""COMPUTED_VALUE"""),"97-98")</f>
        <v>97-98</v>
      </c>
      <c r="D132" s="3">
        <f>IFERROR(__xludf.DUMMYFUNCTION("SPLIT(B132,""-"")"),5.0)</f>
        <v>5</v>
      </c>
      <c r="E132" s="3">
        <f>IFERROR(__xludf.DUMMYFUNCTION("""COMPUTED_VALUE"""),98.0)</f>
        <v>98</v>
      </c>
      <c r="F132" s="3">
        <f>IFERROR(__xludf.DUMMYFUNCTION("SPLIT(C132,""-"")"),97.0)</f>
        <v>97</v>
      </c>
      <c r="G132" s="3">
        <f>IFERROR(__xludf.DUMMYFUNCTION("""COMPUTED_VALUE"""),98.0)</f>
        <v>98</v>
      </c>
      <c r="H132" s="3">
        <f t="shared" si="1"/>
        <v>1</v>
      </c>
      <c r="J132" s="3">
        <f t="shared" si="2"/>
        <v>1</v>
      </c>
    </row>
    <row r="133">
      <c r="A133" s="2" t="s">
        <v>132</v>
      </c>
      <c r="B133" s="3" t="str">
        <f>IFERROR(__xludf.DUMMYFUNCTION("SPLIT(A133,"","")"),"35-55")</f>
        <v>35-55</v>
      </c>
      <c r="C133" s="3" t="str">
        <f>IFERROR(__xludf.DUMMYFUNCTION("""COMPUTED_VALUE"""),"35-87")</f>
        <v>35-87</v>
      </c>
      <c r="D133" s="3">
        <f>IFERROR(__xludf.DUMMYFUNCTION("SPLIT(B133,""-"")"),35.0)</f>
        <v>35</v>
      </c>
      <c r="E133" s="3">
        <f>IFERROR(__xludf.DUMMYFUNCTION("""COMPUTED_VALUE"""),55.0)</f>
        <v>55</v>
      </c>
      <c r="F133" s="3">
        <f>IFERROR(__xludf.DUMMYFUNCTION("SPLIT(C133,""-"")"),35.0)</f>
        <v>35</v>
      </c>
      <c r="G133" s="3">
        <f>IFERROR(__xludf.DUMMYFUNCTION("""COMPUTED_VALUE"""),87.0)</f>
        <v>87</v>
      </c>
      <c r="H133" s="3">
        <f t="shared" si="1"/>
        <v>1</v>
      </c>
      <c r="J133" s="3">
        <f t="shared" si="2"/>
        <v>1</v>
      </c>
    </row>
    <row r="134">
      <c r="A134" s="2" t="s">
        <v>133</v>
      </c>
      <c r="B134" s="3" t="str">
        <f>IFERROR(__xludf.DUMMYFUNCTION("SPLIT(A134,"","")"),"20-60")</f>
        <v>20-60</v>
      </c>
      <c r="C134" s="3" t="str">
        <f>IFERROR(__xludf.DUMMYFUNCTION("""COMPUTED_VALUE"""),"20-36")</f>
        <v>20-36</v>
      </c>
      <c r="D134" s="3">
        <f>IFERROR(__xludf.DUMMYFUNCTION("SPLIT(B134,""-"")"),20.0)</f>
        <v>20</v>
      </c>
      <c r="E134" s="3">
        <f>IFERROR(__xludf.DUMMYFUNCTION("""COMPUTED_VALUE"""),60.0)</f>
        <v>60</v>
      </c>
      <c r="F134" s="3">
        <f>IFERROR(__xludf.DUMMYFUNCTION("SPLIT(C134,""-"")"),20.0)</f>
        <v>20</v>
      </c>
      <c r="G134" s="3">
        <f>IFERROR(__xludf.DUMMYFUNCTION("""COMPUTED_VALUE"""),36.0)</f>
        <v>36</v>
      </c>
      <c r="H134" s="3">
        <f t="shared" si="1"/>
        <v>1</v>
      </c>
      <c r="J134" s="3">
        <f t="shared" si="2"/>
        <v>1</v>
      </c>
    </row>
    <row r="135">
      <c r="A135" s="2" t="s">
        <v>134</v>
      </c>
      <c r="B135" s="3" t="str">
        <f>IFERROR(__xludf.DUMMYFUNCTION("SPLIT(A135,"","")"),"39-39")</f>
        <v>39-39</v>
      </c>
      <c r="C135" s="3" t="str">
        <f>IFERROR(__xludf.DUMMYFUNCTION("""COMPUTED_VALUE"""),"40-68")</f>
        <v>40-68</v>
      </c>
      <c r="D135" s="3">
        <f>IFERROR(__xludf.DUMMYFUNCTION("SPLIT(B135,""-"")"),39.0)</f>
        <v>39</v>
      </c>
      <c r="E135" s="3">
        <f>IFERROR(__xludf.DUMMYFUNCTION("""COMPUTED_VALUE"""),39.0)</f>
        <v>39</v>
      </c>
      <c r="F135" s="3">
        <f>IFERROR(__xludf.DUMMYFUNCTION("SPLIT(C135,""-"")"),40.0)</f>
        <v>40</v>
      </c>
      <c r="G135" s="3">
        <f>IFERROR(__xludf.DUMMYFUNCTION("""COMPUTED_VALUE"""),68.0)</f>
        <v>68</v>
      </c>
      <c r="H135" s="3" t="str">
        <f t="shared" si="1"/>
        <v>#N/A</v>
      </c>
      <c r="J135" s="3" t="str">
        <f t="shared" si="2"/>
        <v>#N/A</v>
      </c>
    </row>
    <row r="136">
      <c r="A136" s="2" t="s">
        <v>135</v>
      </c>
      <c r="B136" s="3" t="str">
        <f>IFERROR(__xludf.DUMMYFUNCTION("SPLIT(A136,"","")"),"39-76")</f>
        <v>39-76</v>
      </c>
      <c r="C136" s="3" t="str">
        <f>IFERROR(__xludf.DUMMYFUNCTION("""COMPUTED_VALUE"""),"40-88")</f>
        <v>40-88</v>
      </c>
      <c r="D136" s="3">
        <f>IFERROR(__xludf.DUMMYFUNCTION("SPLIT(B136,""-"")"),39.0)</f>
        <v>39</v>
      </c>
      <c r="E136" s="3">
        <f>IFERROR(__xludf.DUMMYFUNCTION("""COMPUTED_VALUE"""),76.0)</f>
        <v>76</v>
      </c>
      <c r="F136" s="3">
        <f>IFERROR(__xludf.DUMMYFUNCTION("SPLIT(C136,""-"")"),40.0)</f>
        <v>40</v>
      </c>
      <c r="G136" s="3">
        <f>IFERROR(__xludf.DUMMYFUNCTION("""COMPUTED_VALUE"""),88.0)</f>
        <v>88</v>
      </c>
      <c r="H136" s="3" t="str">
        <f t="shared" si="1"/>
        <v>#N/A</v>
      </c>
      <c r="J136" s="3">
        <f t="shared" si="2"/>
        <v>1</v>
      </c>
    </row>
    <row r="137">
      <c r="A137" s="2" t="s">
        <v>136</v>
      </c>
      <c r="B137" s="3" t="str">
        <f>IFERROR(__xludf.DUMMYFUNCTION("SPLIT(A137,"","")"),"20-29")</f>
        <v>20-29</v>
      </c>
      <c r="C137" s="3" t="str">
        <f>IFERROR(__xludf.DUMMYFUNCTION("""COMPUTED_VALUE"""),"29-88")</f>
        <v>29-88</v>
      </c>
      <c r="D137" s="3">
        <f>IFERROR(__xludf.DUMMYFUNCTION("SPLIT(B137,""-"")"),20.0)</f>
        <v>20</v>
      </c>
      <c r="E137" s="3">
        <f>IFERROR(__xludf.DUMMYFUNCTION("""COMPUTED_VALUE"""),29.0)</f>
        <v>29</v>
      </c>
      <c r="F137" s="3">
        <f>IFERROR(__xludf.DUMMYFUNCTION("SPLIT(C137,""-"")"),29.0)</f>
        <v>29</v>
      </c>
      <c r="G137" s="3">
        <f>IFERROR(__xludf.DUMMYFUNCTION("""COMPUTED_VALUE"""),88.0)</f>
        <v>88</v>
      </c>
      <c r="H137" s="3" t="str">
        <f t="shared" si="1"/>
        <v>#N/A</v>
      </c>
      <c r="J137" s="3">
        <f t="shared" si="2"/>
        <v>1</v>
      </c>
    </row>
    <row r="138">
      <c r="A138" s="2" t="s">
        <v>137</v>
      </c>
      <c r="B138" s="3" t="str">
        <f>IFERROR(__xludf.DUMMYFUNCTION("SPLIT(A138,"","")"),"61-62")</f>
        <v>61-62</v>
      </c>
      <c r="C138" s="3" t="str">
        <f>IFERROR(__xludf.DUMMYFUNCTION("""COMPUTED_VALUE"""),"61-84")</f>
        <v>61-84</v>
      </c>
      <c r="D138" s="3">
        <f>IFERROR(__xludf.DUMMYFUNCTION("SPLIT(B138,""-"")"),61.0)</f>
        <v>61</v>
      </c>
      <c r="E138" s="3">
        <f>IFERROR(__xludf.DUMMYFUNCTION("""COMPUTED_VALUE"""),62.0)</f>
        <v>62</v>
      </c>
      <c r="F138" s="3">
        <f>IFERROR(__xludf.DUMMYFUNCTION("SPLIT(C138,""-"")"),61.0)</f>
        <v>61</v>
      </c>
      <c r="G138" s="3">
        <f>IFERROR(__xludf.DUMMYFUNCTION("""COMPUTED_VALUE"""),84.0)</f>
        <v>84</v>
      </c>
      <c r="H138" s="3">
        <f t="shared" si="1"/>
        <v>1</v>
      </c>
      <c r="J138" s="3">
        <f t="shared" si="2"/>
        <v>1</v>
      </c>
    </row>
    <row r="139">
      <c r="A139" s="2" t="s">
        <v>138</v>
      </c>
      <c r="B139" s="3" t="str">
        <f>IFERROR(__xludf.DUMMYFUNCTION("SPLIT(A139,"","")"),"19-86")</f>
        <v>19-86</v>
      </c>
      <c r="C139" s="3" t="str">
        <f>IFERROR(__xludf.DUMMYFUNCTION("""COMPUTED_VALUE"""),"38-95")</f>
        <v>38-95</v>
      </c>
      <c r="D139" s="3">
        <f>IFERROR(__xludf.DUMMYFUNCTION("SPLIT(B139,""-"")"),19.0)</f>
        <v>19</v>
      </c>
      <c r="E139" s="3">
        <f>IFERROR(__xludf.DUMMYFUNCTION("""COMPUTED_VALUE"""),86.0)</f>
        <v>86</v>
      </c>
      <c r="F139" s="3">
        <f>IFERROR(__xludf.DUMMYFUNCTION("SPLIT(C139,""-"")"),38.0)</f>
        <v>38</v>
      </c>
      <c r="G139" s="3">
        <f>IFERROR(__xludf.DUMMYFUNCTION("""COMPUTED_VALUE"""),95.0)</f>
        <v>95</v>
      </c>
      <c r="H139" s="3" t="str">
        <f t="shared" si="1"/>
        <v>#N/A</v>
      </c>
      <c r="J139" s="3">
        <f t="shared" si="2"/>
        <v>1</v>
      </c>
    </row>
    <row r="140">
      <c r="A140" s="2" t="s">
        <v>139</v>
      </c>
      <c r="B140" s="3" t="str">
        <f>IFERROR(__xludf.DUMMYFUNCTION("SPLIT(A140,"","")"),"56-68")</f>
        <v>56-68</v>
      </c>
      <c r="C140" s="3" t="str">
        <f>IFERROR(__xludf.DUMMYFUNCTION("""COMPUTED_VALUE"""),"1-71")</f>
        <v>1-71</v>
      </c>
      <c r="D140" s="3">
        <f>IFERROR(__xludf.DUMMYFUNCTION("SPLIT(B140,""-"")"),56.0)</f>
        <v>56</v>
      </c>
      <c r="E140" s="3">
        <f>IFERROR(__xludf.DUMMYFUNCTION("""COMPUTED_VALUE"""),68.0)</f>
        <v>68</v>
      </c>
      <c r="F140" s="3">
        <f>IFERROR(__xludf.DUMMYFUNCTION("SPLIT(C140,""-"")"),1.0)</f>
        <v>1</v>
      </c>
      <c r="G140" s="3">
        <f>IFERROR(__xludf.DUMMYFUNCTION("""COMPUTED_VALUE"""),71.0)</f>
        <v>71</v>
      </c>
      <c r="H140" s="3">
        <f t="shared" si="1"/>
        <v>1</v>
      </c>
      <c r="J140" s="3">
        <f t="shared" si="2"/>
        <v>1</v>
      </c>
    </row>
    <row r="141">
      <c r="A141" s="2" t="s">
        <v>140</v>
      </c>
      <c r="B141" s="3" t="str">
        <f>IFERROR(__xludf.DUMMYFUNCTION("SPLIT(A141,"","")"),"13-58")</f>
        <v>13-58</v>
      </c>
      <c r="C141" s="4">
        <f>IFERROR(__xludf.DUMMYFUNCTION("""COMPUTED_VALUE"""),44914.0)</f>
        <v>44914</v>
      </c>
      <c r="D141" s="3">
        <f>IFERROR(__xludf.DUMMYFUNCTION("SPLIT(B141,""-"")"),13.0)</f>
        <v>13</v>
      </c>
      <c r="E141" s="3">
        <f>IFERROR(__xludf.DUMMYFUNCTION("""COMPUTED_VALUE"""),58.0)</f>
        <v>58</v>
      </c>
      <c r="F141" s="3">
        <f>IFERROR(__xludf.DUMMYFUNCTION("SPLIT(C141,""-"")"),12.0)</f>
        <v>12</v>
      </c>
      <c r="G141" s="3">
        <f>IFERROR(__xludf.DUMMYFUNCTION("""COMPUTED_VALUE"""),19.0)</f>
        <v>19</v>
      </c>
      <c r="H141" s="3" t="str">
        <f t="shared" si="1"/>
        <v>#N/A</v>
      </c>
      <c r="J141" s="3">
        <f t="shared" si="2"/>
        <v>1</v>
      </c>
    </row>
    <row r="142">
      <c r="A142" s="2" t="s">
        <v>141</v>
      </c>
      <c r="B142" s="3" t="str">
        <f>IFERROR(__xludf.DUMMYFUNCTION("SPLIT(A142,"","")"),"12-54")</f>
        <v>12-54</v>
      </c>
      <c r="C142" s="3" t="str">
        <f>IFERROR(__xludf.DUMMYFUNCTION("""COMPUTED_VALUE"""),"12-68")</f>
        <v>12-68</v>
      </c>
      <c r="D142" s="3">
        <f>IFERROR(__xludf.DUMMYFUNCTION("SPLIT(B142,""-"")"),12.0)</f>
        <v>12</v>
      </c>
      <c r="E142" s="3">
        <f>IFERROR(__xludf.DUMMYFUNCTION("""COMPUTED_VALUE"""),54.0)</f>
        <v>54</v>
      </c>
      <c r="F142" s="3">
        <f>IFERROR(__xludf.DUMMYFUNCTION("SPLIT(C142,""-"")"),12.0)</f>
        <v>12</v>
      </c>
      <c r="G142" s="3">
        <f>IFERROR(__xludf.DUMMYFUNCTION("""COMPUTED_VALUE"""),68.0)</f>
        <v>68</v>
      </c>
      <c r="H142" s="3">
        <f t="shared" si="1"/>
        <v>1</v>
      </c>
      <c r="J142" s="3">
        <f t="shared" si="2"/>
        <v>1</v>
      </c>
    </row>
    <row r="143">
      <c r="A143" s="2" t="s">
        <v>142</v>
      </c>
      <c r="B143" s="3" t="str">
        <f>IFERROR(__xludf.DUMMYFUNCTION("SPLIT(A143,"","")"),"3-71")</f>
        <v>3-71</v>
      </c>
      <c r="C143" s="4">
        <f>IFERROR(__xludf.DUMMYFUNCTION("""COMPUTED_VALUE"""),44623.0)</f>
        <v>44623</v>
      </c>
      <c r="D143" s="3">
        <f>IFERROR(__xludf.DUMMYFUNCTION("SPLIT(B143,""-"")"),3.0)</f>
        <v>3</v>
      </c>
      <c r="E143" s="3">
        <f>IFERROR(__xludf.DUMMYFUNCTION("""COMPUTED_VALUE"""),71.0)</f>
        <v>71</v>
      </c>
      <c r="F143" s="3">
        <f>IFERROR(__xludf.DUMMYFUNCTION("SPLIT(C143,""-"")"),3.0)</f>
        <v>3</v>
      </c>
      <c r="G143" s="3">
        <f>IFERROR(__xludf.DUMMYFUNCTION("""COMPUTED_VALUE"""),3.0)</f>
        <v>3</v>
      </c>
      <c r="H143" s="3">
        <f t="shared" si="1"/>
        <v>1</v>
      </c>
      <c r="J143" s="3">
        <f t="shared" si="2"/>
        <v>1</v>
      </c>
    </row>
    <row r="144">
      <c r="A144" s="2" t="s">
        <v>143</v>
      </c>
      <c r="B144" s="3" t="str">
        <f>IFERROR(__xludf.DUMMYFUNCTION("SPLIT(A144,"","")"),"71-72")</f>
        <v>71-72</v>
      </c>
      <c r="C144" s="3" t="str">
        <f>IFERROR(__xludf.DUMMYFUNCTION("""COMPUTED_VALUE"""),"35-71")</f>
        <v>35-71</v>
      </c>
      <c r="D144" s="3">
        <f>IFERROR(__xludf.DUMMYFUNCTION("SPLIT(B144,""-"")"),71.0)</f>
        <v>71</v>
      </c>
      <c r="E144" s="3">
        <f>IFERROR(__xludf.DUMMYFUNCTION("""COMPUTED_VALUE"""),72.0)</f>
        <v>72</v>
      </c>
      <c r="F144" s="3">
        <f>IFERROR(__xludf.DUMMYFUNCTION("SPLIT(C144,""-"")"),35.0)</f>
        <v>35</v>
      </c>
      <c r="G144" s="3">
        <f>IFERROR(__xludf.DUMMYFUNCTION("""COMPUTED_VALUE"""),71.0)</f>
        <v>71</v>
      </c>
      <c r="H144" s="3" t="str">
        <f t="shared" si="1"/>
        <v>#N/A</v>
      </c>
      <c r="J144" s="3">
        <f t="shared" si="2"/>
        <v>1</v>
      </c>
    </row>
    <row r="145">
      <c r="A145" s="2" t="s">
        <v>144</v>
      </c>
      <c r="B145" s="4">
        <f>IFERROR(__xludf.DUMMYFUNCTION("SPLIT(A145,"","")"),44814.0)</f>
        <v>44814</v>
      </c>
      <c r="C145" s="4">
        <f>IFERROR(__xludf.DUMMYFUNCTION("""COMPUTED_VALUE"""),44789.0)</f>
        <v>44789</v>
      </c>
      <c r="D145" s="3">
        <f>IFERROR(__xludf.DUMMYFUNCTION("SPLIT(B145,""-"")"),9.0)</f>
        <v>9</v>
      </c>
      <c r="E145" s="3">
        <f>IFERROR(__xludf.DUMMYFUNCTION("""COMPUTED_VALUE"""),10.0)</f>
        <v>10</v>
      </c>
      <c r="F145" s="3">
        <f>IFERROR(__xludf.DUMMYFUNCTION("SPLIT(C145,""-"")"),8.0)</f>
        <v>8</v>
      </c>
      <c r="G145" s="3">
        <f>IFERROR(__xludf.DUMMYFUNCTION("""COMPUTED_VALUE"""),16.0)</f>
        <v>16</v>
      </c>
      <c r="H145" s="3">
        <f t="shared" si="1"/>
        <v>1</v>
      </c>
      <c r="J145" s="3">
        <f t="shared" si="2"/>
        <v>1</v>
      </c>
    </row>
    <row r="146">
      <c r="A146" s="2" t="s">
        <v>145</v>
      </c>
      <c r="B146" s="3" t="str">
        <f>IFERROR(__xludf.DUMMYFUNCTION("SPLIT(A146,"","")"),"20-71")</f>
        <v>20-71</v>
      </c>
      <c r="C146" s="3" t="str">
        <f>IFERROR(__xludf.DUMMYFUNCTION("""COMPUTED_VALUE"""),"21-70")</f>
        <v>21-70</v>
      </c>
      <c r="D146" s="3">
        <f>IFERROR(__xludf.DUMMYFUNCTION("SPLIT(B146,""-"")"),20.0)</f>
        <v>20</v>
      </c>
      <c r="E146" s="3">
        <f>IFERROR(__xludf.DUMMYFUNCTION("""COMPUTED_VALUE"""),71.0)</f>
        <v>71</v>
      </c>
      <c r="F146" s="3">
        <f>IFERROR(__xludf.DUMMYFUNCTION("SPLIT(C146,""-"")"),21.0)</f>
        <v>21</v>
      </c>
      <c r="G146" s="3">
        <f>IFERROR(__xludf.DUMMYFUNCTION("""COMPUTED_VALUE"""),70.0)</f>
        <v>70</v>
      </c>
      <c r="H146" s="3">
        <f t="shared" si="1"/>
        <v>1</v>
      </c>
      <c r="J146" s="3">
        <f t="shared" si="2"/>
        <v>1</v>
      </c>
    </row>
    <row r="147">
      <c r="A147" s="2" t="s">
        <v>146</v>
      </c>
      <c r="B147" s="3" t="str">
        <f>IFERROR(__xludf.DUMMYFUNCTION("SPLIT(A147,"","")"),"43-66")</f>
        <v>43-66</v>
      </c>
      <c r="C147" s="3" t="str">
        <f>IFERROR(__xludf.DUMMYFUNCTION("""COMPUTED_VALUE"""),"65-73")</f>
        <v>65-73</v>
      </c>
      <c r="D147" s="3">
        <f>IFERROR(__xludf.DUMMYFUNCTION("SPLIT(B147,""-"")"),43.0)</f>
        <v>43</v>
      </c>
      <c r="E147" s="3">
        <f>IFERROR(__xludf.DUMMYFUNCTION("""COMPUTED_VALUE"""),66.0)</f>
        <v>66</v>
      </c>
      <c r="F147" s="3">
        <f>IFERROR(__xludf.DUMMYFUNCTION("SPLIT(C147,""-"")"),65.0)</f>
        <v>65</v>
      </c>
      <c r="G147" s="3">
        <f>IFERROR(__xludf.DUMMYFUNCTION("""COMPUTED_VALUE"""),73.0)</f>
        <v>73</v>
      </c>
      <c r="H147" s="3" t="str">
        <f t="shared" si="1"/>
        <v>#N/A</v>
      </c>
      <c r="J147" s="3">
        <f t="shared" si="2"/>
        <v>1</v>
      </c>
    </row>
    <row r="148">
      <c r="A148" s="2" t="s">
        <v>147</v>
      </c>
      <c r="B148" s="3" t="str">
        <f>IFERROR(__xludf.DUMMYFUNCTION("SPLIT(A148,"","")"),"3-88")</f>
        <v>3-88</v>
      </c>
      <c r="C148" s="3" t="str">
        <f>IFERROR(__xludf.DUMMYFUNCTION("""COMPUTED_VALUE"""),"4-87")</f>
        <v>4-87</v>
      </c>
      <c r="D148" s="3">
        <f>IFERROR(__xludf.DUMMYFUNCTION("SPLIT(B148,""-"")"),3.0)</f>
        <v>3</v>
      </c>
      <c r="E148" s="3">
        <f>IFERROR(__xludf.DUMMYFUNCTION("""COMPUTED_VALUE"""),88.0)</f>
        <v>88</v>
      </c>
      <c r="F148" s="3">
        <f>IFERROR(__xludf.DUMMYFUNCTION("SPLIT(C148,""-"")"),4.0)</f>
        <v>4</v>
      </c>
      <c r="G148" s="3">
        <f>IFERROR(__xludf.DUMMYFUNCTION("""COMPUTED_VALUE"""),87.0)</f>
        <v>87</v>
      </c>
      <c r="H148" s="3">
        <f t="shared" si="1"/>
        <v>1</v>
      </c>
      <c r="J148" s="3">
        <f t="shared" si="2"/>
        <v>1</v>
      </c>
    </row>
    <row r="149">
      <c r="A149" s="2" t="s">
        <v>148</v>
      </c>
      <c r="B149" s="3" t="str">
        <f>IFERROR(__xludf.DUMMYFUNCTION("SPLIT(A149,"","")"),"73-74")</f>
        <v>73-74</v>
      </c>
      <c r="C149" s="3" t="str">
        <f>IFERROR(__xludf.DUMMYFUNCTION("""COMPUTED_VALUE"""),"4-74")</f>
        <v>4-74</v>
      </c>
      <c r="D149" s="3">
        <f>IFERROR(__xludf.DUMMYFUNCTION("SPLIT(B149,""-"")"),73.0)</f>
        <v>73</v>
      </c>
      <c r="E149" s="3">
        <f>IFERROR(__xludf.DUMMYFUNCTION("""COMPUTED_VALUE"""),74.0)</f>
        <v>74</v>
      </c>
      <c r="F149" s="3">
        <f>IFERROR(__xludf.DUMMYFUNCTION("SPLIT(C149,""-"")"),4.0)</f>
        <v>4</v>
      </c>
      <c r="G149" s="3">
        <f>IFERROR(__xludf.DUMMYFUNCTION("""COMPUTED_VALUE"""),74.0)</f>
        <v>74</v>
      </c>
      <c r="H149" s="3">
        <f t="shared" si="1"/>
        <v>1</v>
      </c>
      <c r="J149" s="3">
        <f t="shared" si="2"/>
        <v>1</v>
      </c>
    </row>
    <row r="150">
      <c r="A150" s="2" t="s">
        <v>149</v>
      </c>
      <c r="B150" s="3" t="str">
        <f>IFERROR(__xludf.DUMMYFUNCTION("SPLIT(A150,"","")"),"62-97")</f>
        <v>62-97</v>
      </c>
      <c r="C150" s="3" t="str">
        <f>IFERROR(__xludf.DUMMYFUNCTION("""COMPUTED_VALUE"""),"15-95")</f>
        <v>15-95</v>
      </c>
      <c r="D150" s="3">
        <f>IFERROR(__xludf.DUMMYFUNCTION("SPLIT(B150,""-"")"),62.0)</f>
        <v>62</v>
      </c>
      <c r="E150" s="3">
        <f>IFERROR(__xludf.DUMMYFUNCTION("""COMPUTED_VALUE"""),97.0)</f>
        <v>97</v>
      </c>
      <c r="F150" s="3">
        <f>IFERROR(__xludf.DUMMYFUNCTION("SPLIT(C150,""-"")"),15.0)</f>
        <v>15</v>
      </c>
      <c r="G150" s="3">
        <f>IFERROR(__xludf.DUMMYFUNCTION("""COMPUTED_VALUE"""),95.0)</f>
        <v>95</v>
      </c>
      <c r="H150" s="3" t="str">
        <f t="shared" si="1"/>
        <v>#N/A</v>
      </c>
      <c r="J150" s="3">
        <f t="shared" si="2"/>
        <v>1</v>
      </c>
    </row>
    <row r="151">
      <c r="A151" s="2" t="s">
        <v>150</v>
      </c>
      <c r="B151" s="3" t="str">
        <f>IFERROR(__xludf.DUMMYFUNCTION("SPLIT(A151,"","")"),"59-98")</f>
        <v>59-98</v>
      </c>
      <c r="C151" s="3" t="str">
        <f>IFERROR(__xludf.DUMMYFUNCTION("""COMPUTED_VALUE"""),"98-99")</f>
        <v>98-99</v>
      </c>
      <c r="D151" s="3">
        <f>IFERROR(__xludf.DUMMYFUNCTION("SPLIT(B151,""-"")"),59.0)</f>
        <v>59</v>
      </c>
      <c r="E151" s="3">
        <f>IFERROR(__xludf.DUMMYFUNCTION("""COMPUTED_VALUE"""),98.0)</f>
        <v>98</v>
      </c>
      <c r="F151" s="3">
        <f>IFERROR(__xludf.DUMMYFUNCTION("SPLIT(C151,""-"")"),98.0)</f>
        <v>98</v>
      </c>
      <c r="G151" s="3">
        <f>IFERROR(__xludf.DUMMYFUNCTION("""COMPUTED_VALUE"""),99.0)</f>
        <v>99</v>
      </c>
      <c r="H151" s="3" t="str">
        <f t="shared" si="1"/>
        <v>#N/A</v>
      </c>
      <c r="J151" s="3">
        <f t="shared" si="2"/>
        <v>1</v>
      </c>
    </row>
    <row r="152">
      <c r="A152" s="2" t="s">
        <v>151</v>
      </c>
      <c r="B152" s="3" t="str">
        <f>IFERROR(__xludf.DUMMYFUNCTION("SPLIT(A152,"","")"),"10-90")</f>
        <v>10-90</v>
      </c>
      <c r="C152" s="3" t="str">
        <f>IFERROR(__xludf.DUMMYFUNCTION("""COMPUTED_VALUE"""),"89-99")</f>
        <v>89-99</v>
      </c>
      <c r="D152" s="3">
        <f>IFERROR(__xludf.DUMMYFUNCTION("SPLIT(B152,""-"")"),10.0)</f>
        <v>10</v>
      </c>
      <c r="E152" s="3">
        <f>IFERROR(__xludf.DUMMYFUNCTION("""COMPUTED_VALUE"""),90.0)</f>
        <v>90</v>
      </c>
      <c r="F152" s="3">
        <f>IFERROR(__xludf.DUMMYFUNCTION("SPLIT(C152,""-"")"),89.0)</f>
        <v>89</v>
      </c>
      <c r="G152" s="3">
        <f>IFERROR(__xludf.DUMMYFUNCTION("""COMPUTED_VALUE"""),99.0)</f>
        <v>99</v>
      </c>
      <c r="H152" s="3" t="str">
        <f t="shared" si="1"/>
        <v>#N/A</v>
      </c>
      <c r="J152" s="3">
        <f t="shared" si="2"/>
        <v>1</v>
      </c>
    </row>
    <row r="153">
      <c r="A153" s="2" t="s">
        <v>152</v>
      </c>
      <c r="B153" s="3" t="str">
        <f>IFERROR(__xludf.DUMMYFUNCTION("SPLIT(A153,"","")"),"11-85")</f>
        <v>11-85</v>
      </c>
      <c r="C153" s="3" t="str">
        <f>IFERROR(__xludf.DUMMYFUNCTION("""COMPUTED_VALUE"""),"10-86")</f>
        <v>10-86</v>
      </c>
      <c r="D153" s="3">
        <f>IFERROR(__xludf.DUMMYFUNCTION("SPLIT(B153,""-"")"),11.0)</f>
        <v>11</v>
      </c>
      <c r="E153" s="3">
        <f>IFERROR(__xludf.DUMMYFUNCTION("""COMPUTED_VALUE"""),85.0)</f>
        <v>85</v>
      </c>
      <c r="F153" s="3">
        <f>IFERROR(__xludf.DUMMYFUNCTION("SPLIT(C153,""-"")"),10.0)</f>
        <v>10</v>
      </c>
      <c r="G153" s="3">
        <f>IFERROR(__xludf.DUMMYFUNCTION("""COMPUTED_VALUE"""),86.0)</f>
        <v>86</v>
      </c>
      <c r="H153" s="3">
        <f t="shared" si="1"/>
        <v>1</v>
      </c>
      <c r="J153" s="3">
        <f t="shared" si="2"/>
        <v>1</v>
      </c>
    </row>
    <row r="154">
      <c r="A154" s="2" t="s">
        <v>153</v>
      </c>
      <c r="B154" s="4">
        <f>IFERROR(__xludf.DUMMYFUNCTION("SPLIT(A154,"","")"),44657.0)</f>
        <v>44657</v>
      </c>
      <c r="C154" s="4">
        <f>IFERROR(__xludf.DUMMYFUNCTION("""COMPUTED_VALUE"""),44687.0)</f>
        <v>44687</v>
      </c>
      <c r="D154" s="3">
        <f>IFERROR(__xludf.DUMMYFUNCTION("SPLIT(B154,""-"")"),4.0)</f>
        <v>4</v>
      </c>
      <c r="E154" s="3">
        <f>IFERROR(__xludf.DUMMYFUNCTION("""COMPUTED_VALUE"""),6.0)</f>
        <v>6</v>
      </c>
      <c r="F154" s="3">
        <f>IFERROR(__xludf.DUMMYFUNCTION("SPLIT(C154,""-"")"),5.0)</f>
        <v>5</v>
      </c>
      <c r="G154" s="3">
        <f>IFERROR(__xludf.DUMMYFUNCTION("""COMPUTED_VALUE"""),6.0)</f>
        <v>6</v>
      </c>
      <c r="H154" s="3">
        <f t="shared" si="1"/>
        <v>1</v>
      </c>
      <c r="J154" s="3">
        <f t="shared" si="2"/>
        <v>1</v>
      </c>
    </row>
    <row r="155">
      <c r="A155" s="2" t="s">
        <v>154</v>
      </c>
      <c r="B155" s="3" t="str">
        <f>IFERROR(__xludf.DUMMYFUNCTION("SPLIT(A155,"","")"),"7-92")</f>
        <v>7-92</v>
      </c>
      <c r="C155" s="3" t="str">
        <f>IFERROR(__xludf.DUMMYFUNCTION("""COMPUTED_VALUE"""),"2-92")</f>
        <v>2-92</v>
      </c>
      <c r="D155" s="3">
        <f>IFERROR(__xludf.DUMMYFUNCTION("SPLIT(B155,""-"")"),7.0)</f>
        <v>7</v>
      </c>
      <c r="E155" s="3">
        <f>IFERROR(__xludf.DUMMYFUNCTION("""COMPUTED_VALUE"""),92.0)</f>
        <v>92</v>
      </c>
      <c r="F155" s="3">
        <f>IFERROR(__xludf.DUMMYFUNCTION("SPLIT(C155,""-"")"),2.0)</f>
        <v>2</v>
      </c>
      <c r="G155" s="3">
        <f>IFERROR(__xludf.DUMMYFUNCTION("""COMPUTED_VALUE"""),92.0)</f>
        <v>92</v>
      </c>
      <c r="H155" s="3">
        <f t="shared" si="1"/>
        <v>1</v>
      </c>
      <c r="J155" s="3">
        <f t="shared" si="2"/>
        <v>1</v>
      </c>
    </row>
    <row r="156">
      <c r="A156" s="2" t="s">
        <v>155</v>
      </c>
      <c r="B156" s="3" t="str">
        <f>IFERROR(__xludf.DUMMYFUNCTION("SPLIT(A156,"","")"),"54-78")</f>
        <v>54-78</v>
      </c>
      <c r="C156" s="3" t="str">
        <f>IFERROR(__xludf.DUMMYFUNCTION("""COMPUTED_VALUE"""),"78-78")</f>
        <v>78-78</v>
      </c>
      <c r="D156" s="3">
        <f>IFERROR(__xludf.DUMMYFUNCTION("SPLIT(B156,""-"")"),54.0)</f>
        <v>54</v>
      </c>
      <c r="E156" s="3">
        <f>IFERROR(__xludf.DUMMYFUNCTION("""COMPUTED_VALUE"""),78.0)</f>
        <v>78</v>
      </c>
      <c r="F156" s="3">
        <f>IFERROR(__xludf.DUMMYFUNCTION("SPLIT(C156,""-"")"),78.0)</f>
        <v>78</v>
      </c>
      <c r="G156" s="3">
        <f>IFERROR(__xludf.DUMMYFUNCTION("""COMPUTED_VALUE"""),78.0)</f>
        <v>78</v>
      </c>
      <c r="H156" s="3">
        <f t="shared" si="1"/>
        <v>1</v>
      </c>
      <c r="J156" s="3">
        <f t="shared" si="2"/>
        <v>1</v>
      </c>
    </row>
    <row r="157">
      <c r="A157" s="2" t="s">
        <v>156</v>
      </c>
      <c r="B157" s="3" t="str">
        <f>IFERROR(__xludf.DUMMYFUNCTION("SPLIT(A157,"","")"),"78-81")</f>
        <v>78-81</v>
      </c>
      <c r="C157" s="3" t="str">
        <f>IFERROR(__xludf.DUMMYFUNCTION("""COMPUTED_VALUE"""),"69-84")</f>
        <v>69-84</v>
      </c>
      <c r="D157" s="3">
        <f>IFERROR(__xludf.DUMMYFUNCTION("SPLIT(B157,""-"")"),78.0)</f>
        <v>78</v>
      </c>
      <c r="E157" s="3">
        <f>IFERROR(__xludf.DUMMYFUNCTION("""COMPUTED_VALUE"""),81.0)</f>
        <v>81</v>
      </c>
      <c r="F157" s="3">
        <f>IFERROR(__xludf.DUMMYFUNCTION("SPLIT(C157,""-"")"),69.0)</f>
        <v>69</v>
      </c>
      <c r="G157" s="3">
        <f>IFERROR(__xludf.DUMMYFUNCTION("""COMPUTED_VALUE"""),84.0)</f>
        <v>84</v>
      </c>
      <c r="H157" s="3">
        <f t="shared" si="1"/>
        <v>1</v>
      </c>
      <c r="J157" s="3">
        <f t="shared" si="2"/>
        <v>1</v>
      </c>
    </row>
    <row r="158">
      <c r="A158" s="2" t="s">
        <v>157</v>
      </c>
      <c r="B158" s="3" t="str">
        <f>IFERROR(__xludf.DUMMYFUNCTION("SPLIT(A158,"","")"),"18-44")</f>
        <v>18-44</v>
      </c>
      <c r="C158" s="3" t="str">
        <f>IFERROR(__xludf.DUMMYFUNCTION("""COMPUTED_VALUE"""),"17-19")</f>
        <v>17-19</v>
      </c>
      <c r="D158" s="3">
        <f>IFERROR(__xludf.DUMMYFUNCTION("SPLIT(B158,""-"")"),18.0)</f>
        <v>18</v>
      </c>
      <c r="E158" s="3">
        <f>IFERROR(__xludf.DUMMYFUNCTION("""COMPUTED_VALUE"""),44.0)</f>
        <v>44</v>
      </c>
      <c r="F158" s="3">
        <f>IFERROR(__xludf.DUMMYFUNCTION("SPLIT(C158,""-"")"),17.0)</f>
        <v>17</v>
      </c>
      <c r="G158" s="3">
        <f>IFERROR(__xludf.DUMMYFUNCTION("""COMPUTED_VALUE"""),19.0)</f>
        <v>19</v>
      </c>
      <c r="H158" s="3" t="str">
        <f t="shared" si="1"/>
        <v>#N/A</v>
      </c>
      <c r="J158" s="3">
        <f t="shared" si="2"/>
        <v>1</v>
      </c>
    </row>
    <row r="159">
      <c r="A159" s="2" t="s">
        <v>158</v>
      </c>
      <c r="B159" s="4">
        <f>IFERROR(__xludf.DUMMYFUNCTION("SPLIT(A159,"","")"),44759.0)</f>
        <v>44759</v>
      </c>
      <c r="C159" s="4">
        <f>IFERROR(__xludf.DUMMYFUNCTION("""COMPUTED_VALUE"""),44667.0)</f>
        <v>44667</v>
      </c>
      <c r="D159" s="3">
        <f>IFERROR(__xludf.DUMMYFUNCTION("SPLIT(B159,""-"")"),7.0)</f>
        <v>7</v>
      </c>
      <c r="E159" s="3">
        <f>IFERROR(__xludf.DUMMYFUNCTION("""COMPUTED_VALUE"""),17.0)</f>
        <v>17</v>
      </c>
      <c r="F159" s="3">
        <f>IFERROR(__xludf.DUMMYFUNCTION("SPLIT(C159,""-"")"),4.0)</f>
        <v>4</v>
      </c>
      <c r="G159" s="3">
        <f>IFERROR(__xludf.DUMMYFUNCTION("""COMPUTED_VALUE"""),16.0)</f>
        <v>16</v>
      </c>
      <c r="H159" s="3" t="str">
        <f t="shared" si="1"/>
        <v>#N/A</v>
      </c>
      <c r="J159" s="3">
        <f t="shared" si="2"/>
        <v>1</v>
      </c>
    </row>
    <row r="160">
      <c r="A160" s="2" t="s">
        <v>159</v>
      </c>
      <c r="B160" s="3" t="str">
        <f>IFERROR(__xludf.DUMMYFUNCTION("SPLIT(A160,"","")"),"71-90")</f>
        <v>71-90</v>
      </c>
      <c r="C160" s="3" t="str">
        <f>IFERROR(__xludf.DUMMYFUNCTION("""COMPUTED_VALUE"""),"70-88")</f>
        <v>70-88</v>
      </c>
      <c r="D160" s="3">
        <f>IFERROR(__xludf.DUMMYFUNCTION("SPLIT(B160,""-"")"),71.0)</f>
        <v>71</v>
      </c>
      <c r="E160" s="3">
        <f>IFERROR(__xludf.DUMMYFUNCTION("""COMPUTED_VALUE"""),90.0)</f>
        <v>90</v>
      </c>
      <c r="F160" s="3">
        <f>IFERROR(__xludf.DUMMYFUNCTION("SPLIT(C160,""-"")"),70.0)</f>
        <v>70</v>
      </c>
      <c r="G160" s="3">
        <f>IFERROR(__xludf.DUMMYFUNCTION("""COMPUTED_VALUE"""),88.0)</f>
        <v>88</v>
      </c>
      <c r="H160" s="3" t="str">
        <f t="shared" si="1"/>
        <v>#N/A</v>
      </c>
      <c r="J160" s="3">
        <f t="shared" si="2"/>
        <v>1</v>
      </c>
    </row>
    <row r="161">
      <c r="A161" s="2" t="s">
        <v>160</v>
      </c>
      <c r="B161" s="3" t="str">
        <f>IFERROR(__xludf.DUMMYFUNCTION("SPLIT(A161,"","")"),"82-83")</f>
        <v>82-83</v>
      </c>
      <c r="C161" s="3" t="str">
        <f>IFERROR(__xludf.DUMMYFUNCTION("""COMPUTED_VALUE"""),"82-88")</f>
        <v>82-88</v>
      </c>
      <c r="D161" s="3">
        <f>IFERROR(__xludf.DUMMYFUNCTION("SPLIT(B161,""-"")"),82.0)</f>
        <v>82</v>
      </c>
      <c r="E161" s="3">
        <f>IFERROR(__xludf.DUMMYFUNCTION("""COMPUTED_VALUE"""),83.0)</f>
        <v>83</v>
      </c>
      <c r="F161" s="3">
        <f>IFERROR(__xludf.DUMMYFUNCTION("SPLIT(C161,""-"")"),82.0)</f>
        <v>82</v>
      </c>
      <c r="G161" s="3">
        <f>IFERROR(__xludf.DUMMYFUNCTION("""COMPUTED_VALUE"""),88.0)</f>
        <v>88</v>
      </c>
      <c r="H161" s="3">
        <f t="shared" si="1"/>
        <v>1</v>
      </c>
      <c r="J161" s="3">
        <f t="shared" si="2"/>
        <v>1</v>
      </c>
    </row>
    <row r="162">
      <c r="A162" s="2" t="s">
        <v>161</v>
      </c>
      <c r="B162" s="3" t="str">
        <f>IFERROR(__xludf.DUMMYFUNCTION("SPLIT(A162,"","")"),"47-72")</f>
        <v>47-72</v>
      </c>
      <c r="C162" s="3" t="str">
        <f>IFERROR(__xludf.DUMMYFUNCTION("""COMPUTED_VALUE"""),"39-72")</f>
        <v>39-72</v>
      </c>
      <c r="D162" s="3">
        <f>IFERROR(__xludf.DUMMYFUNCTION("SPLIT(B162,""-"")"),47.0)</f>
        <v>47</v>
      </c>
      <c r="E162" s="3">
        <f>IFERROR(__xludf.DUMMYFUNCTION("""COMPUTED_VALUE"""),72.0)</f>
        <v>72</v>
      </c>
      <c r="F162" s="3">
        <f>IFERROR(__xludf.DUMMYFUNCTION("SPLIT(C162,""-"")"),39.0)</f>
        <v>39</v>
      </c>
      <c r="G162" s="3">
        <f>IFERROR(__xludf.DUMMYFUNCTION("""COMPUTED_VALUE"""),72.0)</f>
        <v>72</v>
      </c>
      <c r="H162" s="3">
        <f t="shared" si="1"/>
        <v>1</v>
      </c>
      <c r="J162" s="3">
        <f t="shared" si="2"/>
        <v>1</v>
      </c>
    </row>
    <row r="163">
      <c r="A163" s="2" t="s">
        <v>162</v>
      </c>
      <c r="B163" s="3" t="str">
        <f>IFERROR(__xludf.DUMMYFUNCTION("SPLIT(A163,"","")"),"22-95")</f>
        <v>22-95</v>
      </c>
      <c r="C163" s="3" t="str">
        <f>IFERROR(__xludf.DUMMYFUNCTION("""COMPUTED_VALUE"""),"28-98")</f>
        <v>28-98</v>
      </c>
      <c r="D163" s="3">
        <f>IFERROR(__xludf.DUMMYFUNCTION("SPLIT(B163,""-"")"),22.0)</f>
        <v>22</v>
      </c>
      <c r="E163" s="3">
        <f>IFERROR(__xludf.DUMMYFUNCTION("""COMPUTED_VALUE"""),95.0)</f>
        <v>95</v>
      </c>
      <c r="F163" s="3">
        <f>IFERROR(__xludf.DUMMYFUNCTION("SPLIT(C163,""-"")"),28.0)</f>
        <v>28</v>
      </c>
      <c r="G163" s="3">
        <f>IFERROR(__xludf.DUMMYFUNCTION("""COMPUTED_VALUE"""),98.0)</f>
        <v>98</v>
      </c>
      <c r="H163" s="3" t="str">
        <f t="shared" si="1"/>
        <v>#N/A</v>
      </c>
      <c r="J163" s="3">
        <f t="shared" si="2"/>
        <v>1</v>
      </c>
    </row>
    <row r="164">
      <c r="A164" s="2" t="s">
        <v>163</v>
      </c>
      <c r="B164" s="3" t="str">
        <f>IFERROR(__xludf.DUMMYFUNCTION("SPLIT(A164,"","")"),"98-98")</f>
        <v>98-98</v>
      </c>
      <c r="C164" s="3" t="str">
        <f>IFERROR(__xludf.DUMMYFUNCTION("""COMPUTED_VALUE"""),"68-98")</f>
        <v>68-98</v>
      </c>
      <c r="D164" s="3">
        <f>IFERROR(__xludf.DUMMYFUNCTION("SPLIT(B164,""-"")"),98.0)</f>
        <v>98</v>
      </c>
      <c r="E164" s="3">
        <f>IFERROR(__xludf.DUMMYFUNCTION("""COMPUTED_VALUE"""),98.0)</f>
        <v>98</v>
      </c>
      <c r="F164" s="3">
        <f>IFERROR(__xludf.DUMMYFUNCTION("SPLIT(C164,""-"")"),68.0)</f>
        <v>68</v>
      </c>
      <c r="G164" s="3">
        <f>IFERROR(__xludf.DUMMYFUNCTION("""COMPUTED_VALUE"""),98.0)</f>
        <v>98</v>
      </c>
      <c r="H164" s="3">
        <f t="shared" si="1"/>
        <v>1</v>
      </c>
      <c r="J164" s="3">
        <f t="shared" si="2"/>
        <v>1</v>
      </c>
    </row>
    <row r="165">
      <c r="A165" s="2" t="s">
        <v>164</v>
      </c>
      <c r="B165" s="3" t="str">
        <f>IFERROR(__xludf.DUMMYFUNCTION("SPLIT(A165,"","")"),"5-96")</f>
        <v>5-96</v>
      </c>
      <c r="C165" s="3" t="str">
        <f>IFERROR(__xludf.DUMMYFUNCTION("""COMPUTED_VALUE"""),"4-97")</f>
        <v>4-97</v>
      </c>
      <c r="D165" s="3">
        <f>IFERROR(__xludf.DUMMYFUNCTION("SPLIT(B165,""-"")"),5.0)</f>
        <v>5</v>
      </c>
      <c r="E165" s="3">
        <f>IFERROR(__xludf.DUMMYFUNCTION("""COMPUTED_VALUE"""),96.0)</f>
        <v>96</v>
      </c>
      <c r="F165" s="3">
        <f>IFERROR(__xludf.DUMMYFUNCTION("SPLIT(C165,""-"")"),4.0)</f>
        <v>4</v>
      </c>
      <c r="G165" s="3">
        <f>IFERROR(__xludf.DUMMYFUNCTION("""COMPUTED_VALUE"""),97.0)</f>
        <v>97</v>
      </c>
      <c r="H165" s="3">
        <f t="shared" si="1"/>
        <v>1</v>
      </c>
      <c r="J165" s="3">
        <f t="shared" si="2"/>
        <v>1</v>
      </c>
    </row>
    <row r="166">
      <c r="A166" s="2" t="s">
        <v>165</v>
      </c>
      <c r="B166" s="3" t="str">
        <f>IFERROR(__xludf.DUMMYFUNCTION("SPLIT(A166,"","")"),"76-92")</f>
        <v>76-92</v>
      </c>
      <c r="C166" s="3" t="str">
        <f>IFERROR(__xludf.DUMMYFUNCTION("""COMPUTED_VALUE"""),"1-77")</f>
        <v>1-77</v>
      </c>
      <c r="D166" s="3">
        <f>IFERROR(__xludf.DUMMYFUNCTION("SPLIT(B166,""-"")"),76.0)</f>
        <v>76</v>
      </c>
      <c r="E166" s="3">
        <f>IFERROR(__xludf.DUMMYFUNCTION("""COMPUTED_VALUE"""),92.0)</f>
        <v>92</v>
      </c>
      <c r="F166" s="3">
        <f>IFERROR(__xludf.DUMMYFUNCTION("SPLIT(C166,""-"")"),1.0)</f>
        <v>1</v>
      </c>
      <c r="G166" s="3">
        <f>IFERROR(__xludf.DUMMYFUNCTION("""COMPUTED_VALUE"""),77.0)</f>
        <v>77</v>
      </c>
      <c r="H166" s="3" t="str">
        <f t="shared" si="1"/>
        <v>#N/A</v>
      </c>
      <c r="J166" s="3">
        <f t="shared" si="2"/>
        <v>1</v>
      </c>
    </row>
    <row r="167">
      <c r="A167" s="2" t="s">
        <v>166</v>
      </c>
      <c r="B167" s="3" t="str">
        <f>IFERROR(__xludf.DUMMYFUNCTION("SPLIT(A167,"","")"),"17-62")</f>
        <v>17-62</v>
      </c>
      <c r="C167" s="3" t="str">
        <f>IFERROR(__xludf.DUMMYFUNCTION("""COMPUTED_VALUE"""),"16-63")</f>
        <v>16-63</v>
      </c>
      <c r="D167" s="3">
        <f>IFERROR(__xludf.DUMMYFUNCTION("SPLIT(B167,""-"")"),17.0)</f>
        <v>17</v>
      </c>
      <c r="E167" s="3">
        <f>IFERROR(__xludf.DUMMYFUNCTION("""COMPUTED_VALUE"""),62.0)</f>
        <v>62</v>
      </c>
      <c r="F167" s="3">
        <f>IFERROR(__xludf.DUMMYFUNCTION("SPLIT(C167,""-"")"),16.0)</f>
        <v>16</v>
      </c>
      <c r="G167" s="3">
        <f>IFERROR(__xludf.DUMMYFUNCTION("""COMPUTED_VALUE"""),63.0)</f>
        <v>63</v>
      </c>
      <c r="H167" s="3">
        <f t="shared" si="1"/>
        <v>1</v>
      </c>
      <c r="J167" s="3">
        <f t="shared" si="2"/>
        <v>1</v>
      </c>
    </row>
    <row r="168">
      <c r="A168" s="2" t="s">
        <v>167</v>
      </c>
      <c r="B168" s="3" t="str">
        <f>IFERROR(__xludf.DUMMYFUNCTION("SPLIT(A168,"","")"),"20-41")</f>
        <v>20-41</v>
      </c>
      <c r="C168" s="3" t="str">
        <f>IFERROR(__xludf.DUMMYFUNCTION("""COMPUTED_VALUE"""),"20-83")</f>
        <v>20-83</v>
      </c>
      <c r="D168" s="3">
        <f>IFERROR(__xludf.DUMMYFUNCTION("SPLIT(B168,""-"")"),20.0)</f>
        <v>20</v>
      </c>
      <c r="E168" s="3">
        <f>IFERROR(__xludf.DUMMYFUNCTION("""COMPUTED_VALUE"""),41.0)</f>
        <v>41</v>
      </c>
      <c r="F168" s="3">
        <f>IFERROR(__xludf.DUMMYFUNCTION("SPLIT(C168,""-"")"),20.0)</f>
        <v>20</v>
      </c>
      <c r="G168" s="3">
        <f>IFERROR(__xludf.DUMMYFUNCTION("""COMPUTED_VALUE"""),83.0)</f>
        <v>83</v>
      </c>
      <c r="H168" s="3">
        <f t="shared" si="1"/>
        <v>1</v>
      </c>
      <c r="J168" s="3">
        <f t="shared" si="2"/>
        <v>1</v>
      </c>
    </row>
    <row r="169">
      <c r="A169" s="2" t="s">
        <v>168</v>
      </c>
      <c r="B169" s="3" t="str">
        <f>IFERROR(__xludf.DUMMYFUNCTION("SPLIT(A169,"","")"),"59-74")</f>
        <v>59-74</v>
      </c>
      <c r="C169" s="3" t="str">
        <f>IFERROR(__xludf.DUMMYFUNCTION("""COMPUTED_VALUE"""),"58-60")</f>
        <v>58-60</v>
      </c>
      <c r="D169" s="3">
        <f>IFERROR(__xludf.DUMMYFUNCTION("SPLIT(B169,""-"")"),59.0)</f>
        <v>59</v>
      </c>
      <c r="E169" s="3">
        <f>IFERROR(__xludf.DUMMYFUNCTION("""COMPUTED_VALUE"""),74.0)</f>
        <v>74</v>
      </c>
      <c r="F169" s="3">
        <f>IFERROR(__xludf.DUMMYFUNCTION("SPLIT(C169,""-"")"),58.0)</f>
        <v>58</v>
      </c>
      <c r="G169" s="3">
        <f>IFERROR(__xludf.DUMMYFUNCTION("""COMPUTED_VALUE"""),60.0)</f>
        <v>60</v>
      </c>
      <c r="H169" s="3" t="str">
        <f t="shared" si="1"/>
        <v>#N/A</v>
      </c>
      <c r="J169" s="3">
        <f t="shared" si="2"/>
        <v>1</v>
      </c>
    </row>
    <row r="170">
      <c r="A170" s="2" t="s">
        <v>169</v>
      </c>
      <c r="B170" s="3" t="str">
        <f>IFERROR(__xludf.DUMMYFUNCTION("SPLIT(A170,"","")"),"8-83")</f>
        <v>8-83</v>
      </c>
      <c r="C170" s="4">
        <f>IFERROR(__xludf.DUMMYFUNCTION("""COMPUTED_VALUE"""),44782.0)</f>
        <v>44782</v>
      </c>
      <c r="D170" s="3">
        <f>IFERROR(__xludf.DUMMYFUNCTION("SPLIT(B170,""-"")"),8.0)</f>
        <v>8</v>
      </c>
      <c r="E170" s="3">
        <f>IFERROR(__xludf.DUMMYFUNCTION("""COMPUTED_VALUE"""),83.0)</f>
        <v>83</v>
      </c>
      <c r="F170" s="3">
        <f>IFERROR(__xludf.DUMMYFUNCTION("SPLIT(C170,""-"")"),8.0)</f>
        <v>8</v>
      </c>
      <c r="G170" s="3">
        <f>IFERROR(__xludf.DUMMYFUNCTION("""COMPUTED_VALUE"""),9.0)</f>
        <v>9</v>
      </c>
      <c r="H170" s="3">
        <f t="shared" si="1"/>
        <v>1</v>
      </c>
      <c r="J170" s="3">
        <f t="shared" si="2"/>
        <v>1</v>
      </c>
    </row>
    <row r="171">
      <c r="A171" s="2" t="s">
        <v>170</v>
      </c>
      <c r="B171" s="3" t="str">
        <f>IFERROR(__xludf.DUMMYFUNCTION("SPLIT(A171,"","")"),"30-94")</f>
        <v>30-94</v>
      </c>
      <c r="C171" s="3" t="str">
        <f>IFERROR(__xludf.DUMMYFUNCTION("""COMPUTED_VALUE"""),"64-97")</f>
        <v>64-97</v>
      </c>
      <c r="D171" s="3">
        <f>IFERROR(__xludf.DUMMYFUNCTION("SPLIT(B171,""-"")"),30.0)</f>
        <v>30</v>
      </c>
      <c r="E171" s="3">
        <f>IFERROR(__xludf.DUMMYFUNCTION("""COMPUTED_VALUE"""),94.0)</f>
        <v>94</v>
      </c>
      <c r="F171" s="3">
        <f>IFERROR(__xludf.DUMMYFUNCTION("SPLIT(C171,""-"")"),64.0)</f>
        <v>64</v>
      </c>
      <c r="G171" s="3">
        <f>IFERROR(__xludf.DUMMYFUNCTION("""COMPUTED_VALUE"""),97.0)</f>
        <v>97</v>
      </c>
      <c r="H171" s="3" t="str">
        <f t="shared" si="1"/>
        <v>#N/A</v>
      </c>
      <c r="J171" s="3">
        <f t="shared" si="2"/>
        <v>1</v>
      </c>
    </row>
    <row r="172">
      <c r="A172" s="2" t="s">
        <v>171</v>
      </c>
      <c r="B172" s="3" t="str">
        <f>IFERROR(__xludf.DUMMYFUNCTION("SPLIT(A172,"","")"),"18-67")</f>
        <v>18-67</v>
      </c>
      <c r="C172" s="3" t="str">
        <f>IFERROR(__xludf.DUMMYFUNCTION("""COMPUTED_VALUE"""),"12-67")</f>
        <v>12-67</v>
      </c>
      <c r="D172" s="3">
        <f>IFERROR(__xludf.DUMMYFUNCTION("SPLIT(B172,""-"")"),18.0)</f>
        <v>18</v>
      </c>
      <c r="E172" s="3">
        <f>IFERROR(__xludf.DUMMYFUNCTION("""COMPUTED_VALUE"""),67.0)</f>
        <v>67</v>
      </c>
      <c r="F172" s="3">
        <f>IFERROR(__xludf.DUMMYFUNCTION("SPLIT(C172,""-"")"),12.0)</f>
        <v>12</v>
      </c>
      <c r="G172" s="3">
        <f>IFERROR(__xludf.DUMMYFUNCTION("""COMPUTED_VALUE"""),67.0)</f>
        <v>67</v>
      </c>
      <c r="H172" s="3">
        <f t="shared" si="1"/>
        <v>1</v>
      </c>
      <c r="J172" s="3">
        <f t="shared" si="2"/>
        <v>1</v>
      </c>
    </row>
    <row r="173">
      <c r="A173" s="2" t="s">
        <v>172</v>
      </c>
      <c r="B173" s="3" t="str">
        <f>IFERROR(__xludf.DUMMYFUNCTION("SPLIT(A173,"","")"),"32-54")</f>
        <v>32-54</v>
      </c>
      <c r="C173" s="3" t="str">
        <f>IFERROR(__xludf.DUMMYFUNCTION("""COMPUTED_VALUE"""),"18-33")</f>
        <v>18-33</v>
      </c>
      <c r="D173" s="3">
        <f>IFERROR(__xludf.DUMMYFUNCTION("SPLIT(B173,""-"")"),32.0)</f>
        <v>32</v>
      </c>
      <c r="E173" s="3">
        <f>IFERROR(__xludf.DUMMYFUNCTION("""COMPUTED_VALUE"""),54.0)</f>
        <v>54</v>
      </c>
      <c r="F173" s="3">
        <f>IFERROR(__xludf.DUMMYFUNCTION("SPLIT(C173,""-"")"),18.0)</f>
        <v>18</v>
      </c>
      <c r="G173" s="3">
        <f>IFERROR(__xludf.DUMMYFUNCTION("""COMPUTED_VALUE"""),33.0)</f>
        <v>33</v>
      </c>
      <c r="H173" s="3" t="str">
        <f t="shared" si="1"/>
        <v>#N/A</v>
      </c>
      <c r="J173" s="3">
        <f t="shared" si="2"/>
        <v>1</v>
      </c>
    </row>
    <row r="174">
      <c r="A174" s="2" t="s">
        <v>173</v>
      </c>
      <c r="B174" s="3" t="str">
        <f>IFERROR(__xludf.DUMMYFUNCTION("SPLIT(A174,"","")"),"31-81")</f>
        <v>31-81</v>
      </c>
      <c r="C174" s="3" t="str">
        <f>IFERROR(__xludf.DUMMYFUNCTION("""COMPUTED_VALUE"""),"31-81")</f>
        <v>31-81</v>
      </c>
      <c r="D174" s="3">
        <f>IFERROR(__xludf.DUMMYFUNCTION("SPLIT(B174,""-"")"),31.0)</f>
        <v>31</v>
      </c>
      <c r="E174" s="3">
        <f>IFERROR(__xludf.DUMMYFUNCTION("""COMPUTED_VALUE"""),81.0)</f>
        <v>81</v>
      </c>
      <c r="F174" s="3">
        <f>IFERROR(__xludf.DUMMYFUNCTION("SPLIT(C174,""-"")"),31.0)</f>
        <v>31</v>
      </c>
      <c r="G174" s="3">
        <f>IFERROR(__xludf.DUMMYFUNCTION("""COMPUTED_VALUE"""),81.0)</f>
        <v>81</v>
      </c>
      <c r="H174" s="3">
        <f t="shared" si="1"/>
        <v>1</v>
      </c>
      <c r="J174" s="3">
        <f t="shared" si="2"/>
        <v>1</v>
      </c>
    </row>
    <row r="175">
      <c r="A175" s="2" t="s">
        <v>174</v>
      </c>
      <c r="B175" s="3" t="str">
        <f>IFERROR(__xludf.DUMMYFUNCTION("SPLIT(A175,"","")"),"14-15")</f>
        <v>14-15</v>
      </c>
      <c r="C175" s="3" t="str">
        <f>IFERROR(__xludf.DUMMYFUNCTION("""COMPUTED_VALUE"""),"14-14")</f>
        <v>14-14</v>
      </c>
      <c r="D175" s="3">
        <f>IFERROR(__xludf.DUMMYFUNCTION("SPLIT(B175,""-"")"),14.0)</f>
        <v>14</v>
      </c>
      <c r="E175" s="3">
        <f>IFERROR(__xludf.DUMMYFUNCTION("""COMPUTED_VALUE"""),15.0)</f>
        <v>15</v>
      </c>
      <c r="F175" s="3">
        <f>IFERROR(__xludf.DUMMYFUNCTION("SPLIT(C175,""-"")"),14.0)</f>
        <v>14</v>
      </c>
      <c r="G175" s="3">
        <f>IFERROR(__xludf.DUMMYFUNCTION("""COMPUTED_VALUE"""),14.0)</f>
        <v>14</v>
      </c>
      <c r="H175" s="3">
        <f t="shared" si="1"/>
        <v>1</v>
      </c>
      <c r="J175" s="3">
        <f t="shared" si="2"/>
        <v>1</v>
      </c>
    </row>
    <row r="176">
      <c r="A176" s="2" t="s">
        <v>175</v>
      </c>
      <c r="B176" s="3" t="str">
        <f>IFERROR(__xludf.DUMMYFUNCTION("SPLIT(A176,"","")"),"89-92")</f>
        <v>89-92</v>
      </c>
      <c r="C176" s="3" t="str">
        <f>IFERROR(__xludf.DUMMYFUNCTION("""COMPUTED_VALUE"""),"18-90")</f>
        <v>18-90</v>
      </c>
      <c r="D176" s="3">
        <f>IFERROR(__xludf.DUMMYFUNCTION("SPLIT(B176,""-"")"),89.0)</f>
        <v>89</v>
      </c>
      <c r="E176" s="3">
        <f>IFERROR(__xludf.DUMMYFUNCTION("""COMPUTED_VALUE"""),92.0)</f>
        <v>92</v>
      </c>
      <c r="F176" s="3">
        <f>IFERROR(__xludf.DUMMYFUNCTION("SPLIT(C176,""-"")"),18.0)</f>
        <v>18</v>
      </c>
      <c r="G176" s="3">
        <f>IFERROR(__xludf.DUMMYFUNCTION("""COMPUTED_VALUE"""),90.0)</f>
        <v>90</v>
      </c>
      <c r="H176" s="3" t="str">
        <f t="shared" si="1"/>
        <v>#N/A</v>
      </c>
      <c r="J176" s="3">
        <f t="shared" si="2"/>
        <v>1</v>
      </c>
    </row>
    <row r="177">
      <c r="A177" s="2" t="s">
        <v>176</v>
      </c>
      <c r="B177" s="3" t="str">
        <f>IFERROR(__xludf.DUMMYFUNCTION("SPLIT(A177,"","")"),"16-23")</f>
        <v>16-23</v>
      </c>
      <c r="C177" s="3" t="str">
        <f>IFERROR(__xludf.DUMMYFUNCTION("""COMPUTED_VALUE"""),"1-34")</f>
        <v>1-34</v>
      </c>
      <c r="D177" s="3">
        <f>IFERROR(__xludf.DUMMYFUNCTION("SPLIT(B177,""-"")"),16.0)</f>
        <v>16</v>
      </c>
      <c r="E177" s="3">
        <f>IFERROR(__xludf.DUMMYFUNCTION("""COMPUTED_VALUE"""),23.0)</f>
        <v>23</v>
      </c>
      <c r="F177" s="3">
        <f>IFERROR(__xludf.DUMMYFUNCTION("SPLIT(C177,""-"")"),1.0)</f>
        <v>1</v>
      </c>
      <c r="G177" s="3">
        <f>IFERROR(__xludf.DUMMYFUNCTION("""COMPUTED_VALUE"""),34.0)</f>
        <v>34</v>
      </c>
      <c r="H177" s="3">
        <f t="shared" si="1"/>
        <v>1</v>
      </c>
      <c r="J177" s="3">
        <f t="shared" si="2"/>
        <v>1</v>
      </c>
    </row>
    <row r="178">
      <c r="A178" s="2" t="s">
        <v>177</v>
      </c>
      <c r="B178" s="3" t="str">
        <f>IFERROR(__xludf.DUMMYFUNCTION("SPLIT(A178,"","")"),"1-98")</f>
        <v>1-98</v>
      </c>
      <c r="C178" s="3" t="str">
        <f>IFERROR(__xludf.DUMMYFUNCTION("""COMPUTED_VALUE"""),"1-51")</f>
        <v>1-51</v>
      </c>
      <c r="D178" s="3">
        <f>IFERROR(__xludf.DUMMYFUNCTION("SPLIT(B178,""-"")"),1.0)</f>
        <v>1</v>
      </c>
      <c r="E178" s="3">
        <f>IFERROR(__xludf.DUMMYFUNCTION("""COMPUTED_VALUE"""),98.0)</f>
        <v>98</v>
      </c>
      <c r="F178" s="3">
        <f>IFERROR(__xludf.DUMMYFUNCTION("SPLIT(C178,""-"")"),1.0)</f>
        <v>1</v>
      </c>
      <c r="G178" s="3">
        <f>IFERROR(__xludf.DUMMYFUNCTION("""COMPUTED_VALUE"""),51.0)</f>
        <v>51</v>
      </c>
      <c r="H178" s="3">
        <f t="shared" si="1"/>
        <v>1</v>
      </c>
      <c r="J178" s="3">
        <f t="shared" si="2"/>
        <v>1</v>
      </c>
    </row>
    <row r="179">
      <c r="A179" s="2" t="s">
        <v>18</v>
      </c>
      <c r="B179" s="3" t="str">
        <f>IFERROR(__xludf.DUMMYFUNCTION("SPLIT(A179,"","")"),"3-98")</f>
        <v>3-98</v>
      </c>
      <c r="C179" s="4">
        <f>IFERROR(__xludf.DUMMYFUNCTION("""COMPUTED_VALUE"""),44595.0)</f>
        <v>44595</v>
      </c>
      <c r="D179" s="3">
        <f>IFERROR(__xludf.DUMMYFUNCTION("SPLIT(B179,""-"")"),3.0)</f>
        <v>3</v>
      </c>
      <c r="E179" s="3">
        <f>IFERROR(__xludf.DUMMYFUNCTION("""COMPUTED_VALUE"""),98.0)</f>
        <v>98</v>
      </c>
      <c r="F179" s="3">
        <f>IFERROR(__xludf.DUMMYFUNCTION("SPLIT(C179,""-"")"),2.0)</f>
        <v>2</v>
      </c>
      <c r="G179" s="3">
        <f>IFERROR(__xludf.DUMMYFUNCTION("""COMPUTED_VALUE"""),3.0)</f>
        <v>3</v>
      </c>
      <c r="H179" s="3" t="str">
        <f t="shared" si="1"/>
        <v>#N/A</v>
      </c>
      <c r="J179" s="3">
        <f t="shared" si="2"/>
        <v>1</v>
      </c>
    </row>
    <row r="180">
      <c r="A180" s="2" t="s">
        <v>178</v>
      </c>
      <c r="B180" s="3" t="str">
        <f>IFERROR(__xludf.DUMMYFUNCTION("SPLIT(A180,"","")"),"16-97")</f>
        <v>16-97</v>
      </c>
      <c r="C180" s="3" t="str">
        <f>IFERROR(__xludf.DUMMYFUNCTION("""COMPUTED_VALUE"""),"97-98")</f>
        <v>97-98</v>
      </c>
      <c r="D180" s="3">
        <f>IFERROR(__xludf.DUMMYFUNCTION("SPLIT(B180,""-"")"),16.0)</f>
        <v>16</v>
      </c>
      <c r="E180" s="3">
        <f>IFERROR(__xludf.DUMMYFUNCTION("""COMPUTED_VALUE"""),97.0)</f>
        <v>97</v>
      </c>
      <c r="F180" s="3">
        <f>IFERROR(__xludf.DUMMYFUNCTION("SPLIT(C180,""-"")"),97.0)</f>
        <v>97</v>
      </c>
      <c r="G180" s="3">
        <f>IFERROR(__xludf.DUMMYFUNCTION("""COMPUTED_VALUE"""),98.0)</f>
        <v>98</v>
      </c>
      <c r="H180" s="3" t="str">
        <f t="shared" si="1"/>
        <v>#N/A</v>
      </c>
      <c r="J180" s="3">
        <f t="shared" si="2"/>
        <v>1</v>
      </c>
    </row>
    <row r="181">
      <c r="A181" s="2" t="s">
        <v>179</v>
      </c>
      <c r="B181" s="3" t="str">
        <f>IFERROR(__xludf.DUMMYFUNCTION("SPLIT(A181,"","")"),"32-82")</f>
        <v>32-82</v>
      </c>
      <c r="C181" s="3" t="str">
        <f>IFERROR(__xludf.DUMMYFUNCTION("""COMPUTED_VALUE"""),"32-33")</f>
        <v>32-33</v>
      </c>
      <c r="D181" s="3">
        <f>IFERROR(__xludf.DUMMYFUNCTION("SPLIT(B181,""-"")"),32.0)</f>
        <v>32</v>
      </c>
      <c r="E181" s="3">
        <f>IFERROR(__xludf.DUMMYFUNCTION("""COMPUTED_VALUE"""),82.0)</f>
        <v>82</v>
      </c>
      <c r="F181" s="3">
        <f>IFERROR(__xludf.DUMMYFUNCTION("SPLIT(C181,""-"")"),32.0)</f>
        <v>32</v>
      </c>
      <c r="G181" s="3">
        <f>IFERROR(__xludf.DUMMYFUNCTION("""COMPUTED_VALUE"""),33.0)</f>
        <v>33</v>
      </c>
      <c r="H181" s="3">
        <f t="shared" si="1"/>
        <v>1</v>
      </c>
      <c r="J181" s="3">
        <f t="shared" si="2"/>
        <v>1</v>
      </c>
    </row>
    <row r="182">
      <c r="A182" s="2" t="s">
        <v>180</v>
      </c>
      <c r="B182" s="4">
        <f>IFERROR(__xludf.DUMMYFUNCTION("SPLIT(A182,"","")"),44572.0)</f>
        <v>44572</v>
      </c>
      <c r="C182" s="4">
        <f>IFERROR(__xludf.DUMMYFUNCTION("""COMPUTED_VALUE"""),44604.0)</f>
        <v>44604</v>
      </c>
      <c r="D182" s="3">
        <f>IFERROR(__xludf.DUMMYFUNCTION("SPLIT(B182,""-"")"),1.0)</f>
        <v>1</v>
      </c>
      <c r="E182" s="3">
        <f>IFERROR(__xludf.DUMMYFUNCTION("""COMPUTED_VALUE"""),11.0)</f>
        <v>11</v>
      </c>
      <c r="F182" s="3">
        <f>IFERROR(__xludf.DUMMYFUNCTION("SPLIT(C182,""-"")"),2.0)</f>
        <v>2</v>
      </c>
      <c r="G182" s="3">
        <f>IFERROR(__xludf.DUMMYFUNCTION("""COMPUTED_VALUE"""),12.0)</f>
        <v>12</v>
      </c>
      <c r="H182" s="3" t="str">
        <f t="shared" si="1"/>
        <v>#N/A</v>
      </c>
      <c r="J182" s="3">
        <f t="shared" si="2"/>
        <v>1</v>
      </c>
    </row>
    <row r="183">
      <c r="A183" s="2" t="s">
        <v>181</v>
      </c>
      <c r="B183" s="3" t="str">
        <f>IFERROR(__xludf.DUMMYFUNCTION("SPLIT(A183,"","")"),"88-90")</f>
        <v>88-90</v>
      </c>
      <c r="C183" s="3" t="str">
        <f>IFERROR(__xludf.DUMMYFUNCTION("""COMPUTED_VALUE"""),"37-92")</f>
        <v>37-92</v>
      </c>
      <c r="D183" s="3">
        <f>IFERROR(__xludf.DUMMYFUNCTION("SPLIT(B183,""-"")"),88.0)</f>
        <v>88</v>
      </c>
      <c r="E183" s="3">
        <f>IFERROR(__xludf.DUMMYFUNCTION("""COMPUTED_VALUE"""),90.0)</f>
        <v>90</v>
      </c>
      <c r="F183" s="3">
        <f>IFERROR(__xludf.DUMMYFUNCTION("SPLIT(C183,""-"")"),37.0)</f>
        <v>37</v>
      </c>
      <c r="G183" s="3">
        <f>IFERROR(__xludf.DUMMYFUNCTION("""COMPUTED_VALUE"""),92.0)</f>
        <v>92</v>
      </c>
      <c r="H183" s="3">
        <f t="shared" si="1"/>
        <v>1</v>
      </c>
      <c r="J183" s="3">
        <f t="shared" si="2"/>
        <v>1</v>
      </c>
    </row>
    <row r="184">
      <c r="A184" s="2" t="s">
        <v>182</v>
      </c>
      <c r="B184" s="4">
        <f>IFERROR(__xludf.DUMMYFUNCTION("SPLIT(A184,"","")"),44607.0)</f>
        <v>44607</v>
      </c>
      <c r="C184" s="4">
        <f>IFERROR(__xludf.DUMMYFUNCTION("""COMPUTED_VALUE"""),44635.0)</f>
        <v>44635</v>
      </c>
      <c r="D184" s="3">
        <f>IFERROR(__xludf.DUMMYFUNCTION("SPLIT(B184,""-"")"),2.0)</f>
        <v>2</v>
      </c>
      <c r="E184" s="3">
        <f>IFERROR(__xludf.DUMMYFUNCTION("""COMPUTED_VALUE"""),15.0)</f>
        <v>15</v>
      </c>
      <c r="F184" s="3">
        <f>IFERROR(__xludf.DUMMYFUNCTION("SPLIT(C184,""-"")"),3.0)</f>
        <v>3</v>
      </c>
      <c r="G184" s="3">
        <f>IFERROR(__xludf.DUMMYFUNCTION("""COMPUTED_VALUE"""),15.0)</f>
        <v>15</v>
      </c>
      <c r="H184" s="3">
        <f t="shared" si="1"/>
        <v>1</v>
      </c>
      <c r="J184" s="3">
        <f t="shared" si="2"/>
        <v>1</v>
      </c>
    </row>
    <row r="185">
      <c r="A185" s="2" t="s">
        <v>183</v>
      </c>
      <c r="B185" s="3" t="str">
        <f>IFERROR(__xludf.DUMMYFUNCTION("SPLIT(A185,"","")"),"19-57")</f>
        <v>19-57</v>
      </c>
      <c r="C185" s="3" t="str">
        <f>IFERROR(__xludf.DUMMYFUNCTION("""COMPUTED_VALUE"""),"5-60")</f>
        <v>5-60</v>
      </c>
      <c r="D185" s="3">
        <f>IFERROR(__xludf.DUMMYFUNCTION("SPLIT(B185,""-"")"),19.0)</f>
        <v>19</v>
      </c>
      <c r="E185" s="3">
        <f>IFERROR(__xludf.DUMMYFUNCTION("""COMPUTED_VALUE"""),57.0)</f>
        <v>57</v>
      </c>
      <c r="F185" s="3">
        <f>IFERROR(__xludf.DUMMYFUNCTION("SPLIT(C185,""-"")"),5.0)</f>
        <v>5</v>
      </c>
      <c r="G185" s="3">
        <f>IFERROR(__xludf.DUMMYFUNCTION("""COMPUTED_VALUE"""),60.0)</f>
        <v>60</v>
      </c>
      <c r="H185" s="3">
        <f t="shared" si="1"/>
        <v>1</v>
      </c>
      <c r="J185" s="3">
        <f t="shared" si="2"/>
        <v>1</v>
      </c>
    </row>
    <row r="186">
      <c r="A186" s="2" t="s">
        <v>184</v>
      </c>
      <c r="B186" s="3" t="str">
        <f>IFERROR(__xludf.DUMMYFUNCTION("SPLIT(A186,"","")"),"15-17")</f>
        <v>15-17</v>
      </c>
      <c r="C186" s="3" t="str">
        <f>IFERROR(__xludf.DUMMYFUNCTION("""COMPUTED_VALUE"""),"14-17")</f>
        <v>14-17</v>
      </c>
      <c r="D186" s="3">
        <f>IFERROR(__xludf.DUMMYFUNCTION("SPLIT(B186,""-"")"),15.0)</f>
        <v>15</v>
      </c>
      <c r="E186" s="3">
        <f>IFERROR(__xludf.DUMMYFUNCTION("""COMPUTED_VALUE"""),17.0)</f>
        <v>17</v>
      </c>
      <c r="F186" s="3">
        <f>IFERROR(__xludf.DUMMYFUNCTION("SPLIT(C186,""-"")"),14.0)</f>
        <v>14</v>
      </c>
      <c r="G186" s="3">
        <f>IFERROR(__xludf.DUMMYFUNCTION("""COMPUTED_VALUE"""),17.0)</f>
        <v>17</v>
      </c>
      <c r="H186" s="3">
        <f t="shared" si="1"/>
        <v>1</v>
      </c>
      <c r="J186" s="3">
        <f t="shared" si="2"/>
        <v>1</v>
      </c>
    </row>
    <row r="187">
      <c r="A187" s="2" t="s">
        <v>185</v>
      </c>
      <c r="B187" s="3" t="str">
        <f>IFERROR(__xludf.DUMMYFUNCTION("SPLIT(A187,"","")"),"83-83")</f>
        <v>83-83</v>
      </c>
      <c r="C187" s="3" t="str">
        <f>IFERROR(__xludf.DUMMYFUNCTION("""COMPUTED_VALUE"""),"50-84")</f>
        <v>50-84</v>
      </c>
      <c r="D187" s="3">
        <f>IFERROR(__xludf.DUMMYFUNCTION("SPLIT(B187,""-"")"),83.0)</f>
        <v>83</v>
      </c>
      <c r="E187" s="3">
        <f>IFERROR(__xludf.DUMMYFUNCTION("""COMPUTED_VALUE"""),83.0)</f>
        <v>83</v>
      </c>
      <c r="F187" s="3">
        <f>IFERROR(__xludf.DUMMYFUNCTION("SPLIT(C187,""-"")"),50.0)</f>
        <v>50</v>
      </c>
      <c r="G187" s="3">
        <f>IFERROR(__xludf.DUMMYFUNCTION("""COMPUTED_VALUE"""),84.0)</f>
        <v>84</v>
      </c>
      <c r="H187" s="3">
        <f t="shared" si="1"/>
        <v>1</v>
      </c>
      <c r="J187" s="3">
        <f t="shared" si="2"/>
        <v>1</v>
      </c>
    </row>
    <row r="188">
      <c r="A188" s="2" t="s">
        <v>186</v>
      </c>
      <c r="B188" s="3" t="str">
        <f>IFERROR(__xludf.DUMMYFUNCTION("SPLIT(A188,"","")"),"2-32")</f>
        <v>2-32</v>
      </c>
      <c r="C188" s="3" t="str">
        <f>IFERROR(__xludf.DUMMYFUNCTION("""COMPUTED_VALUE"""),"27-54")</f>
        <v>27-54</v>
      </c>
      <c r="D188" s="3">
        <f>IFERROR(__xludf.DUMMYFUNCTION("SPLIT(B188,""-"")"),2.0)</f>
        <v>2</v>
      </c>
      <c r="E188" s="3">
        <f>IFERROR(__xludf.DUMMYFUNCTION("""COMPUTED_VALUE"""),32.0)</f>
        <v>32</v>
      </c>
      <c r="F188" s="3">
        <f>IFERROR(__xludf.DUMMYFUNCTION("SPLIT(C188,""-"")"),27.0)</f>
        <v>27</v>
      </c>
      <c r="G188" s="3">
        <f>IFERROR(__xludf.DUMMYFUNCTION("""COMPUTED_VALUE"""),54.0)</f>
        <v>54</v>
      </c>
      <c r="H188" s="3" t="str">
        <f t="shared" si="1"/>
        <v>#N/A</v>
      </c>
      <c r="J188" s="3">
        <f t="shared" si="2"/>
        <v>1</v>
      </c>
    </row>
    <row r="189">
      <c r="A189" s="2" t="s">
        <v>187</v>
      </c>
      <c r="B189" s="3" t="str">
        <f>IFERROR(__xludf.DUMMYFUNCTION("SPLIT(A189,"","")"),"16-30")</f>
        <v>16-30</v>
      </c>
      <c r="C189" s="3" t="str">
        <f>IFERROR(__xludf.DUMMYFUNCTION("""COMPUTED_VALUE"""),"2-29")</f>
        <v>2-29</v>
      </c>
      <c r="D189" s="3">
        <f>IFERROR(__xludf.DUMMYFUNCTION("SPLIT(B189,""-"")"),16.0)</f>
        <v>16</v>
      </c>
      <c r="E189" s="3">
        <f>IFERROR(__xludf.DUMMYFUNCTION("""COMPUTED_VALUE"""),30.0)</f>
        <v>30</v>
      </c>
      <c r="F189" s="3">
        <f>IFERROR(__xludf.DUMMYFUNCTION("SPLIT(C189,""-"")"),2.0)</f>
        <v>2</v>
      </c>
      <c r="G189" s="3">
        <f>IFERROR(__xludf.DUMMYFUNCTION("""COMPUTED_VALUE"""),29.0)</f>
        <v>29</v>
      </c>
      <c r="H189" s="3" t="str">
        <f t="shared" si="1"/>
        <v>#N/A</v>
      </c>
      <c r="J189" s="3">
        <f t="shared" si="2"/>
        <v>1</v>
      </c>
    </row>
    <row r="190">
      <c r="A190" s="2" t="s">
        <v>188</v>
      </c>
      <c r="B190" s="3" t="str">
        <f>IFERROR(__xludf.DUMMYFUNCTION("SPLIT(A190,"","")"),"37-38")</f>
        <v>37-38</v>
      </c>
      <c r="C190" s="3" t="str">
        <f>IFERROR(__xludf.DUMMYFUNCTION("""COMPUTED_VALUE"""),"38-93")</f>
        <v>38-93</v>
      </c>
      <c r="D190" s="3">
        <f>IFERROR(__xludf.DUMMYFUNCTION("SPLIT(B190,""-"")"),37.0)</f>
        <v>37</v>
      </c>
      <c r="E190" s="3">
        <f>IFERROR(__xludf.DUMMYFUNCTION("""COMPUTED_VALUE"""),38.0)</f>
        <v>38</v>
      </c>
      <c r="F190" s="3">
        <f>IFERROR(__xludf.DUMMYFUNCTION("SPLIT(C190,""-"")"),38.0)</f>
        <v>38</v>
      </c>
      <c r="G190" s="3">
        <f>IFERROR(__xludf.DUMMYFUNCTION("""COMPUTED_VALUE"""),93.0)</f>
        <v>93</v>
      </c>
      <c r="H190" s="3" t="str">
        <f t="shared" si="1"/>
        <v>#N/A</v>
      </c>
      <c r="J190" s="3">
        <f t="shared" si="2"/>
        <v>1</v>
      </c>
    </row>
    <row r="191">
      <c r="A191" s="2" t="s">
        <v>189</v>
      </c>
      <c r="B191" s="4">
        <f>IFERROR(__xludf.DUMMYFUNCTION("SPLIT(A191,"","")"),44894.0)</f>
        <v>44894</v>
      </c>
      <c r="C191" s="3" t="str">
        <f>IFERROR(__xludf.DUMMYFUNCTION("""COMPUTED_VALUE"""),"16-99")</f>
        <v>16-99</v>
      </c>
      <c r="D191" s="3">
        <f>IFERROR(__xludf.DUMMYFUNCTION("SPLIT(B191,""-"")"),11.0)</f>
        <v>11</v>
      </c>
      <c r="E191" s="3">
        <f>IFERROR(__xludf.DUMMYFUNCTION("""COMPUTED_VALUE"""),29.0)</f>
        <v>29</v>
      </c>
      <c r="F191" s="3">
        <f>IFERROR(__xludf.DUMMYFUNCTION("SPLIT(C191,""-"")"),16.0)</f>
        <v>16</v>
      </c>
      <c r="G191" s="3">
        <f>IFERROR(__xludf.DUMMYFUNCTION("""COMPUTED_VALUE"""),99.0)</f>
        <v>99</v>
      </c>
      <c r="H191" s="3" t="str">
        <f t="shared" si="1"/>
        <v>#N/A</v>
      </c>
      <c r="J191" s="3">
        <f t="shared" si="2"/>
        <v>1</v>
      </c>
    </row>
    <row r="192">
      <c r="A192" s="2" t="s">
        <v>190</v>
      </c>
      <c r="B192" s="3" t="str">
        <f>IFERROR(__xludf.DUMMYFUNCTION("SPLIT(A192,"","")"),"78-83")</f>
        <v>78-83</v>
      </c>
      <c r="C192" s="3" t="str">
        <f>IFERROR(__xludf.DUMMYFUNCTION("""COMPUTED_VALUE"""),"37-77")</f>
        <v>37-77</v>
      </c>
      <c r="D192" s="3">
        <f>IFERROR(__xludf.DUMMYFUNCTION("SPLIT(B192,""-"")"),78.0)</f>
        <v>78</v>
      </c>
      <c r="E192" s="3">
        <f>IFERROR(__xludf.DUMMYFUNCTION("""COMPUTED_VALUE"""),83.0)</f>
        <v>83</v>
      </c>
      <c r="F192" s="3">
        <f>IFERROR(__xludf.DUMMYFUNCTION("SPLIT(C192,""-"")"),37.0)</f>
        <v>37</v>
      </c>
      <c r="G192" s="3">
        <f>IFERROR(__xludf.DUMMYFUNCTION("""COMPUTED_VALUE"""),77.0)</f>
        <v>77</v>
      </c>
      <c r="H192" s="3" t="str">
        <f t="shared" si="1"/>
        <v>#N/A</v>
      </c>
      <c r="J192" s="3" t="str">
        <f t="shared" si="2"/>
        <v>#N/A</v>
      </c>
    </row>
    <row r="193">
      <c r="A193" s="2" t="s">
        <v>191</v>
      </c>
      <c r="B193" s="3" t="str">
        <f>IFERROR(__xludf.DUMMYFUNCTION("SPLIT(A193,"","")"),"40-58")</f>
        <v>40-58</v>
      </c>
      <c r="C193" s="3" t="str">
        <f>IFERROR(__xludf.DUMMYFUNCTION("""COMPUTED_VALUE"""),"17-57")</f>
        <v>17-57</v>
      </c>
      <c r="D193" s="3">
        <f>IFERROR(__xludf.DUMMYFUNCTION("SPLIT(B193,""-"")"),40.0)</f>
        <v>40</v>
      </c>
      <c r="E193" s="3">
        <f>IFERROR(__xludf.DUMMYFUNCTION("""COMPUTED_VALUE"""),58.0)</f>
        <v>58</v>
      </c>
      <c r="F193" s="3">
        <f>IFERROR(__xludf.DUMMYFUNCTION("SPLIT(C193,""-"")"),17.0)</f>
        <v>17</v>
      </c>
      <c r="G193" s="3">
        <f>IFERROR(__xludf.DUMMYFUNCTION("""COMPUTED_VALUE"""),57.0)</f>
        <v>57</v>
      </c>
      <c r="H193" s="3" t="str">
        <f t="shared" si="1"/>
        <v>#N/A</v>
      </c>
      <c r="J193" s="3">
        <f t="shared" si="2"/>
        <v>1</v>
      </c>
    </row>
    <row r="194">
      <c r="A194" s="2" t="s">
        <v>192</v>
      </c>
      <c r="B194" s="3" t="str">
        <f>IFERROR(__xludf.DUMMYFUNCTION("SPLIT(A194,"","")"),"9-35")</f>
        <v>9-35</v>
      </c>
      <c r="C194" s="4">
        <f>IFERROR(__xludf.DUMMYFUNCTION("""COMPUTED_VALUE"""),44783.0)</f>
        <v>44783</v>
      </c>
      <c r="D194" s="3">
        <f>IFERROR(__xludf.DUMMYFUNCTION("SPLIT(B194,""-"")"),9.0)</f>
        <v>9</v>
      </c>
      <c r="E194" s="3">
        <f>IFERROR(__xludf.DUMMYFUNCTION("""COMPUTED_VALUE"""),35.0)</f>
        <v>35</v>
      </c>
      <c r="F194" s="3">
        <f>IFERROR(__xludf.DUMMYFUNCTION("SPLIT(C194,""-"")"),8.0)</f>
        <v>8</v>
      </c>
      <c r="G194" s="3">
        <f>IFERROR(__xludf.DUMMYFUNCTION("""COMPUTED_VALUE"""),10.0)</f>
        <v>10</v>
      </c>
      <c r="H194" s="3" t="str">
        <f t="shared" si="1"/>
        <v>#N/A</v>
      </c>
      <c r="J194" s="3">
        <f t="shared" si="2"/>
        <v>1</v>
      </c>
    </row>
    <row r="195">
      <c r="A195" s="2" t="s">
        <v>193</v>
      </c>
      <c r="B195" s="3" t="str">
        <f>IFERROR(__xludf.DUMMYFUNCTION("SPLIT(A195,"","")"),"2-96")</f>
        <v>2-96</v>
      </c>
      <c r="C195" s="4">
        <f>IFERROR(__xludf.DUMMYFUNCTION("""COMPUTED_VALUE"""),44595.0)</f>
        <v>44595</v>
      </c>
      <c r="D195" s="3">
        <f>IFERROR(__xludf.DUMMYFUNCTION("SPLIT(B195,""-"")"),2.0)</f>
        <v>2</v>
      </c>
      <c r="E195" s="3">
        <f>IFERROR(__xludf.DUMMYFUNCTION("""COMPUTED_VALUE"""),96.0)</f>
        <v>96</v>
      </c>
      <c r="F195" s="3">
        <f>IFERROR(__xludf.DUMMYFUNCTION("SPLIT(C195,""-"")"),2.0)</f>
        <v>2</v>
      </c>
      <c r="G195" s="3">
        <f>IFERROR(__xludf.DUMMYFUNCTION("""COMPUTED_VALUE"""),3.0)</f>
        <v>3</v>
      </c>
      <c r="H195" s="3">
        <f t="shared" si="1"/>
        <v>1</v>
      </c>
      <c r="J195" s="3">
        <f t="shared" si="2"/>
        <v>1</v>
      </c>
    </row>
    <row r="196">
      <c r="A196" s="2" t="s">
        <v>194</v>
      </c>
      <c r="B196" s="3" t="str">
        <f>IFERROR(__xludf.DUMMYFUNCTION("SPLIT(A196,"","")"),"20-43")</f>
        <v>20-43</v>
      </c>
      <c r="C196" s="3" t="str">
        <f>IFERROR(__xludf.DUMMYFUNCTION("""COMPUTED_VALUE"""),"20-70")</f>
        <v>20-70</v>
      </c>
      <c r="D196" s="3">
        <f>IFERROR(__xludf.DUMMYFUNCTION("SPLIT(B196,""-"")"),20.0)</f>
        <v>20</v>
      </c>
      <c r="E196" s="3">
        <f>IFERROR(__xludf.DUMMYFUNCTION("""COMPUTED_VALUE"""),43.0)</f>
        <v>43</v>
      </c>
      <c r="F196" s="3">
        <f>IFERROR(__xludf.DUMMYFUNCTION("SPLIT(C196,""-"")"),20.0)</f>
        <v>20</v>
      </c>
      <c r="G196" s="3">
        <f>IFERROR(__xludf.DUMMYFUNCTION("""COMPUTED_VALUE"""),70.0)</f>
        <v>70</v>
      </c>
      <c r="H196" s="3">
        <f t="shared" si="1"/>
        <v>1</v>
      </c>
      <c r="J196" s="3">
        <f t="shared" si="2"/>
        <v>1</v>
      </c>
    </row>
    <row r="197">
      <c r="A197" s="2" t="s">
        <v>195</v>
      </c>
      <c r="B197" s="3" t="str">
        <f>IFERROR(__xludf.DUMMYFUNCTION("SPLIT(A197,"","")"),"95-96")</f>
        <v>95-96</v>
      </c>
      <c r="C197" s="3" t="str">
        <f>IFERROR(__xludf.DUMMYFUNCTION("""COMPUTED_VALUE"""),"15-96")</f>
        <v>15-96</v>
      </c>
      <c r="D197" s="3">
        <f>IFERROR(__xludf.DUMMYFUNCTION("SPLIT(B197,""-"")"),95.0)</f>
        <v>95</v>
      </c>
      <c r="E197" s="3">
        <f>IFERROR(__xludf.DUMMYFUNCTION("""COMPUTED_VALUE"""),96.0)</f>
        <v>96</v>
      </c>
      <c r="F197" s="3">
        <f>IFERROR(__xludf.DUMMYFUNCTION("SPLIT(C197,""-"")"),15.0)</f>
        <v>15</v>
      </c>
      <c r="G197" s="3">
        <f>IFERROR(__xludf.DUMMYFUNCTION("""COMPUTED_VALUE"""),96.0)</f>
        <v>96</v>
      </c>
      <c r="H197" s="3">
        <f t="shared" si="1"/>
        <v>1</v>
      </c>
      <c r="J197" s="3">
        <f t="shared" si="2"/>
        <v>1</v>
      </c>
    </row>
    <row r="198">
      <c r="A198" s="2" t="s">
        <v>196</v>
      </c>
      <c r="B198" s="3" t="str">
        <f>IFERROR(__xludf.DUMMYFUNCTION("SPLIT(A198,"","")"),"10-37")</f>
        <v>10-37</v>
      </c>
      <c r="C198" s="4">
        <f>IFERROR(__xludf.DUMMYFUNCTION("""COMPUTED_VALUE"""),44667.0)</f>
        <v>44667</v>
      </c>
      <c r="D198" s="3">
        <f>IFERROR(__xludf.DUMMYFUNCTION("SPLIT(B198,""-"")"),10.0)</f>
        <v>10</v>
      </c>
      <c r="E198" s="3">
        <f>IFERROR(__xludf.DUMMYFUNCTION("""COMPUTED_VALUE"""),37.0)</f>
        <v>37</v>
      </c>
      <c r="F198" s="3">
        <f>IFERROR(__xludf.DUMMYFUNCTION("SPLIT(C198,""-"")"),4.0)</f>
        <v>4</v>
      </c>
      <c r="G198" s="3">
        <f>IFERROR(__xludf.DUMMYFUNCTION("""COMPUTED_VALUE"""),16.0)</f>
        <v>16</v>
      </c>
      <c r="H198" s="3" t="str">
        <f t="shared" si="1"/>
        <v>#N/A</v>
      </c>
      <c r="J198" s="3">
        <f t="shared" si="2"/>
        <v>1</v>
      </c>
    </row>
    <row r="199">
      <c r="A199" s="2" t="s">
        <v>197</v>
      </c>
      <c r="B199" s="3" t="str">
        <f>IFERROR(__xludf.DUMMYFUNCTION("SPLIT(A199,"","")"),"53-54")</f>
        <v>53-54</v>
      </c>
      <c r="C199" s="3" t="str">
        <f>IFERROR(__xludf.DUMMYFUNCTION("""COMPUTED_VALUE"""),"54-90")</f>
        <v>54-90</v>
      </c>
      <c r="D199" s="3">
        <f>IFERROR(__xludf.DUMMYFUNCTION("SPLIT(B199,""-"")"),53.0)</f>
        <v>53</v>
      </c>
      <c r="E199" s="3">
        <f>IFERROR(__xludf.DUMMYFUNCTION("""COMPUTED_VALUE"""),54.0)</f>
        <v>54</v>
      </c>
      <c r="F199" s="3">
        <f>IFERROR(__xludf.DUMMYFUNCTION("SPLIT(C199,""-"")"),54.0)</f>
        <v>54</v>
      </c>
      <c r="G199" s="3">
        <f>IFERROR(__xludf.DUMMYFUNCTION("""COMPUTED_VALUE"""),90.0)</f>
        <v>90</v>
      </c>
      <c r="H199" s="3" t="str">
        <f t="shared" si="1"/>
        <v>#N/A</v>
      </c>
      <c r="J199" s="3">
        <f t="shared" si="2"/>
        <v>1</v>
      </c>
    </row>
    <row r="200">
      <c r="A200" s="2" t="s">
        <v>198</v>
      </c>
      <c r="B200" s="3" t="str">
        <f>IFERROR(__xludf.DUMMYFUNCTION("SPLIT(A200,"","")"),"90-99")</f>
        <v>90-99</v>
      </c>
      <c r="C200" s="3" t="str">
        <f>IFERROR(__xludf.DUMMYFUNCTION("""COMPUTED_VALUE"""),"49-91")</f>
        <v>49-91</v>
      </c>
      <c r="D200" s="3">
        <f>IFERROR(__xludf.DUMMYFUNCTION("SPLIT(B200,""-"")"),90.0)</f>
        <v>90</v>
      </c>
      <c r="E200" s="3">
        <f>IFERROR(__xludf.DUMMYFUNCTION("""COMPUTED_VALUE"""),99.0)</f>
        <v>99</v>
      </c>
      <c r="F200" s="3">
        <f>IFERROR(__xludf.DUMMYFUNCTION("SPLIT(C200,""-"")"),49.0)</f>
        <v>49</v>
      </c>
      <c r="G200" s="3">
        <f>IFERROR(__xludf.DUMMYFUNCTION("""COMPUTED_VALUE"""),91.0)</f>
        <v>91</v>
      </c>
      <c r="H200" s="3" t="str">
        <f t="shared" si="1"/>
        <v>#N/A</v>
      </c>
      <c r="J200" s="3">
        <f t="shared" si="2"/>
        <v>1</v>
      </c>
    </row>
    <row r="201">
      <c r="A201" s="2" t="s">
        <v>199</v>
      </c>
      <c r="B201" s="3" t="str">
        <f>IFERROR(__xludf.DUMMYFUNCTION("SPLIT(A201,"","")"),"4-73")</f>
        <v>4-73</v>
      </c>
      <c r="C201" s="3" t="str">
        <f>IFERROR(__xludf.DUMMYFUNCTION("""COMPUTED_VALUE"""),"4-74")</f>
        <v>4-74</v>
      </c>
      <c r="D201" s="3">
        <f>IFERROR(__xludf.DUMMYFUNCTION("SPLIT(B201,""-"")"),4.0)</f>
        <v>4</v>
      </c>
      <c r="E201" s="3">
        <f>IFERROR(__xludf.DUMMYFUNCTION("""COMPUTED_VALUE"""),73.0)</f>
        <v>73</v>
      </c>
      <c r="F201" s="3">
        <f>IFERROR(__xludf.DUMMYFUNCTION("SPLIT(C201,""-"")"),4.0)</f>
        <v>4</v>
      </c>
      <c r="G201" s="3">
        <f>IFERROR(__xludf.DUMMYFUNCTION("""COMPUTED_VALUE"""),74.0)</f>
        <v>74</v>
      </c>
      <c r="H201" s="3">
        <f t="shared" si="1"/>
        <v>1</v>
      </c>
      <c r="J201" s="3">
        <f t="shared" si="2"/>
        <v>1</v>
      </c>
    </row>
    <row r="202">
      <c r="A202" s="2" t="s">
        <v>200</v>
      </c>
      <c r="B202" s="3" t="str">
        <f>IFERROR(__xludf.DUMMYFUNCTION("SPLIT(A202,"","")"),"55-56")</f>
        <v>55-56</v>
      </c>
      <c r="C202" s="3" t="str">
        <f>IFERROR(__xludf.DUMMYFUNCTION("""COMPUTED_VALUE"""),"56-76")</f>
        <v>56-76</v>
      </c>
      <c r="D202" s="3">
        <f>IFERROR(__xludf.DUMMYFUNCTION("SPLIT(B202,""-"")"),55.0)</f>
        <v>55</v>
      </c>
      <c r="E202" s="3">
        <f>IFERROR(__xludf.DUMMYFUNCTION("""COMPUTED_VALUE"""),56.0)</f>
        <v>56</v>
      </c>
      <c r="F202" s="3">
        <f>IFERROR(__xludf.DUMMYFUNCTION("SPLIT(C202,""-"")"),56.0)</f>
        <v>56</v>
      </c>
      <c r="G202" s="3">
        <f>IFERROR(__xludf.DUMMYFUNCTION("""COMPUTED_VALUE"""),76.0)</f>
        <v>76</v>
      </c>
      <c r="H202" s="3" t="str">
        <f t="shared" si="1"/>
        <v>#N/A</v>
      </c>
      <c r="J202" s="3">
        <f t="shared" si="2"/>
        <v>1</v>
      </c>
    </row>
    <row r="203">
      <c r="A203" s="2" t="s">
        <v>201</v>
      </c>
      <c r="B203" s="3" t="str">
        <f>IFERROR(__xludf.DUMMYFUNCTION("SPLIT(A203,"","")"),"83-88")</f>
        <v>83-88</v>
      </c>
      <c r="C203" s="3" t="str">
        <f>IFERROR(__xludf.DUMMYFUNCTION("""COMPUTED_VALUE"""),"83-86")</f>
        <v>83-86</v>
      </c>
      <c r="D203" s="3">
        <f>IFERROR(__xludf.DUMMYFUNCTION("SPLIT(B203,""-"")"),83.0)</f>
        <v>83</v>
      </c>
      <c r="E203" s="3">
        <f>IFERROR(__xludf.DUMMYFUNCTION("""COMPUTED_VALUE"""),88.0)</f>
        <v>88</v>
      </c>
      <c r="F203" s="3">
        <f>IFERROR(__xludf.DUMMYFUNCTION("SPLIT(C203,""-"")"),83.0)</f>
        <v>83</v>
      </c>
      <c r="G203" s="3">
        <f>IFERROR(__xludf.DUMMYFUNCTION("""COMPUTED_VALUE"""),86.0)</f>
        <v>86</v>
      </c>
      <c r="H203" s="3">
        <f t="shared" si="1"/>
        <v>1</v>
      </c>
      <c r="J203" s="3">
        <f t="shared" si="2"/>
        <v>1</v>
      </c>
    </row>
    <row r="204">
      <c r="A204" s="2" t="s">
        <v>202</v>
      </c>
      <c r="B204" s="3" t="str">
        <f>IFERROR(__xludf.DUMMYFUNCTION("SPLIT(A204,"","")"),"82-83")</f>
        <v>82-83</v>
      </c>
      <c r="C204" s="3" t="str">
        <f>IFERROR(__xludf.DUMMYFUNCTION("""COMPUTED_VALUE"""),"69-82")</f>
        <v>69-82</v>
      </c>
      <c r="D204" s="3">
        <f>IFERROR(__xludf.DUMMYFUNCTION("SPLIT(B204,""-"")"),82.0)</f>
        <v>82</v>
      </c>
      <c r="E204" s="3">
        <f>IFERROR(__xludf.DUMMYFUNCTION("""COMPUTED_VALUE"""),83.0)</f>
        <v>83</v>
      </c>
      <c r="F204" s="3">
        <f>IFERROR(__xludf.DUMMYFUNCTION("SPLIT(C204,""-"")"),69.0)</f>
        <v>69</v>
      </c>
      <c r="G204" s="3">
        <f>IFERROR(__xludf.DUMMYFUNCTION("""COMPUTED_VALUE"""),82.0)</f>
        <v>82</v>
      </c>
      <c r="H204" s="3" t="str">
        <f t="shared" si="1"/>
        <v>#N/A</v>
      </c>
      <c r="J204" s="3">
        <f t="shared" si="2"/>
        <v>1</v>
      </c>
    </row>
    <row r="205">
      <c r="A205" s="2" t="s">
        <v>203</v>
      </c>
      <c r="B205" s="3" t="str">
        <f>IFERROR(__xludf.DUMMYFUNCTION("SPLIT(A205,"","")"),"2-30")</f>
        <v>2-30</v>
      </c>
      <c r="C205" s="3" t="str">
        <f>IFERROR(__xludf.DUMMYFUNCTION("""COMPUTED_VALUE"""),"4-77")</f>
        <v>4-77</v>
      </c>
      <c r="D205" s="3">
        <f>IFERROR(__xludf.DUMMYFUNCTION("SPLIT(B205,""-"")"),2.0)</f>
        <v>2</v>
      </c>
      <c r="E205" s="3">
        <f>IFERROR(__xludf.DUMMYFUNCTION("""COMPUTED_VALUE"""),30.0)</f>
        <v>30</v>
      </c>
      <c r="F205" s="3">
        <f>IFERROR(__xludf.DUMMYFUNCTION("SPLIT(C205,""-"")"),4.0)</f>
        <v>4</v>
      </c>
      <c r="G205" s="3">
        <f>IFERROR(__xludf.DUMMYFUNCTION("""COMPUTED_VALUE"""),77.0)</f>
        <v>77</v>
      </c>
      <c r="H205" s="3" t="str">
        <f t="shared" si="1"/>
        <v>#N/A</v>
      </c>
      <c r="J205" s="3">
        <f t="shared" si="2"/>
        <v>1</v>
      </c>
    </row>
    <row r="206">
      <c r="A206" s="2" t="s">
        <v>204</v>
      </c>
      <c r="B206" s="4">
        <f>IFERROR(__xludf.DUMMYFUNCTION("SPLIT(A206,"","")"),44720.0)</f>
        <v>44720</v>
      </c>
      <c r="C206" s="3" t="str">
        <f>IFERROR(__xludf.DUMMYFUNCTION("""COMPUTED_VALUE"""),"8-49")</f>
        <v>8-49</v>
      </c>
      <c r="D206" s="3">
        <f>IFERROR(__xludf.DUMMYFUNCTION("SPLIT(B206,""-"")"),6.0)</f>
        <v>6</v>
      </c>
      <c r="E206" s="3">
        <f>IFERROR(__xludf.DUMMYFUNCTION("""COMPUTED_VALUE"""),8.0)</f>
        <v>8</v>
      </c>
      <c r="F206" s="3">
        <f>IFERROR(__xludf.DUMMYFUNCTION("SPLIT(C206,""-"")"),8.0)</f>
        <v>8</v>
      </c>
      <c r="G206" s="3">
        <f>IFERROR(__xludf.DUMMYFUNCTION("""COMPUTED_VALUE"""),49.0)</f>
        <v>49</v>
      </c>
      <c r="H206" s="3" t="str">
        <f t="shared" si="1"/>
        <v>#N/A</v>
      </c>
      <c r="J206" s="3">
        <f t="shared" si="2"/>
        <v>1</v>
      </c>
    </row>
    <row r="207">
      <c r="A207" s="2" t="s">
        <v>205</v>
      </c>
      <c r="B207" s="3" t="str">
        <f>IFERROR(__xludf.DUMMYFUNCTION("SPLIT(A207,"","")"),"44-45")</f>
        <v>44-45</v>
      </c>
      <c r="C207" s="3" t="str">
        <f>IFERROR(__xludf.DUMMYFUNCTION("""COMPUTED_VALUE"""),"18-44")</f>
        <v>18-44</v>
      </c>
      <c r="D207" s="3">
        <f>IFERROR(__xludf.DUMMYFUNCTION("SPLIT(B207,""-"")"),44.0)</f>
        <v>44</v>
      </c>
      <c r="E207" s="3">
        <f>IFERROR(__xludf.DUMMYFUNCTION("""COMPUTED_VALUE"""),45.0)</f>
        <v>45</v>
      </c>
      <c r="F207" s="3">
        <f>IFERROR(__xludf.DUMMYFUNCTION("SPLIT(C207,""-"")"),18.0)</f>
        <v>18</v>
      </c>
      <c r="G207" s="3">
        <f>IFERROR(__xludf.DUMMYFUNCTION("""COMPUTED_VALUE"""),44.0)</f>
        <v>44</v>
      </c>
      <c r="H207" s="3" t="str">
        <f t="shared" si="1"/>
        <v>#N/A</v>
      </c>
      <c r="J207" s="3">
        <f t="shared" si="2"/>
        <v>1</v>
      </c>
    </row>
    <row r="208">
      <c r="A208" s="2" t="s">
        <v>206</v>
      </c>
      <c r="B208" s="3" t="str">
        <f>IFERROR(__xludf.DUMMYFUNCTION("SPLIT(A208,"","")"),"6-66")</f>
        <v>6-66</v>
      </c>
      <c r="C208" s="3" t="str">
        <f>IFERROR(__xludf.DUMMYFUNCTION("""COMPUTED_VALUE"""),"66-67")</f>
        <v>66-67</v>
      </c>
      <c r="D208" s="3">
        <f>IFERROR(__xludf.DUMMYFUNCTION("SPLIT(B208,""-"")"),6.0)</f>
        <v>6</v>
      </c>
      <c r="E208" s="3">
        <f>IFERROR(__xludf.DUMMYFUNCTION("""COMPUTED_VALUE"""),66.0)</f>
        <v>66</v>
      </c>
      <c r="F208" s="3">
        <f>IFERROR(__xludf.DUMMYFUNCTION("SPLIT(C208,""-"")"),66.0)</f>
        <v>66</v>
      </c>
      <c r="G208" s="3">
        <f>IFERROR(__xludf.DUMMYFUNCTION("""COMPUTED_VALUE"""),67.0)</f>
        <v>67</v>
      </c>
      <c r="H208" s="3" t="str">
        <f t="shared" si="1"/>
        <v>#N/A</v>
      </c>
      <c r="J208" s="3">
        <f t="shared" si="2"/>
        <v>1</v>
      </c>
    </row>
    <row r="209">
      <c r="A209" s="2" t="s">
        <v>207</v>
      </c>
      <c r="B209" s="3" t="str">
        <f>IFERROR(__xludf.DUMMYFUNCTION("SPLIT(A209,"","")"),"74-76")</f>
        <v>74-76</v>
      </c>
      <c r="C209" s="3" t="str">
        <f>IFERROR(__xludf.DUMMYFUNCTION("""COMPUTED_VALUE"""),"10-76")</f>
        <v>10-76</v>
      </c>
      <c r="D209" s="3">
        <f>IFERROR(__xludf.DUMMYFUNCTION("SPLIT(B209,""-"")"),74.0)</f>
        <v>74</v>
      </c>
      <c r="E209" s="3">
        <f>IFERROR(__xludf.DUMMYFUNCTION("""COMPUTED_VALUE"""),76.0)</f>
        <v>76</v>
      </c>
      <c r="F209" s="3">
        <f>IFERROR(__xludf.DUMMYFUNCTION("SPLIT(C209,""-"")"),10.0)</f>
        <v>10</v>
      </c>
      <c r="G209" s="3">
        <f>IFERROR(__xludf.DUMMYFUNCTION("""COMPUTED_VALUE"""),76.0)</f>
        <v>76</v>
      </c>
      <c r="H209" s="3">
        <f t="shared" si="1"/>
        <v>1</v>
      </c>
      <c r="J209" s="3">
        <f t="shared" si="2"/>
        <v>1</v>
      </c>
    </row>
    <row r="210">
      <c r="A210" s="2" t="s">
        <v>208</v>
      </c>
      <c r="B210" s="3" t="str">
        <f>IFERROR(__xludf.DUMMYFUNCTION("SPLIT(A210,"","")"),"25-53")</f>
        <v>25-53</v>
      </c>
      <c r="C210" s="3" t="str">
        <f>IFERROR(__xludf.DUMMYFUNCTION("""COMPUTED_VALUE"""),"24-25")</f>
        <v>24-25</v>
      </c>
      <c r="D210" s="3">
        <f>IFERROR(__xludf.DUMMYFUNCTION("SPLIT(B210,""-"")"),25.0)</f>
        <v>25</v>
      </c>
      <c r="E210" s="3">
        <f>IFERROR(__xludf.DUMMYFUNCTION("""COMPUTED_VALUE"""),53.0)</f>
        <v>53</v>
      </c>
      <c r="F210" s="3">
        <f>IFERROR(__xludf.DUMMYFUNCTION("SPLIT(C210,""-"")"),24.0)</f>
        <v>24</v>
      </c>
      <c r="G210" s="3">
        <f>IFERROR(__xludf.DUMMYFUNCTION("""COMPUTED_VALUE"""),25.0)</f>
        <v>25</v>
      </c>
      <c r="H210" s="3" t="str">
        <f t="shared" si="1"/>
        <v>#N/A</v>
      </c>
      <c r="J210" s="3">
        <f t="shared" si="2"/>
        <v>1</v>
      </c>
    </row>
    <row r="211">
      <c r="A211" s="2" t="s">
        <v>209</v>
      </c>
      <c r="B211" s="4">
        <f>IFERROR(__xludf.DUMMYFUNCTION("SPLIT(A211,"","")"),44563.0)</f>
        <v>44563</v>
      </c>
      <c r="C211" s="4">
        <f>IFERROR(__xludf.DUMMYFUNCTION("""COMPUTED_VALUE"""),44703.0)</f>
        <v>44703</v>
      </c>
      <c r="D211" s="3">
        <f>IFERROR(__xludf.DUMMYFUNCTION("SPLIT(B211,""-"")"),1.0)</f>
        <v>1</v>
      </c>
      <c r="E211" s="3">
        <f>IFERROR(__xludf.DUMMYFUNCTION("""COMPUTED_VALUE"""),2.0)</f>
        <v>2</v>
      </c>
      <c r="F211" s="3">
        <f>IFERROR(__xludf.DUMMYFUNCTION("SPLIT(C211,""-"")"),5.0)</f>
        <v>5</v>
      </c>
      <c r="G211" s="3">
        <f>IFERROR(__xludf.DUMMYFUNCTION("""COMPUTED_VALUE"""),22.0)</f>
        <v>22</v>
      </c>
      <c r="H211" s="3" t="str">
        <f t="shared" si="1"/>
        <v>#N/A</v>
      </c>
      <c r="J211" s="3" t="str">
        <f t="shared" si="2"/>
        <v>#N/A</v>
      </c>
    </row>
    <row r="212">
      <c r="A212" s="2" t="s">
        <v>210</v>
      </c>
      <c r="B212" s="3" t="str">
        <f>IFERROR(__xludf.DUMMYFUNCTION("SPLIT(A212,"","")"),"6-96")</f>
        <v>6-96</v>
      </c>
      <c r="C212" s="3" t="str">
        <f>IFERROR(__xludf.DUMMYFUNCTION("""COMPUTED_VALUE"""),"96-96")</f>
        <v>96-96</v>
      </c>
      <c r="D212" s="3">
        <f>IFERROR(__xludf.DUMMYFUNCTION("SPLIT(B212,""-"")"),6.0)</f>
        <v>6</v>
      </c>
      <c r="E212" s="3">
        <f>IFERROR(__xludf.DUMMYFUNCTION("""COMPUTED_VALUE"""),96.0)</f>
        <v>96</v>
      </c>
      <c r="F212" s="3">
        <f>IFERROR(__xludf.DUMMYFUNCTION("SPLIT(C212,""-"")"),96.0)</f>
        <v>96</v>
      </c>
      <c r="G212" s="3">
        <f>IFERROR(__xludf.DUMMYFUNCTION("""COMPUTED_VALUE"""),96.0)</f>
        <v>96</v>
      </c>
      <c r="H212" s="3">
        <f t="shared" si="1"/>
        <v>1</v>
      </c>
      <c r="J212" s="3">
        <f t="shared" si="2"/>
        <v>1</v>
      </c>
    </row>
    <row r="213">
      <c r="A213" s="2" t="s">
        <v>211</v>
      </c>
      <c r="B213" s="3" t="str">
        <f>IFERROR(__xludf.DUMMYFUNCTION("SPLIT(A213,"","")"),"68-79")</f>
        <v>68-79</v>
      </c>
      <c r="C213" s="3" t="str">
        <f>IFERROR(__xludf.DUMMYFUNCTION("""COMPUTED_VALUE"""),"80-98")</f>
        <v>80-98</v>
      </c>
      <c r="D213" s="3">
        <f>IFERROR(__xludf.DUMMYFUNCTION("SPLIT(B213,""-"")"),68.0)</f>
        <v>68</v>
      </c>
      <c r="E213" s="3">
        <f>IFERROR(__xludf.DUMMYFUNCTION("""COMPUTED_VALUE"""),79.0)</f>
        <v>79</v>
      </c>
      <c r="F213" s="3">
        <f>IFERROR(__xludf.DUMMYFUNCTION("SPLIT(C213,""-"")"),80.0)</f>
        <v>80</v>
      </c>
      <c r="G213" s="3">
        <f>IFERROR(__xludf.DUMMYFUNCTION("""COMPUTED_VALUE"""),98.0)</f>
        <v>98</v>
      </c>
      <c r="H213" s="3" t="str">
        <f t="shared" si="1"/>
        <v>#N/A</v>
      </c>
      <c r="J213" s="3" t="str">
        <f t="shared" si="2"/>
        <v>#N/A</v>
      </c>
    </row>
    <row r="214">
      <c r="A214" s="2" t="s">
        <v>212</v>
      </c>
      <c r="B214" s="3" t="str">
        <f>IFERROR(__xludf.DUMMYFUNCTION("SPLIT(A214,"","")"),"43-98")</f>
        <v>43-98</v>
      </c>
      <c r="C214" s="3" t="str">
        <f>IFERROR(__xludf.DUMMYFUNCTION("""COMPUTED_VALUE"""),"42-44")</f>
        <v>42-44</v>
      </c>
      <c r="D214" s="3">
        <f>IFERROR(__xludf.DUMMYFUNCTION("SPLIT(B214,""-"")"),43.0)</f>
        <v>43</v>
      </c>
      <c r="E214" s="3">
        <f>IFERROR(__xludf.DUMMYFUNCTION("""COMPUTED_VALUE"""),98.0)</f>
        <v>98</v>
      </c>
      <c r="F214" s="3">
        <f>IFERROR(__xludf.DUMMYFUNCTION("SPLIT(C214,""-"")"),42.0)</f>
        <v>42</v>
      </c>
      <c r="G214" s="3">
        <f>IFERROR(__xludf.DUMMYFUNCTION("""COMPUTED_VALUE"""),44.0)</f>
        <v>44</v>
      </c>
      <c r="H214" s="3" t="str">
        <f t="shared" si="1"/>
        <v>#N/A</v>
      </c>
      <c r="J214" s="3">
        <f t="shared" si="2"/>
        <v>1</v>
      </c>
    </row>
    <row r="215">
      <c r="A215" s="2" t="s">
        <v>213</v>
      </c>
      <c r="B215" s="3" t="str">
        <f>IFERROR(__xludf.DUMMYFUNCTION("SPLIT(A215,"","")"),"79-91")</f>
        <v>79-91</v>
      </c>
      <c r="C215" s="3" t="str">
        <f>IFERROR(__xludf.DUMMYFUNCTION("""COMPUTED_VALUE"""),"27-91")</f>
        <v>27-91</v>
      </c>
      <c r="D215" s="3">
        <f>IFERROR(__xludf.DUMMYFUNCTION("SPLIT(B215,""-"")"),79.0)</f>
        <v>79</v>
      </c>
      <c r="E215" s="3">
        <f>IFERROR(__xludf.DUMMYFUNCTION("""COMPUTED_VALUE"""),91.0)</f>
        <v>91</v>
      </c>
      <c r="F215" s="3">
        <f>IFERROR(__xludf.DUMMYFUNCTION("SPLIT(C215,""-"")"),27.0)</f>
        <v>27</v>
      </c>
      <c r="G215" s="3">
        <f>IFERROR(__xludf.DUMMYFUNCTION("""COMPUTED_VALUE"""),91.0)</f>
        <v>91</v>
      </c>
      <c r="H215" s="3">
        <f t="shared" si="1"/>
        <v>1</v>
      </c>
      <c r="J215" s="3">
        <f t="shared" si="2"/>
        <v>1</v>
      </c>
    </row>
    <row r="216">
      <c r="A216" s="2" t="s">
        <v>214</v>
      </c>
      <c r="B216" s="3" t="str">
        <f>IFERROR(__xludf.DUMMYFUNCTION("SPLIT(A216,"","")"),"17-17")</f>
        <v>17-17</v>
      </c>
      <c r="C216" s="3" t="str">
        <f>IFERROR(__xludf.DUMMYFUNCTION("""COMPUTED_VALUE"""),"17-17")</f>
        <v>17-17</v>
      </c>
      <c r="D216" s="3">
        <f>IFERROR(__xludf.DUMMYFUNCTION("SPLIT(B216,""-"")"),17.0)</f>
        <v>17</v>
      </c>
      <c r="E216" s="3">
        <f>IFERROR(__xludf.DUMMYFUNCTION("""COMPUTED_VALUE"""),17.0)</f>
        <v>17</v>
      </c>
      <c r="F216" s="3">
        <f>IFERROR(__xludf.DUMMYFUNCTION("SPLIT(C216,""-"")"),17.0)</f>
        <v>17</v>
      </c>
      <c r="G216" s="3">
        <f>IFERROR(__xludf.DUMMYFUNCTION("""COMPUTED_VALUE"""),17.0)</f>
        <v>17</v>
      </c>
      <c r="H216" s="3">
        <f t="shared" si="1"/>
        <v>1</v>
      </c>
      <c r="J216" s="3">
        <f t="shared" si="2"/>
        <v>1</v>
      </c>
    </row>
    <row r="217">
      <c r="A217" s="2" t="s">
        <v>215</v>
      </c>
      <c r="B217" s="3" t="str">
        <f>IFERROR(__xludf.DUMMYFUNCTION("SPLIT(A217,"","")"),"48-49")</f>
        <v>48-49</v>
      </c>
      <c r="C217" s="3" t="str">
        <f>IFERROR(__xludf.DUMMYFUNCTION("""COMPUTED_VALUE"""),"1-48")</f>
        <v>1-48</v>
      </c>
      <c r="D217" s="3">
        <f>IFERROR(__xludf.DUMMYFUNCTION("SPLIT(B217,""-"")"),48.0)</f>
        <v>48</v>
      </c>
      <c r="E217" s="3">
        <f>IFERROR(__xludf.DUMMYFUNCTION("""COMPUTED_VALUE"""),49.0)</f>
        <v>49</v>
      </c>
      <c r="F217" s="3">
        <f>IFERROR(__xludf.DUMMYFUNCTION("SPLIT(C217,""-"")"),1.0)</f>
        <v>1</v>
      </c>
      <c r="G217" s="3">
        <f>IFERROR(__xludf.DUMMYFUNCTION("""COMPUTED_VALUE"""),48.0)</f>
        <v>48</v>
      </c>
      <c r="H217" s="3" t="str">
        <f t="shared" si="1"/>
        <v>#N/A</v>
      </c>
      <c r="J217" s="3">
        <f t="shared" si="2"/>
        <v>1</v>
      </c>
    </row>
    <row r="218">
      <c r="A218" s="2" t="s">
        <v>216</v>
      </c>
      <c r="B218" s="3" t="str">
        <f>IFERROR(__xludf.DUMMYFUNCTION("SPLIT(A218,"","")"),"4-58")</f>
        <v>4-58</v>
      </c>
      <c r="C218" s="3" t="str">
        <f>IFERROR(__xludf.DUMMYFUNCTION("""COMPUTED_VALUE"""),"20-58")</f>
        <v>20-58</v>
      </c>
      <c r="D218" s="3">
        <f>IFERROR(__xludf.DUMMYFUNCTION("SPLIT(B218,""-"")"),4.0)</f>
        <v>4</v>
      </c>
      <c r="E218" s="3">
        <f>IFERROR(__xludf.DUMMYFUNCTION("""COMPUTED_VALUE"""),58.0)</f>
        <v>58</v>
      </c>
      <c r="F218" s="3">
        <f>IFERROR(__xludf.DUMMYFUNCTION("SPLIT(C218,""-"")"),20.0)</f>
        <v>20</v>
      </c>
      <c r="G218" s="3">
        <f>IFERROR(__xludf.DUMMYFUNCTION("""COMPUTED_VALUE"""),58.0)</f>
        <v>58</v>
      </c>
      <c r="H218" s="3">
        <f t="shared" si="1"/>
        <v>1</v>
      </c>
      <c r="J218" s="3">
        <f t="shared" si="2"/>
        <v>1</v>
      </c>
    </row>
    <row r="219">
      <c r="A219" s="2" t="s">
        <v>217</v>
      </c>
      <c r="B219" s="3" t="str">
        <f>IFERROR(__xludf.DUMMYFUNCTION("SPLIT(A219,"","")"),"18-20")</f>
        <v>18-20</v>
      </c>
      <c r="C219" s="3" t="str">
        <f>IFERROR(__xludf.DUMMYFUNCTION("""COMPUTED_VALUE"""),"19-87")</f>
        <v>19-87</v>
      </c>
      <c r="D219" s="3">
        <f>IFERROR(__xludf.DUMMYFUNCTION("SPLIT(B219,""-"")"),18.0)</f>
        <v>18</v>
      </c>
      <c r="E219" s="3">
        <f>IFERROR(__xludf.DUMMYFUNCTION("""COMPUTED_VALUE"""),20.0)</f>
        <v>20</v>
      </c>
      <c r="F219" s="3">
        <f>IFERROR(__xludf.DUMMYFUNCTION("SPLIT(C219,""-"")"),19.0)</f>
        <v>19</v>
      </c>
      <c r="G219" s="3">
        <f>IFERROR(__xludf.DUMMYFUNCTION("""COMPUTED_VALUE"""),87.0)</f>
        <v>87</v>
      </c>
      <c r="H219" s="3" t="str">
        <f t="shared" si="1"/>
        <v>#N/A</v>
      </c>
      <c r="J219" s="3">
        <f t="shared" si="2"/>
        <v>1</v>
      </c>
    </row>
    <row r="220">
      <c r="A220" s="2" t="s">
        <v>218</v>
      </c>
      <c r="B220" s="3" t="str">
        <f>IFERROR(__xludf.DUMMYFUNCTION("SPLIT(A220,"","")"),"86-87")</f>
        <v>86-87</v>
      </c>
      <c r="C220" s="3" t="str">
        <f>IFERROR(__xludf.DUMMYFUNCTION("""COMPUTED_VALUE"""),"7-86")</f>
        <v>7-86</v>
      </c>
      <c r="D220" s="3">
        <f>IFERROR(__xludf.DUMMYFUNCTION("SPLIT(B220,""-"")"),86.0)</f>
        <v>86</v>
      </c>
      <c r="E220" s="3">
        <f>IFERROR(__xludf.DUMMYFUNCTION("""COMPUTED_VALUE"""),87.0)</f>
        <v>87</v>
      </c>
      <c r="F220" s="3">
        <f>IFERROR(__xludf.DUMMYFUNCTION("SPLIT(C220,""-"")"),7.0)</f>
        <v>7</v>
      </c>
      <c r="G220" s="3">
        <f>IFERROR(__xludf.DUMMYFUNCTION("""COMPUTED_VALUE"""),86.0)</f>
        <v>86</v>
      </c>
      <c r="H220" s="3" t="str">
        <f t="shared" si="1"/>
        <v>#N/A</v>
      </c>
      <c r="J220" s="3">
        <f t="shared" si="2"/>
        <v>1</v>
      </c>
    </row>
    <row r="221">
      <c r="A221" s="2" t="s">
        <v>219</v>
      </c>
      <c r="B221" s="3" t="str">
        <f>IFERROR(__xludf.DUMMYFUNCTION("SPLIT(A221,"","")"),"34-35")</f>
        <v>34-35</v>
      </c>
      <c r="C221" s="3" t="str">
        <f>IFERROR(__xludf.DUMMYFUNCTION("""COMPUTED_VALUE"""),"21-35")</f>
        <v>21-35</v>
      </c>
      <c r="D221" s="3">
        <f>IFERROR(__xludf.DUMMYFUNCTION("SPLIT(B221,""-"")"),34.0)</f>
        <v>34</v>
      </c>
      <c r="E221" s="3">
        <f>IFERROR(__xludf.DUMMYFUNCTION("""COMPUTED_VALUE"""),35.0)</f>
        <v>35</v>
      </c>
      <c r="F221" s="3">
        <f>IFERROR(__xludf.DUMMYFUNCTION("SPLIT(C221,""-"")"),21.0)</f>
        <v>21</v>
      </c>
      <c r="G221" s="3">
        <f>IFERROR(__xludf.DUMMYFUNCTION("""COMPUTED_VALUE"""),35.0)</f>
        <v>35</v>
      </c>
      <c r="H221" s="3">
        <f t="shared" si="1"/>
        <v>1</v>
      </c>
      <c r="J221" s="3">
        <f t="shared" si="2"/>
        <v>1</v>
      </c>
    </row>
    <row r="222">
      <c r="A222" s="2" t="s">
        <v>220</v>
      </c>
      <c r="B222" s="3" t="str">
        <f>IFERROR(__xludf.DUMMYFUNCTION("SPLIT(A222,"","")"),"18-67")</f>
        <v>18-67</v>
      </c>
      <c r="C222" s="3" t="str">
        <f>IFERROR(__xludf.DUMMYFUNCTION("""COMPUTED_VALUE"""),"17-68")</f>
        <v>17-68</v>
      </c>
      <c r="D222" s="3">
        <f>IFERROR(__xludf.DUMMYFUNCTION("SPLIT(B222,""-"")"),18.0)</f>
        <v>18</v>
      </c>
      <c r="E222" s="3">
        <f>IFERROR(__xludf.DUMMYFUNCTION("""COMPUTED_VALUE"""),67.0)</f>
        <v>67</v>
      </c>
      <c r="F222" s="3">
        <f>IFERROR(__xludf.DUMMYFUNCTION("SPLIT(C222,""-"")"),17.0)</f>
        <v>17</v>
      </c>
      <c r="G222" s="3">
        <f>IFERROR(__xludf.DUMMYFUNCTION("""COMPUTED_VALUE"""),68.0)</f>
        <v>68</v>
      </c>
      <c r="H222" s="3">
        <f t="shared" si="1"/>
        <v>1</v>
      </c>
      <c r="J222" s="3">
        <f t="shared" si="2"/>
        <v>1</v>
      </c>
    </row>
    <row r="223">
      <c r="A223" s="2" t="s">
        <v>221</v>
      </c>
      <c r="B223" s="3" t="str">
        <f>IFERROR(__xludf.DUMMYFUNCTION("SPLIT(A223,"","")"),"19-95")</f>
        <v>19-95</v>
      </c>
      <c r="C223" s="3" t="str">
        <f>IFERROR(__xludf.DUMMYFUNCTION("""COMPUTED_VALUE"""),"18-24")</f>
        <v>18-24</v>
      </c>
      <c r="D223" s="3">
        <f>IFERROR(__xludf.DUMMYFUNCTION("SPLIT(B223,""-"")"),19.0)</f>
        <v>19</v>
      </c>
      <c r="E223" s="3">
        <f>IFERROR(__xludf.DUMMYFUNCTION("""COMPUTED_VALUE"""),95.0)</f>
        <v>95</v>
      </c>
      <c r="F223" s="3">
        <f>IFERROR(__xludf.DUMMYFUNCTION("SPLIT(C223,""-"")"),18.0)</f>
        <v>18</v>
      </c>
      <c r="G223" s="3">
        <f>IFERROR(__xludf.DUMMYFUNCTION("""COMPUTED_VALUE"""),24.0)</f>
        <v>24</v>
      </c>
      <c r="H223" s="3" t="str">
        <f t="shared" si="1"/>
        <v>#N/A</v>
      </c>
      <c r="J223" s="3">
        <f t="shared" si="2"/>
        <v>1</v>
      </c>
    </row>
    <row r="224">
      <c r="A224" s="2" t="s">
        <v>222</v>
      </c>
      <c r="B224" s="3" t="str">
        <f>IFERROR(__xludf.DUMMYFUNCTION("SPLIT(A224,"","")"),"44-77")</f>
        <v>44-77</v>
      </c>
      <c r="C224" s="3" t="str">
        <f>IFERROR(__xludf.DUMMYFUNCTION("""COMPUTED_VALUE"""),"38-76")</f>
        <v>38-76</v>
      </c>
      <c r="D224" s="3">
        <f>IFERROR(__xludf.DUMMYFUNCTION("SPLIT(B224,""-"")"),44.0)</f>
        <v>44</v>
      </c>
      <c r="E224" s="3">
        <f>IFERROR(__xludf.DUMMYFUNCTION("""COMPUTED_VALUE"""),77.0)</f>
        <v>77</v>
      </c>
      <c r="F224" s="3">
        <f>IFERROR(__xludf.DUMMYFUNCTION("SPLIT(C224,""-"")"),38.0)</f>
        <v>38</v>
      </c>
      <c r="G224" s="3">
        <f>IFERROR(__xludf.DUMMYFUNCTION("""COMPUTED_VALUE"""),76.0)</f>
        <v>76</v>
      </c>
      <c r="H224" s="3" t="str">
        <f t="shared" si="1"/>
        <v>#N/A</v>
      </c>
      <c r="J224" s="3">
        <f t="shared" si="2"/>
        <v>1</v>
      </c>
    </row>
    <row r="225">
      <c r="A225" s="2" t="s">
        <v>223</v>
      </c>
      <c r="B225" s="3" t="str">
        <f>IFERROR(__xludf.DUMMYFUNCTION("SPLIT(A225,"","")"),"70-72")</f>
        <v>70-72</v>
      </c>
      <c r="C225" s="3" t="str">
        <f>IFERROR(__xludf.DUMMYFUNCTION("""COMPUTED_VALUE"""),"50-71")</f>
        <v>50-71</v>
      </c>
      <c r="D225" s="3">
        <f>IFERROR(__xludf.DUMMYFUNCTION("SPLIT(B225,""-"")"),70.0)</f>
        <v>70</v>
      </c>
      <c r="E225" s="3">
        <f>IFERROR(__xludf.DUMMYFUNCTION("""COMPUTED_VALUE"""),72.0)</f>
        <v>72</v>
      </c>
      <c r="F225" s="3">
        <f>IFERROR(__xludf.DUMMYFUNCTION("SPLIT(C225,""-"")"),50.0)</f>
        <v>50</v>
      </c>
      <c r="G225" s="3">
        <f>IFERROR(__xludf.DUMMYFUNCTION("""COMPUTED_VALUE"""),71.0)</f>
        <v>71</v>
      </c>
      <c r="H225" s="3" t="str">
        <f t="shared" si="1"/>
        <v>#N/A</v>
      </c>
      <c r="J225" s="3">
        <f t="shared" si="2"/>
        <v>1</v>
      </c>
    </row>
    <row r="226">
      <c r="A226" s="2" t="s">
        <v>224</v>
      </c>
      <c r="B226" s="3" t="str">
        <f>IFERROR(__xludf.DUMMYFUNCTION("SPLIT(A226,"","")"),"19-99")</f>
        <v>19-99</v>
      </c>
      <c r="C226" s="3" t="str">
        <f>IFERROR(__xludf.DUMMYFUNCTION("""COMPUTED_VALUE"""),"20-99")</f>
        <v>20-99</v>
      </c>
      <c r="D226" s="3">
        <f>IFERROR(__xludf.DUMMYFUNCTION("SPLIT(B226,""-"")"),19.0)</f>
        <v>19</v>
      </c>
      <c r="E226" s="3">
        <f>IFERROR(__xludf.DUMMYFUNCTION("""COMPUTED_VALUE"""),99.0)</f>
        <v>99</v>
      </c>
      <c r="F226" s="3">
        <f>IFERROR(__xludf.DUMMYFUNCTION("SPLIT(C226,""-"")"),20.0)</f>
        <v>20</v>
      </c>
      <c r="G226" s="3">
        <f>IFERROR(__xludf.DUMMYFUNCTION("""COMPUTED_VALUE"""),99.0)</f>
        <v>99</v>
      </c>
      <c r="H226" s="3">
        <f t="shared" si="1"/>
        <v>1</v>
      </c>
      <c r="J226" s="3">
        <f t="shared" si="2"/>
        <v>1</v>
      </c>
    </row>
    <row r="227">
      <c r="A227" s="2" t="s">
        <v>225</v>
      </c>
      <c r="B227" s="3" t="str">
        <f>IFERROR(__xludf.DUMMYFUNCTION("SPLIT(A227,"","")"),"98-99")</f>
        <v>98-99</v>
      </c>
      <c r="C227" s="3" t="str">
        <f>IFERROR(__xludf.DUMMYFUNCTION("""COMPUTED_VALUE"""),"19-96")</f>
        <v>19-96</v>
      </c>
      <c r="D227" s="3">
        <f>IFERROR(__xludf.DUMMYFUNCTION("SPLIT(B227,""-"")"),98.0)</f>
        <v>98</v>
      </c>
      <c r="E227" s="3">
        <f>IFERROR(__xludf.DUMMYFUNCTION("""COMPUTED_VALUE"""),99.0)</f>
        <v>99</v>
      </c>
      <c r="F227" s="3">
        <f>IFERROR(__xludf.DUMMYFUNCTION("SPLIT(C227,""-"")"),19.0)</f>
        <v>19</v>
      </c>
      <c r="G227" s="3">
        <f>IFERROR(__xludf.DUMMYFUNCTION("""COMPUTED_VALUE"""),96.0)</f>
        <v>96</v>
      </c>
      <c r="H227" s="3" t="str">
        <f t="shared" si="1"/>
        <v>#N/A</v>
      </c>
      <c r="J227" s="3" t="str">
        <f t="shared" si="2"/>
        <v>#N/A</v>
      </c>
    </row>
    <row r="228">
      <c r="A228" s="2" t="s">
        <v>226</v>
      </c>
      <c r="B228" s="3" t="str">
        <f>IFERROR(__xludf.DUMMYFUNCTION("SPLIT(A228,"","")"),"22-57")</f>
        <v>22-57</v>
      </c>
      <c r="C228" s="4">
        <f>IFERROR(__xludf.DUMMYFUNCTION("""COMPUTED_VALUE"""),44701.0)</f>
        <v>44701</v>
      </c>
      <c r="D228" s="3">
        <f>IFERROR(__xludf.DUMMYFUNCTION("SPLIT(B228,""-"")"),22.0)</f>
        <v>22</v>
      </c>
      <c r="E228" s="3">
        <f>IFERROR(__xludf.DUMMYFUNCTION("""COMPUTED_VALUE"""),57.0)</f>
        <v>57</v>
      </c>
      <c r="F228" s="3">
        <f>IFERROR(__xludf.DUMMYFUNCTION("SPLIT(C228,""-"")"),5.0)</f>
        <v>5</v>
      </c>
      <c r="G228" s="3">
        <f>IFERROR(__xludf.DUMMYFUNCTION("""COMPUTED_VALUE"""),20.0)</f>
        <v>20</v>
      </c>
      <c r="H228" s="3" t="str">
        <f t="shared" si="1"/>
        <v>#N/A</v>
      </c>
      <c r="J228" s="3" t="str">
        <f t="shared" si="2"/>
        <v>#N/A</v>
      </c>
    </row>
    <row r="229">
      <c r="A229" s="2" t="s">
        <v>227</v>
      </c>
      <c r="B229" s="3" t="str">
        <f>IFERROR(__xludf.DUMMYFUNCTION("SPLIT(A229,"","")"),"95-97")</f>
        <v>95-97</v>
      </c>
      <c r="C229" s="3" t="str">
        <f>IFERROR(__xludf.DUMMYFUNCTION("""COMPUTED_VALUE"""),"5-96")</f>
        <v>5-96</v>
      </c>
      <c r="D229" s="3">
        <f>IFERROR(__xludf.DUMMYFUNCTION("SPLIT(B229,""-"")"),95.0)</f>
        <v>95</v>
      </c>
      <c r="E229" s="3">
        <f>IFERROR(__xludf.DUMMYFUNCTION("""COMPUTED_VALUE"""),97.0)</f>
        <v>97</v>
      </c>
      <c r="F229" s="3">
        <f>IFERROR(__xludf.DUMMYFUNCTION("SPLIT(C229,""-"")"),5.0)</f>
        <v>5</v>
      </c>
      <c r="G229" s="3">
        <f>IFERROR(__xludf.DUMMYFUNCTION("""COMPUTED_VALUE"""),96.0)</f>
        <v>96</v>
      </c>
      <c r="H229" s="3" t="str">
        <f t="shared" si="1"/>
        <v>#N/A</v>
      </c>
      <c r="J229" s="3">
        <f t="shared" si="2"/>
        <v>1</v>
      </c>
    </row>
    <row r="230">
      <c r="A230" s="2" t="s">
        <v>228</v>
      </c>
      <c r="B230" s="3" t="str">
        <f>IFERROR(__xludf.DUMMYFUNCTION("SPLIT(A230,"","")"),"4-98")</f>
        <v>4-98</v>
      </c>
      <c r="C230" s="3" t="str">
        <f>IFERROR(__xludf.DUMMYFUNCTION("""COMPUTED_VALUE"""),"3-97")</f>
        <v>3-97</v>
      </c>
      <c r="D230" s="3">
        <f>IFERROR(__xludf.DUMMYFUNCTION("SPLIT(B230,""-"")"),4.0)</f>
        <v>4</v>
      </c>
      <c r="E230" s="3">
        <f>IFERROR(__xludf.DUMMYFUNCTION("""COMPUTED_VALUE"""),98.0)</f>
        <v>98</v>
      </c>
      <c r="F230" s="3">
        <f>IFERROR(__xludf.DUMMYFUNCTION("SPLIT(C230,""-"")"),3.0)</f>
        <v>3</v>
      </c>
      <c r="G230" s="3">
        <f>IFERROR(__xludf.DUMMYFUNCTION("""COMPUTED_VALUE"""),97.0)</f>
        <v>97</v>
      </c>
      <c r="H230" s="3" t="str">
        <f t="shared" si="1"/>
        <v>#N/A</v>
      </c>
      <c r="J230" s="3">
        <f t="shared" si="2"/>
        <v>1</v>
      </c>
    </row>
    <row r="231">
      <c r="A231" s="2" t="s">
        <v>229</v>
      </c>
      <c r="B231" s="3" t="str">
        <f>IFERROR(__xludf.DUMMYFUNCTION("SPLIT(A231,"","")"),"10-58")</f>
        <v>10-58</v>
      </c>
      <c r="C231" s="3" t="str">
        <f>IFERROR(__xludf.DUMMYFUNCTION("""COMPUTED_VALUE"""),"10-59")</f>
        <v>10-59</v>
      </c>
      <c r="D231" s="3">
        <f>IFERROR(__xludf.DUMMYFUNCTION("SPLIT(B231,""-"")"),10.0)</f>
        <v>10</v>
      </c>
      <c r="E231" s="3">
        <f>IFERROR(__xludf.DUMMYFUNCTION("""COMPUTED_VALUE"""),58.0)</f>
        <v>58</v>
      </c>
      <c r="F231" s="3">
        <f>IFERROR(__xludf.DUMMYFUNCTION("SPLIT(C231,""-"")"),10.0)</f>
        <v>10</v>
      </c>
      <c r="G231" s="3">
        <f>IFERROR(__xludf.DUMMYFUNCTION("""COMPUTED_VALUE"""),59.0)</f>
        <v>59</v>
      </c>
      <c r="H231" s="3">
        <f t="shared" si="1"/>
        <v>1</v>
      </c>
      <c r="J231" s="3">
        <f t="shared" si="2"/>
        <v>1</v>
      </c>
    </row>
    <row r="232">
      <c r="A232" s="2" t="s">
        <v>230</v>
      </c>
      <c r="B232" s="4">
        <f>IFERROR(__xludf.DUMMYFUNCTION("SPLIT(A232,"","")"),44689.0)</f>
        <v>44689</v>
      </c>
      <c r="C232" s="3" t="str">
        <f>IFERROR(__xludf.DUMMYFUNCTION("""COMPUTED_VALUE"""),"7-95")</f>
        <v>7-95</v>
      </c>
      <c r="D232" s="3">
        <f>IFERROR(__xludf.DUMMYFUNCTION("SPLIT(B232,""-"")"),5.0)</f>
        <v>5</v>
      </c>
      <c r="E232" s="3">
        <f>IFERROR(__xludf.DUMMYFUNCTION("""COMPUTED_VALUE"""),8.0)</f>
        <v>8</v>
      </c>
      <c r="F232" s="3">
        <f>IFERROR(__xludf.DUMMYFUNCTION("SPLIT(C232,""-"")"),7.0)</f>
        <v>7</v>
      </c>
      <c r="G232" s="3">
        <f>IFERROR(__xludf.DUMMYFUNCTION("""COMPUTED_VALUE"""),95.0)</f>
        <v>95</v>
      </c>
      <c r="H232" s="3" t="str">
        <f t="shared" si="1"/>
        <v>#N/A</v>
      </c>
      <c r="J232" s="3">
        <f t="shared" si="2"/>
        <v>1</v>
      </c>
    </row>
    <row r="233">
      <c r="A233" s="2" t="s">
        <v>231</v>
      </c>
      <c r="B233" s="3" t="str">
        <f>IFERROR(__xludf.DUMMYFUNCTION("SPLIT(A233,"","")"),"10-94")</f>
        <v>10-94</v>
      </c>
      <c r="C233" s="4">
        <f>IFERROR(__xludf.DUMMYFUNCTION("""COMPUTED_VALUE"""),44790.0)</f>
        <v>44790</v>
      </c>
      <c r="D233" s="3">
        <f>IFERROR(__xludf.DUMMYFUNCTION("SPLIT(B233,""-"")"),10.0)</f>
        <v>10</v>
      </c>
      <c r="E233" s="3">
        <f>IFERROR(__xludf.DUMMYFUNCTION("""COMPUTED_VALUE"""),94.0)</f>
        <v>94</v>
      </c>
      <c r="F233" s="3">
        <f>IFERROR(__xludf.DUMMYFUNCTION("SPLIT(C233,""-"")"),8.0)</f>
        <v>8</v>
      </c>
      <c r="G233" s="3">
        <f>IFERROR(__xludf.DUMMYFUNCTION("""COMPUTED_VALUE"""),17.0)</f>
        <v>17</v>
      </c>
      <c r="H233" s="3" t="str">
        <f t="shared" si="1"/>
        <v>#N/A</v>
      </c>
      <c r="J233" s="3">
        <f t="shared" si="2"/>
        <v>1</v>
      </c>
    </row>
    <row r="234">
      <c r="A234" s="2" t="s">
        <v>232</v>
      </c>
      <c r="B234" s="4">
        <f>IFERROR(__xludf.DUMMYFUNCTION("SPLIT(A234,"","")"),44572.0)</f>
        <v>44572</v>
      </c>
      <c r="C234" s="3" t="str">
        <f>IFERROR(__xludf.DUMMYFUNCTION("""COMPUTED_VALUE"""),"12-72")</f>
        <v>12-72</v>
      </c>
      <c r="D234" s="3">
        <f>IFERROR(__xludf.DUMMYFUNCTION("SPLIT(B234,""-"")"),1.0)</f>
        <v>1</v>
      </c>
      <c r="E234" s="3">
        <f>IFERROR(__xludf.DUMMYFUNCTION("""COMPUTED_VALUE"""),11.0)</f>
        <v>11</v>
      </c>
      <c r="F234" s="3">
        <f>IFERROR(__xludf.DUMMYFUNCTION("SPLIT(C234,""-"")"),12.0)</f>
        <v>12</v>
      </c>
      <c r="G234" s="3">
        <f>IFERROR(__xludf.DUMMYFUNCTION("""COMPUTED_VALUE"""),72.0)</f>
        <v>72</v>
      </c>
      <c r="H234" s="3" t="str">
        <f t="shared" si="1"/>
        <v>#N/A</v>
      </c>
      <c r="J234" s="3" t="str">
        <f t="shared" si="2"/>
        <v>#N/A</v>
      </c>
    </row>
    <row r="235">
      <c r="A235" s="2" t="s">
        <v>233</v>
      </c>
      <c r="B235" s="3" t="str">
        <f>IFERROR(__xludf.DUMMYFUNCTION("SPLIT(A235,"","")"),"37-56")</f>
        <v>37-56</v>
      </c>
      <c r="C235" s="3" t="str">
        <f>IFERROR(__xludf.DUMMYFUNCTION("""COMPUTED_VALUE"""),"55-56")</f>
        <v>55-56</v>
      </c>
      <c r="D235" s="3">
        <f>IFERROR(__xludf.DUMMYFUNCTION("SPLIT(B235,""-"")"),37.0)</f>
        <v>37</v>
      </c>
      <c r="E235" s="3">
        <f>IFERROR(__xludf.DUMMYFUNCTION("""COMPUTED_VALUE"""),56.0)</f>
        <v>56</v>
      </c>
      <c r="F235" s="3">
        <f>IFERROR(__xludf.DUMMYFUNCTION("SPLIT(C235,""-"")"),55.0)</f>
        <v>55</v>
      </c>
      <c r="G235" s="3">
        <f>IFERROR(__xludf.DUMMYFUNCTION("""COMPUTED_VALUE"""),56.0)</f>
        <v>56</v>
      </c>
      <c r="H235" s="3">
        <f t="shared" si="1"/>
        <v>1</v>
      </c>
      <c r="J235" s="3">
        <f t="shared" si="2"/>
        <v>1</v>
      </c>
    </row>
    <row r="236">
      <c r="A236" s="2" t="s">
        <v>234</v>
      </c>
      <c r="B236" s="3" t="str">
        <f>IFERROR(__xludf.DUMMYFUNCTION("SPLIT(A236,"","")"),"32-78")</f>
        <v>32-78</v>
      </c>
      <c r="C236" s="3" t="str">
        <f>IFERROR(__xludf.DUMMYFUNCTION("""COMPUTED_VALUE"""),"19-78")</f>
        <v>19-78</v>
      </c>
      <c r="D236" s="3">
        <f>IFERROR(__xludf.DUMMYFUNCTION("SPLIT(B236,""-"")"),32.0)</f>
        <v>32</v>
      </c>
      <c r="E236" s="3">
        <f>IFERROR(__xludf.DUMMYFUNCTION("""COMPUTED_VALUE"""),78.0)</f>
        <v>78</v>
      </c>
      <c r="F236" s="3">
        <f>IFERROR(__xludf.DUMMYFUNCTION("SPLIT(C236,""-"")"),19.0)</f>
        <v>19</v>
      </c>
      <c r="G236" s="3">
        <f>IFERROR(__xludf.DUMMYFUNCTION("""COMPUTED_VALUE"""),78.0)</f>
        <v>78</v>
      </c>
      <c r="H236" s="3">
        <f t="shared" si="1"/>
        <v>1</v>
      </c>
      <c r="J236" s="3">
        <f t="shared" si="2"/>
        <v>1</v>
      </c>
    </row>
    <row r="237">
      <c r="A237" s="2" t="s">
        <v>235</v>
      </c>
      <c r="B237" s="3" t="str">
        <f>IFERROR(__xludf.DUMMYFUNCTION("SPLIT(A237,"","")"),"29-92")</f>
        <v>29-92</v>
      </c>
      <c r="C237" s="3" t="str">
        <f>IFERROR(__xludf.DUMMYFUNCTION("""COMPUTED_VALUE"""),"10-90")</f>
        <v>10-90</v>
      </c>
      <c r="D237" s="3">
        <f>IFERROR(__xludf.DUMMYFUNCTION("SPLIT(B237,""-"")"),29.0)</f>
        <v>29</v>
      </c>
      <c r="E237" s="3">
        <f>IFERROR(__xludf.DUMMYFUNCTION("""COMPUTED_VALUE"""),92.0)</f>
        <v>92</v>
      </c>
      <c r="F237" s="3">
        <f>IFERROR(__xludf.DUMMYFUNCTION("SPLIT(C237,""-"")"),10.0)</f>
        <v>10</v>
      </c>
      <c r="G237" s="3">
        <f>IFERROR(__xludf.DUMMYFUNCTION("""COMPUTED_VALUE"""),90.0)</f>
        <v>90</v>
      </c>
      <c r="H237" s="3" t="str">
        <f t="shared" si="1"/>
        <v>#N/A</v>
      </c>
      <c r="J237" s="3">
        <f t="shared" si="2"/>
        <v>1</v>
      </c>
    </row>
    <row r="238">
      <c r="A238" s="2" t="s">
        <v>236</v>
      </c>
      <c r="B238" s="3" t="str">
        <f>IFERROR(__xludf.DUMMYFUNCTION("SPLIT(A238,"","")"),"11-73")</f>
        <v>11-73</v>
      </c>
      <c r="C238" s="3" t="str">
        <f>IFERROR(__xludf.DUMMYFUNCTION("""COMPUTED_VALUE"""),"60-73")</f>
        <v>60-73</v>
      </c>
      <c r="D238" s="3">
        <f>IFERROR(__xludf.DUMMYFUNCTION("SPLIT(B238,""-"")"),11.0)</f>
        <v>11</v>
      </c>
      <c r="E238" s="3">
        <f>IFERROR(__xludf.DUMMYFUNCTION("""COMPUTED_VALUE"""),73.0)</f>
        <v>73</v>
      </c>
      <c r="F238" s="3">
        <f>IFERROR(__xludf.DUMMYFUNCTION("SPLIT(C238,""-"")"),60.0)</f>
        <v>60</v>
      </c>
      <c r="G238" s="3">
        <f>IFERROR(__xludf.DUMMYFUNCTION("""COMPUTED_VALUE"""),73.0)</f>
        <v>73</v>
      </c>
      <c r="H238" s="3">
        <f t="shared" si="1"/>
        <v>1</v>
      </c>
      <c r="J238" s="3">
        <f t="shared" si="2"/>
        <v>1</v>
      </c>
    </row>
    <row r="239">
      <c r="A239" s="2" t="s">
        <v>237</v>
      </c>
      <c r="B239" s="3" t="str">
        <f>IFERROR(__xludf.DUMMYFUNCTION("SPLIT(A239,"","")"),"16-95")</f>
        <v>16-95</v>
      </c>
      <c r="C239" s="3" t="str">
        <f>IFERROR(__xludf.DUMMYFUNCTION("""COMPUTED_VALUE"""),"17-72")</f>
        <v>17-72</v>
      </c>
      <c r="D239" s="3">
        <f>IFERROR(__xludf.DUMMYFUNCTION("SPLIT(B239,""-"")"),16.0)</f>
        <v>16</v>
      </c>
      <c r="E239" s="3">
        <f>IFERROR(__xludf.DUMMYFUNCTION("""COMPUTED_VALUE"""),95.0)</f>
        <v>95</v>
      </c>
      <c r="F239" s="3">
        <f>IFERROR(__xludf.DUMMYFUNCTION("SPLIT(C239,""-"")"),17.0)</f>
        <v>17</v>
      </c>
      <c r="G239" s="3">
        <f>IFERROR(__xludf.DUMMYFUNCTION("""COMPUTED_VALUE"""),72.0)</f>
        <v>72</v>
      </c>
      <c r="H239" s="3">
        <f t="shared" si="1"/>
        <v>1</v>
      </c>
      <c r="J239" s="3">
        <f t="shared" si="2"/>
        <v>1</v>
      </c>
    </row>
    <row r="240">
      <c r="A240" s="2" t="s">
        <v>238</v>
      </c>
      <c r="B240" s="3" t="str">
        <f>IFERROR(__xludf.DUMMYFUNCTION("SPLIT(A240,"","")"),"90-93")</f>
        <v>90-93</v>
      </c>
      <c r="C240" s="3" t="str">
        <f>IFERROR(__xludf.DUMMYFUNCTION("""COMPUTED_VALUE"""),"43-91")</f>
        <v>43-91</v>
      </c>
      <c r="D240" s="3">
        <f>IFERROR(__xludf.DUMMYFUNCTION("SPLIT(B240,""-"")"),90.0)</f>
        <v>90</v>
      </c>
      <c r="E240" s="3">
        <f>IFERROR(__xludf.DUMMYFUNCTION("""COMPUTED_VALUE"""),93.0)</f>
        <v>93</v>
      </c>
      <c r="F240" s="3">
        <f>IFERROR(__xludf.DUMMYFUNCTION("SPLIT(C240,""-"")"),43.0)</f>
        <v>43</v>
      </c>
      <c r="G240" s="3">
        <f>IFERROR(__xludf.DUMMYFUNCTION("""COMPUTED_VALUE"""),91.0)</f>
        <v>91</v>
      </c>
      <c r="H240" s="3" t="str">
        <f t="shared" si="1"/>
        <v>#N/A</v>
      </c>
      <c r="J240" s="3">
        <f t="shared" si="2"/>
        <v>1</v>
      </c>
    </row>
    <row r="241">
      <c r="A241" s="2" t="s">
        <v>239</v>
      </c>
      <c r="B241" s="3" t="str">
        <f>IFERROR(__xludf.DUMMYFUNCTION("SPLIT(A241,"","")"),"27-73")</f>
        <v>27-73</v>
      </c>
      <c r="C241" s="3" t="str">
        <f>IFERROR(__xludf.DUMMYFUNCTION("""COMPUTED_VALUE"""),"72-73")</f>
        <v>72-73</v>
      </c>
      <c r="D241" s="3">
        <f>IFERROR(__xludf.DUMMYFUNCTION("SPLIT(B241,""-"")"),27.0)</f>
        <v>27</v>
      </c>
      <c r="E241" s="3">
        <f>IFERROR(__xludf.DUMMYFUNCTION("""COMPUTED_VALUE"""),73.0)</f>
        <v>73</v>
      </c>
      <c r="F241" s="3">
        <f>IFERROR(__xludf.DUMMYFUNCTION("SPLIT(C241,""-"")"),72.0)</f>
        <v>72</v>
      </c>
      <c r="G241" s="3">
        <f>IFERROR(__xludf.DUMMYFUNCTION("""COMPUTED_VALUE"""),73.0)</f>
        <v>73</v>
      </c>
      <c r="H241" s="3">
        <f t="shared" si="1"/>
        <v>1</v>
      </c>
      <c r="J241" s="3">
        <f t="shared" si="2"/>
        <v>1</v>
      </c>
    </row>
    <row r="242">
      <c r="A242" s="2" t="s">
        <v>240</v>
      </c>
      <c r="B242" s="3" t="str">
        <f>IFERROR(__xludf.DUMMYFUNCTION("SPLIT(A242,"","")"),"25-57")</f>
        <v>25-57</v>
      </c>
      <c r="C242" s="3" t="str">
        <f>IFERROR(__xludf.DUMMYFUNCTION("""COMPUTED_VALUE"""),"28-57")</f>
        <v>28-57</v>
      </c>
      <c r="D242" s="3">
        <f>IFERROR(__xludf.DUMMYFUNCTION("SPLIT(B242,""-"")"),25.0)</f>
        <v>25</v>
      </c>
      <c r="E242" s="3">
        <f>IFERROR(__xludf.DUMMYFUNCTION("""COMPUTED_VALUE"""),57.0)</f>
        <v>57</v>
      </c>
      <c r="F242" s="3">
        <f>IFERROR(__xludf.DUMMYFUNCTION("SPLIT(C242,""-"")"),28.0)</f>
        <v>28</v>
      </c>
      <c r="G242" s="3">
        <f>IFERROR(__xludf.DUMMYFUNCTION("""COMPUTED_VALUE"""),57.0)</f>
        <v>57</v>
      </c>
      <c r="H242" s="3">
        <f t="shared" si="1"/>
        <v>1</v>
      </c>
      <c r="J242" s="3">
        <f t="shared" si="2"/>
        <v>1</v>
      </c>
    </row>
    <row r="243">
      <c r="A243" s="2" t="s">
        <v>241</v>
      </c>
      <c r="B243" s="3" t="str">
        <f>IFERROR(__xludf.DUMMYFUNCTION("SPLIT(A243,"","")"),"32-87")</f>
        <v>32-87</v>
      </c>
      <c r="C243" s="3" t="str">
        <f>IFERROR(__xludf.DUMMYFUNCTION("""COMPUTED_VALUE"""),"31-85")</f>
        <v>31-85</v>
      </c>
      <c r="D243" s="3">
        <f>IFERROR(__xludf.DUMMYFUNCTION("SPLIT(B243,""-"")"),32.0)</f>
        <v>32</v>
      </c>
      <c r="E243" s="3">
        <f>IFERROR(__xludf.DUMMYFUNCTION("""COMPUTED_VALUE"""),87.0)</f>
        <v>87</v>
      </c>
      <c r="F243" s="3">
        <f>IFERROR(__xludf.DUMMYFUNCTION("SPLIT(C243,""-"")"),31.0)</f>
        <v>31</v>
      </c>
      <c r="G243" s="3">
        <f>IFERROR(__xludf.DUMMYFUNCTION("""COMPUTED_VALUE"""),85.0)</f>
        <v>85</v>
      </c>
      <c r="H243" s="3" t="str">
        <f t="shared" si="1"/>
        <v>#N/A</v>
      </c>
      <c r="J243" s="3">
        <f t="shared" si="2"/>
        <v>1</v>
      </c>
    </row>
    <row r="244">
      <c r="A244" s="2" t="s">
        <v>242</v>
      </c>
      <c r="B244" s="3" t="str">
        <f>IFERROR(__xludf.DUMMYFUNCTION("SPLIT(A244,"","")"),"96-99")</f>
        <v>96-99</v>
      </c>
      <c r="C244" s="3" t="str">
        <f>IFERROR(__xludf.DUMMYFUNCTION("""COMPUTED_VALUE"""),"2-97")</f>
        <v>2-97</v>
      </c>
      <c r="D244" s="3">
        <f>IFERROR(__xludf.DUMMYFUNCTION("SPLIT(B244,""-"")"),96.0)</f>
        <v>96</v>
      </c>
      <c r="E244" s="3">
        <f>IFERROR(__xludf.DUMMYFUNCTION("""COMPUTED_VALUE"""),99.0)</f>
        <v>99</v>
      </c>
      <c r="F244" s="3">
        <f>IFERROR(__xludf.DUMMYFUNCTION("SPLIT(C244,""-"")"),2.0)</f>
        <v>2</v>
      </c>
      <c r="G244" s="3">
        <f>IFERROR(__xludf.DUMMYFUNCTION("""COMPUTED_VALUE"""),97.0)</f>
        <v>97</v>
      </c>
      <c r="H244" s="3" t="str">
        <f t="shared" si="1"/>
        <v>#N/A</v>
      </c>
      <c r="J244" s="3">
        <f t="shared" si="2"/>
        <v>1</v>
      </c>
    </row>
    <row r="245">
      <c r="A245" s="2" t="s">
        <v>243</v>
      </c>
      <c r="B245" s="3" t="str">
        <f>IFERROR(__xludf.DUMMYFUNCTION("SPLIT(A245,"","")"),"24-51")</f>
        <v>24-51</v>
      </c>
      <c r="C245" s="3" t="str">
        <f>IFERROR(__xludf.DUMMYFUNCTION("""COMPUTED_VALUE"""),"23-52")</f>
        <v>23-52</v>
      </c>
      <c r="D245" s="3">
        <f>IFERROR(__xludf.DUMMYFUNCTION("SPLIT(B245,""-"")"),24.0)</f>
        <v>24</v>
      </c>
      <c r="E245" s="3">
        <f>IFERROR(__xludf.DUMMYFUNCTION("""COMPUTED_VALUE"""),51.0)</f>
        <v>51</v>
      </c>
      <c r="F245" s="3">
        <f>IFERROR(__xludf.DUMMYFUNCTION("SPLIT(C245,""-"")"),23.0)</f>
        <v>23</v>
      </c>
      <c r="G245" s="3">
        <f>IFERROR(__xludf.DUMMYFUNCTION("""COMPUTED_VALUE"""),52.0)</f>
        <v>52</v>
      </c>
      <c r="H245" s="3">
        <f t="shared" si="1"/>
        <v>1</v>
      </c>
      <c r="J245" s="3">
        <f t="shared" si="2"/>
        <v>1</v>
      </c>
    </row>
    <row r="246">
      <c r="A246" s="2" t="s">
        <v>244</v>
      </c>
      <c r="B246" s="3" t="str">
        <f>IFERROR(__xludf.DUMMYFUNCTION("SPLIT(A246,"","")"),"25-54")</f>
        <v>25-54</v>
      </c>
      <c r="C246" s="3" t="str">
        <f>IFERROR(__xludf.DUMMYFUNCTION("""COMPUTED_VALUE"""),"32-55")</f>
        <v>32-55</v>
      </c>
      <c r="D246" s="3">
        <f>IFERROR(__xludf.DUMMYFUNCTION("SPLIT(B246,""-"")"),25.0)</f>
        <v>25</v>
      </c>
      <c r="E246" s="3">
        <f>IFERROR(__xludf.DUMMYFUNCTION("""COMPUTED_VALUE"""),54.0)</f>
        <v>54</v>
      </c>
      <c r="F246" s="3">
        <f>IFERROR(__xludf.DUMMYFUNCTION("SPLIT(C246,""-"")"),32.0)</f>
        <v>32</v>
      </c>
      <c r="G246" s="3">
        <f>IFERROR(__xludf.DUMMYFUNCTION("""COMPUTED_VALUE"""),55.0)</f>
        <v>55</v>
      </c>
      <c r="H246" s="3" t="str">
        <f t="shared" si="1"/>
        <v>#N/A</v>
      </c>
      <c r="J246" s="3">
        <f t="shared" si="2"/>
        <v>1</v>
      </c>
    </row>
    <row r="247">
      <c r="A247" s="2" t="s">
        <v>245</v>
      </c>
      <c r="B247" s="3" t="str">
        <f>IFERROR(__xludf.DUMMYFUNCTION("SPLIT(A247,"","")"),"2-91")</f>
        <v>2-91</v>
      </c>
      <c r="C247" s="3" t="str">
        <f>IFERROR(__xludf.DUMMYFUNCTION("""COMPUTED_VALUE"""),"2-66")</f>
        <v>2-66</v>
      </c>
      <c r="D247" s="3">
        <f>IFERROR(__xludf.DUMMYFUNCTION("SPLIT(B247,""-"")"),2.0)</f>
        <v>2</v>
      </c>
      <c r="E247" s="3">
        <f>IFERROR(__xludf.DUMMYFUNCTION("""COMPUTED_VALUE"""),91.0)</f>
        <v>91</v>
      </c>
      <c r="F247" s="3">
        <f>IFERROR(__xludf.DUMMYFUNCTION("SPLIT(C247,""-"")"),2.0)</f>
        <v>2</v>
      </c>
      <c r="G247" s="3">
        <f>IFERROR(__xludf.DUMMYFUNCTION("""COMPUTED_VALUE"""),66.0)</f>
        <v>66</v>
      </c>
      <c r="H247" s="3">
        <f t="shared" si="1"/>
        <v>1</v>
      </c>
      <c r="J247" s="3">
        <f t="shared" si="2"/>
        <v>1</v>
      </c>
    </row>
    <row r="248">
      <c r="A248" s="2" t="s">
        <v>246</v>
      </c>
      <c r="B248" s="3" t="str">
        <f>IFERROR(__xludf.DUMMYFUNCTION("SPLIT(A248,"","")"),"15-82")</f>
        <v>15-82</v>
      </c>
      <c r="C248" s="3" t="str">
        <f>IFERROR(__xludf.DUMMYFUNCTION("""COMPUTED_VALUE"""),"14-15")</f>
        <v>14-15</v>
      </c>
      <c r="D248" s="3">
        <f>IFERROR(__xludf.DUMMYFUNCTION("SPLIT(B248,""-"")"),15.0)</f>
        <v>15</v>
      </c>
      <c r="E248" s="3">
        <f>IFERROR(__xludf.DUMMYFUNCTION("""COMPUTED_VALUE"""),82.0)</f>
        <v>82</v>
      </c>
      <c r="F248" s="3">
        <f>IFERROR(__xludf.DUMMYFUNCTION("SPLIT(C248,""-"")"),14.0)</f>
        <v>14</v>
      </c>
      <c r="G248" s="3">
        <f>IFERROR(__xludf.DUMMYFUNCTION("""COMPUTED_VALUE"""),15.0)</f>
        <v>15</v>
      </c>
      <c r="H248" s="3" t="str">
        <f t="shared" si="1"/>
        <v>#N/A</v>
      </c>
      <c r="J248" s="3">
        <f t="shared" si="2"/>
        <v>1</v>
      </c>
    </row>
    <row r="249">
      <c r="A249" s="2" t="s">
        <v>247</v>
      </c>
      <c r="B249" s="3" t="str">
        <f>IFERROR(__xludf.DUMMYFUNCTION("SPLIT(A249,"","")"),"24-40")</f>
        <v>24-40</v>
      </c>
      <c r="C249" s="3" t="str">
        <f>IFERROR(__xludf.DUMMYFUNCTION("""COMPUTED_VALUE"""),"24-80")</f>
        <v>24-80</v>
      </c>
      <c r="D249" s="3">
        <f>IFERROR(__xludf.DUMMYFUNCTION("SPLIT(B249,""-"")"),24.0)</f>
        <v>24</v>
      </c>
      <c r="E249" s="3">
        <f>IFERROR(__xludf.DUMMYFUNCTION("""COMPUTED_VALUE"""),40.0)</f>
        <v>40</v>
      </c>
      <c r="F249" s="3">
        <f>IFERROR(__xludf.DUMMYFUNCTION("SPLIT(C249,""-"")"),24.0)</f>
        <v>24</v>
      </c>
      <c r="G249" s="3">
        <f>IFERROR(__xludf.DUMMYFUNCTION("""COMPUTED_VALUE"""),80.0)</f>
        <v>80</v>
      </c>
      <c r="H249" s="3">
        <f t="shared" si="1"/>
        <v>1</v>
      </c>
      <c r="J249" s="3">
        <f t="shared" si="2"/>
        <v>1</v>
      </c>
    </row>
    <row r="250">
      <c r="A250" s="2" t="s">
        <v>248</v>
      </c>
      <c r="B250" s="3" t="str">
        <f>IFERROR(__xludf.DUMMYFUNCTION("SPLIT(A250,"","")"),"14-34")</f>
        <v>14-34</v>
      </c>
      <c r="C250" s="3" t="str">
        <f>IFERROR(__xludf.DUMMYFUNCTION("""COMPUTED_VALUE"""),"13-34")</f>
        <v>13-34</v>
      </c>
      <c r="D250" s="3">
        <f>IFERROR(__xludf.DUMMYFUNCTION("SPLIT(B250,""-"")"),14.0)</f>
        <v>14</v>
      </c>
      <c r="E250" s="3">
        <f>IFERROR(__xludf.DUMMYFUNCTION("""COMPUTED_VALUE"""),34.0)</f>
        <v>34</v>
      </c>
      <c r="F250" s="3">
        <f>IFERROR(__xludf.DUMMYFUNCTION("SPLIT(C250,""-"")"),13.0)</f>
        <v>13</v>
      </c>
      <c r="G250" s="3">
        <f>IFERROR(__xludf.DUMMYFUNCTION("""COMPUTED_VALUE"""),34.0)</f>
        <v>34</v>
      </c>
      <c r="H250" s="3">
        <f t="shared" si="1"/>
        <v>1</v>
      </c>
      <c r="J250" s="3">
        <f t="shared" si="2"/>
        <v>1</v>
      </c>
    </row>
    <row r="251">
      <c r="A251" s="2" t="s">
        <v>249</v>
      </c>
      <c r="B251" s="3" t="str">
        <f>IFERROR(__xludf.DUMMYFUNCTION("SPLIT(A251,"","")"),"30-95")</f>
        <v>30-95</v>
      </c>
      <c r="C251" s="3" t="str">
        <f>IFERROR(__xludf.DUMMYFUNCTION("""COMPUTED_VALUE"""),"21-94")</f>
        <v>21-94</v>
      </c>
      <c r="D251" s="3">
        <f>IFERROR(__xludf.DUMMYFUNCTION("SPLIT(B251,""-"")"),30.0)</f>
        <v>30</v>
      </c>
      <c r="E251" s="3">
        <f>IFERROR(__xludf.DUMMYFUNCTION("""COMPUTED_VALUE"""),95.0)</f>
        <v>95</v>
      </c>
      <c r="F251" s="3">
        <f>IFERROR(__xludf.DUMMYFUNCTION("SPLIT(C251,""-"")"),21.0)</f>
        <v>21</v>
      </c>
      <c r="G251" s="3">
        <f>IFERROR(__xludf.DUMMYFUNCTION("""COMPUTED_VALUE"""),94.0)</f>
        <v>94</v>
      </c>
      <c r="H251" s="3" t="str">
        <f t="shared" si="1"/>
        <v>#N/A</v>
      </c>
      <c r="J251" s="3">
        <f t="shared" si="2"/>
        <v>1</v>
      </c>
    </row>
    <row r="252">
      <c r="A252" s="2" t="s">
        <v>250</v>
      </c>
      <c r="B252" s="3" t="str">
        <f>IFERROR(__xludf.DUMMYFUNCTION("SPLIT(A252,"","")"),"53-74")</f>
        <v>53-74</v>
      </c>
      <c r="C252" s="3" t="str">
        <f>IFERROR(__xludf.DUMMYFUNCTION("""COMPUTED_VALUE"""),"53-73")</f>
        <v>53-73</v>
      </c>
      <c r="D252" s="3">
        <f>IFERROR(__xludf.DUMMYFUNCTION("SPLIT(B252,""-"")"),53.0)</f>
        <v>53</v>
      </c>
      <c r="E252" s="3">
        <f>IFERROR(__xludf.DUMMYFUNCTION("""COMPUTED_VALUE"""),74.0)</f>
        <v>74</v>
      </c>
      <c r="F252" s="3">
        <f>IFERROR(__xludf.DUMMYFUNCTION("SPLIT(C252,""-"")"),53.0)</f>
        <v>53</v>
      </c>
      <c r="G252" s="3">
        <f>IFERROR(__xludf.DUMMYFUNCTION("""COMPUTED_VALUE"""),73.0)</f>
        <v>73</v>
      </c>
      <c r="H252" s="3">
        <f t="shared" si="1"/>
        <v>1</v>
      </c>
      <c r="J252" s="3">
        <f t="shared" si="2"/>
        <v>1</v>
      </c>
    </row>
    <row r="253">
      <c r="A253" s="2" t="s">
        <v>251</v>
      </c>
      <c r="B253" s="3" t="str">
        <f>IFERROR(__xludf.DUMMYFUNCTION("SPLIT(A253,"","")"),"77-81")</f>
        <v>77-81</v>
      </c>
      <c r="C253" s="3" t="str">
        <f>IFERROR(__xludf.DUMMYFUNCTION("""COMPUTED_VALUE"""),"79-98")</f>
        <v>79-98</v>
      </c>
      <c r="D253" s="3">
        <f>IFERROR(__xludf.DUMMYFUNCTION("SPLIT(B253,""-"")"),77.0)</f>
        <v>77</v>
      </c>
      <c r="E253" s="3">
        <f>IFERROR(__xludf.DUMMYFUNCTION("""COMPUTED_VALUE"""),81.0)</f>
        <v>81</v>
      </c>
      <c r="F253" s="3">
        <f>IFERROR(__xludf.DUMMYFUNCTION("SPLIT(C253,""-"")"),79.0)</f>
        <v>79</v>
      </c>
      <c r="G253" s="3">
        <f>IFERROR(__xludf.DUMMYFUNCTION("""COMPUTED_VALUE"""),98.0)</f>
        <v>98</v>
      </c>
      <c r="H253" s="3" t="str">
        <f t="shared" si="1"/>
        <v>#N/A</v>
      </c>
      <c r="J253" s="3">
        <f t="shared" si="2"/>
        <v>1</v>
      </c>
    </row>
    <row r="254">
      <c r="A254" s="2" t="s">
        <v>252</v>
      </c>
      <c r="B254" s="3" t="str">
        <f>IFERROR(__xludf.DUMMYFUNCTION("SPLIT(A254,"","")"),"9-98")</f>
        <v>9-98</v>
      </c>
      <c r="C254" s="4">
        <f>IFERROR(__xludf.DUMMYFUNCTION("""COMPUTED_VALUE"""),44718.0)</f>
        <v>44718</v>
      </c>
      <c r="D254" s="3">
        <f>IFERROR(__xludf.DUMMYFUNCTION("SPLIT(B254,""-"")"),9.0)</f>
        <v>9</v>
      </c>
      <c r="E254" s="3">
        <f>IFERROR(__xludf.DUMMYFUNCTION("""COMPUTED_VALUE"""),98.0)</f>
        <v>98</v>
      </c>
      <c r="F254" s="3">
        <f>IFERROR(__xludf.DUMMYFUNCTION("SPLIT(C254,""-"")"),6.0)</f>
        <v>6</v>
      </c>
      <c r="G254" s="3">
        <f>IFERROR(__xludf.DUMMYFUNCTION("""COMPUTED_VALUE"""),6.0)</f>
        <v>6</v>
      </c>
      <c r="H254" s="3" t="str">
        <f t="shared" si="1"/>
        <v>#N/A</v>
      </c>
      <c r="J254" s="3" t="str">
        <f t="shared" si="2"/>
        <v>#N/A</v>
      </c>
    </row>
    <row r="255">
      <c r="A255" s="2" t="s">
        <v>253</v>
      </c>
      <c r="B255" s="3" t="str">
        <f>IFERROR(__xludf.DUMMYFUNCTION("SPLIT(A255,"","")"),"13-94")</f>
        <v>13-94</v>
      </c>
      <c r="C255" s="3" t="str">
        <f>IFERROR(__xludf.DUMMYFUNCTION("""COMPUTED_VALUE"""),"14-95")</f>
        <v>14-95</v>
      </c>
      <c r="D255" s="3">
        <f>IFERROR(__xludf.DUMMYFUNCTION("SPLIT(B255,""-"")"),13.0)</f>
        <v>13</v>
      </c>
      <c r="E255" s="3">
        <f>IFERROR(__xludf.DUMMYFUNCTION("""COMPUTED_VALUE"""),94.0)</f>
        <v>94</v>
      </c>
      <c r="F255" s="3">
        <f>IFERROR(__xludf.DUMMYFUNCTION("SPLIT(C255,""-"")"),14.0)</f>
        <v>14</v>
      </c>
      <c r="G255" s="3">
        <f>IFERROR(__xludf.DUMMYFUNCTION("""COMPUTED_VALUE"""),95.0)</f>
        <v>95</v>
      </c>
      <c r="H255" s="3" t="str">
        <f t="shared" si="1"/>
        <v>#N/A</v>
      </c>
      <c r="J255" s="3">
        <f t="shared" si="2"/>
        <v>1</v>
      </c>
    </row>
    <row r="256">
      <c r="A256" s="2" t="s">
        <v>254</v>
      </c>
      <c r="B256" s="3" t="str">
        <f>IFERROR(__xludf.DUMMYFUNCTION("SPLIT(A256,"","")"),"46-81")</f>
        <v>46-81</v>
      </c>
      <c r="C256" s="3" t="str">
        <f>IFERROR(__xludf.DUMMYFUNCTION("""COMPUTED_VALUE"""),"23-80")</f>
        <v>23-80</v>
      </c>
      <c r="D256" s="3">
        <f>IFERROR(__xludf.DUMMYFUNCTION("SPLIT(B256,""-"")"),46.0)</f>
        <v>46</v>
      </c>
      <c r="E256" s="3">
        <f>IFERROR(__xludf.DUMMYFUNCTION("""COMPUTED_VALUE"""),81.0)</f>
        <v>81</v>
      </c>
      <c r="F256" s="3">
        <f>IFERROR(__xludf.DUMMYFUNCTION("SPLIT(C256,""-"")"),23.0)</f>
        <v>23</v>
      </c>
      <c r="G256" s="3">
        <f>IFERROR(__xludf.DUMMYFUNCTION("""COMPUTED_VALUE"""),80.0)</f>
        <v>80</v>
      </c>
      <c r="H256" s="3" t="str">
        <f t="shared" si="1"/>
        <v>#N/A</v>
      </c>
      <c r="J256" s="3">
        <f t="shared" si="2"/>
        <v>1</v>
      </c>
    </row>
    <row r="257">
      <c r="A257" s="2" t="s">
        <v>255</v>
      </c>
      <c r="B257" s="3" t="str">
        <f>IFERROR(__xludf.DUMMYFUNCTION("SPLIT(A257,"","")"),"6-89")</f>
        <v>6-89</v>
      </c>
      <c r="C257" s="3" t="str">
        <f>IFERROR(__xludf.DUMMYFUNCTION("""COMPUTED_VALUE"""),"14-90")</f>
        <v>14-90</v>
      </c>
      <c r="D257" s="3">
        <f>IFERROR(__xludf.DUMMYFUNCTION("SPLIT(B257,""-"")"),6.0)</f>
        <v>6</v>
      </c>
      <c r="E257" s="3">
        <f>IFERROR(__xludf.DUMMYFUNCTION("""COMPUTED_VALUE"""),89.0)</f>
        <v>89</v>
      </c>
      <c r="F257" s="3">
        <f>IFERROR(__xludf.DUMMYFUNCTION("SPLIT(C257,""-"")"),14.0)</f>
        <v>14</v>
      </c>
      <c r="G257" s="3">
        <f>IFERROR(__xludf.DUMMYFUNCTION("""COMPUTED_VALUE"""),90.0)</f>
        <v>90</v>
      </c>
      <c r="H257" s="3" t="str">
        <f t="shared" si="1"/>
        <v>#N/A</v>
      </c>
      <c r="J257" s="3">
        <f t="shared" si="2"/>
        <v>1</v>
      </c>
    </row>
    <row r="258">
      <c r="A258" s="2" t="s">
        <v>256</v>
      </c>
      <c r="B258" s="3" t="str">
        <f>IFERROR(__xludf.DUMMYFUNCTION("SPLIT(A258,"","")"),"42-56")</f>
        <v>42-56</v>
      </c>
      <c r="C258" s="3" t="str">
        <f>IFERROR(__xludf.DUMMYFUNCTION("""COMPUTED_VALUE"""),"43-51")</f>
        <v>43-51</v>
      </c>
      <c r="D258" s="3">
        <f>IFERROR(__xludf.DUMMYFUNCTION("SPLIT(B258,""-"")"),42.0)</f>
        <v>42</v>
      </c>
      <c r="E258" s="3">
        <f>IFERROR(__xludf.DUMMYFUNCTION("""COMPUTED_VALUE"""),56.0)</f>
        <v>56</v>
      </c>
      <c r="F258" s="3">
        <f>IFERROR(__xludf.DUMMYFUNCTION("SPLIT(C258,""-"")"),43.0)</f>
        <v>43</v>
      </c>
      <c r="G258" s="3">
        <f>IFERROR(__xludf.DUMMYFUNCTION("""COMPUTED_VALUE"""),51.0)</f>
        <v>51</v>
      </c>
      <c r="H258" s="3">
        <f t="shared" si="1"/>
        <v>1</v>
      </c>
      <c r="J258" s="3">
        <f t="shared" si="2"/>
        <v>1</v>
      </c>
    </row>
    <row r="259">
      <c r="A259" s="2" t="s">
        <v>257</v>
      </c>
      <c r="B259" s="3" t="str">
        <f>IFERROR(__xludf.DUMMYFUNCTION("SPLIT(A259,"","")"),"96-97")</f>
        <v>96-97</v>
      </c>
      <c r="C259" s="3" t="str">
        <f>IFERROR(__xludf.DUMMYFUNCTION("""COMPUTED_VALUE"""),"4-96")</f>
        <v>4-96</v>
      </c>
      <c r="D259" s="3">
        <f>IFERROR(__xludf.DUMMYFUNCTION("SPLIT(B259,""-"")"),96.0)</f>
        <v>96</v>
      </c>
      <c r="E259" s="3">
        <f>IFERROR(__xludf.DUMMYFUNCTION("""COMPUTED_VALUE"""),97.0)</f>
        <v>97</v>
      </c>
      <c r="F259" s="3">
        <f>IFERROR(__xludf.DUMMYFUNCTION("SPLIT(C259,""-"")"),4.0)</f>
        <v>4</v>
      </c>
      <c r="G259" s="3">
        <f>IFERROR(__xludf.DUMMYFUNCTION("""COMPUTED_VALUE"""),96.0)</f>
        <v>96</v>
      </c>
      <c r="H259" s="3" t="str">
        <f t="shared" si="1"/>
        <v>#N/A</v>
      </c>
      <c r="J259" s="3">
        <f t="shared" si="2"/>
        <v>1</v>
      </c>
    </row>
    <row r="260">
      <c r="A260" s="2" t="s">
        <v>258</v>
      </c>
      <c r="B260" s="4">
        <f>IFERROR(__xludf.DUMMYFUNCTION("SPLIT(A260,"","")"),44876.0)</f>
        <v>44876</v>
      </c>
      <c r="C260" s="4">
        <f>IFERROR(__xludf.DUMMYFUNCTION("""COMPUTED_VALUE"""),44921.0)</f>
        <v>44921</v>
      </c>
      <c r="D260" s="3">
        <f>IFERROR(__xludf.DUMMYFUNCTION("SPLIT(B260,""-"")"),11.0)</f>
        <v>11</v>
      </c>
      <c r="E260" s="3">
        <f>IFERROR(__xludf.DUMMYFUNCTION("""COMPUTED_VALUE"""),11.0)</f>
        <v>11</v>
      </c>
      <c r="F260" s="3">
        <f>IFERROR(__xludf.DUMMYFUNCTION("SPLIT(C260,""-"")"),12.0)</f>
        <v>12</v>
      </c>
      <c r="G260" s="3">
        <f>IFERROR(__xludf.DUMMYFUNCTION("""COMPUTED_VALUE"""),26.0)</f>
        <v>26</v>
      </c>
      <c r="H260" s="3" t="str">
        <f t="shared" si="1"/>
        <v>#N/A</v>
      </c>
      <c r="J260" s="3" t="str">
        <f t="shared" si="2"/>
        <v>#N/A</v>
      </c>
    </row>
    <row r="261">
      <c r="A261" s="2" t="s">
        <v>259</v>
      </c>
      <c r="B261" s="3" t="str">
        <f>IFERROR(__xludf.DUMMYFUNCTION("SPLIT(A261,"","")"),"50-71")</f>
        <v>50-71</v>
      </c>
      <c r="C261" s="3" t="str">
        <f>IFERROR(__xludf.DUMMYFUNCTION("""COMPUTED_VALUE"""),"50-72")</f>
        <v>50-72</v>
      </c>
      <c r="D261" s="3">
        <f>IFERROR(__xludf.DUMMYFUNCTION("SPLIT(B261,""-"")"),50.0)</f>
        <v>50</v>
      </c>
      <c r="E261" s="3">
        <f>IFERROR(__xludf.DUMMYFUNCTION("""COMPUTED_VALUE"""),71.0)</f>
        <v>71</v>
      </c>
      <c r="F261" s="3">
        <f>IFERROR(__xludf.DUMMYFUNCTION("SPLIT(C261,""-"")"),50.0)</f>
        <v>50</v>
      </c>
      <c r="G261" s="3">
        <f>IFERROR(__xludf.DUMMYFUNCTION("""COMPUTED_VALUE"""),72.0)</f>
        <v>72</v>
      </c>
      <c r="H261" s="3">
        <f t="shared" si="1"/>
        <v>1</v>
      </c>
      <c r="J261" s="3">
        <f t="shared" si="2"/>
        <v>1</v>
      </c>
    </row>
    <row r="262">
      <c r="A262" s="2" t="s">
        <v>260</v>
      </c>
      <c r="B262" s="3" t="str">
        <f>IFERROR(__xludf.DUMMYFUNCTION("SPLIT(A262,"","")"),"81-85")</f>
        <v>81-85</v>
      </c>
      <c r="C262" s="3" t="str">
        <f>IFERROR(__xludf.DUMMYFUNCTION("""COMPUTED_VALUE"""),"27-82")</f>
        <v>27-82</v>
      </c>
      <c r="D262" s="3">
        <f>IFERROR(__xludf.DUMMYFUNCTION("SPLIT(B262,""-"")"),81.0)</f>
        <v>81</v>
      </c>
      <c r="E262" s="3">
        <f>IFERROR(__xludf.DUMMYFUNCTION("""COMPUTED_VALUE"""),85.0)</f>
        <v>85</v>
      </c>
      <c r="F262" s="3">
        <f>IFERROR(__xludf.DUMMYFUNCTION("SPLIT(C262,""-"")"),27.0)</f>
        <v>27</v>
      </c>
      <c r="G262" s="3">
        <f>IFERROR(__xludf.DUMMYFUNCTION("""COMPUTED_VALUE"""),82.0)</f>
        <v>82</v>
      </c>
      <c r="H262" s="3" t="str">
        <f t="shared" si="1"/>
        <v>#N/A</v>
      </c>
      <c r="J262" s="3">
        <f t="shared" si="2"/>
        <v>1</v>
      </c>
    </row>
    <row r="263">
      <c r="A263" s="2" t="s">
        <v>261</v>
      </c>
      <c r="B263" s="3" t="str">
        <f>IFERROR(__xludf.DUMMYFUNCTION("SPLIT(A263,"","")"),"10-36")</f>
        <v>10-36</v>
      </c>
      <c r="C263" s="4">
        <f>IFERROR(__xludf.DUMMYFUNCTION("""COMPUTED_VALUE"""),44876.0)</f>
        <v>44876</v>
      </c>
      <c r="D263" s="3">
        <f>IFERROR(__xludf.DUMMYFUNCTION("SPLIT(B263,""-"")"),10.0)</f>
        <v>10</v>
      </c>
      <c r="E263" s="3">
        <f>IFERROR(__xludf.DUMMYFUNCTION("""COMPUTED_VALUE"""),36.0)</f>
        <v>36</v>
      </c>
      <c r="F263" s="3">
        <f>IFERROR(__xludf.DUMMYFUNCTION("SPLIT(C263,""-"")"),11.0)</f>
        <v>11</v>
      </c>
      <c r="G263" s="3">
        <f>IFERROR(__xludf.DUMMYFUNCTION("""COMPUTED_VALUE"""),11.0)</f>
        <v>11</v>
      </c>
      <c r="H263" s="3">
        <f t="shared" si="1"/>
        <v>1</v>
      </c>
      <c r="J263" s="3">
        <f t="shared" si="2"/>
        <v>1</v>
      </c>
    </row>
    <row r="264">
      <c r="A264" s="2" t="s">
        <v>262</v>
      </c>
      <c r="B264" s="3" t="str">
        <f>IFERROR(__xludf.DUMMYFUNCTION("SPLIT(A264,"","")"),"30-31")</f>
        <v>30-31</v>
      </c>
      <c r="C264" s="3" t="str">
        <f>IFERROR(__xludf.DUMMYFUNCTION("""COMPUTED_VALUE"""),"30-75")</f>
        <v>30-75</v>
      </c>
      <c r="D264" s="3">
        <f>IFERROR(__xludf.DUMMYFUNCTION("SPLIT(B264,""-"")"),30.0)</f>
        <v>30</v>
      </c>
      <c r="E264" s="3">
        <f>IFERROR(__xludf.DUMMYFUNCTION("""COMPUTED_VALUE"""),31.0)</f>
        <v>31</v>
      </c>
      <c r="F264" s="3">
        <f>IFERROR(__xludf.DUMMYFUNCTION("SPLIT(C264,""-"")"),30.0)</f>
        <v>30</v>
      </c>
      <c r="G264" s="3">
        <f>IFERROR(__xludf.DUMMYFUNCTION("""COMPUTED_VALUE"""),75.0)</f>
        <v>75</v>
      </c>
      <c r="H264" s="3">
        <f t="shared" si="1"/>
        <v>1</v>
      </c>
      <c r="J264" s="3">
        <f t="shared" si="2"/>
        <v>1</v>
      </c>
    </row>
    <row r="265">
      <c r="A265" s="2" t="s">
        <v>263</v>
      </c>
      <c r="B265" s="3" t="str">
        <f>IFERROR(__xludf.DUMMYFUNCTION("SPLIT(A265,"","")"),"34-39")</f>
        <v>34-39</v>
      </c>
      <c r="C265" s="3" t="str">
        <f>IFERROR(__xludf.DUMMYFUNCTION("""COMPUTED_VALUE"""),"34-88")</f>
        <v>34-88</v>
      </c>
      <c r="D265" s="3">
        <f>IFERROR(__xludf.DUMMYFUNCTION("SPLIT(B265,""-"")"),34.0)</f>
        <v>34</v>
      </c>
      <c r="E265" s="3">
        <f>IFERROR(__xludf.DUMMYFUNCTION("""COMPUTED_VALUE"""),39.0)</f>
        <v>39</v>
      </c>
      <c r="F265" s="3">
        <f>IFERROR(__xludf.DUMMYFUNCTION("SPLIT(C265,""-"")"),34.0)</f>
        <v>34</v>
      </c>
      <c r="G265" s="3">
        <f>IFERROR(__xludf.DUMMYFUNCTION("""COMPUTED_VALUE"""),88.0)</f>
        <v>88</v>
      </c>
      <c r="H265" s="3">
        <f t="shared" si="1"/>
        <v>1</v>
      </c>
      <c r="J265" s="3">
        <f t="shared" si="2"/>
        <v>1</v>
      </c>
    </row>
    <row r="266">
      <c r="A266" s="2" t="s">
        <v>264</v>
      </c>
      <c r="B266" s="3" t="str">
        <f>IFERROR(__xludf.DUMMYFUNCTION("SPLIT(A266,"","")"),"30-65")</f>
        <v>30-65</v>
      </c>
      <c r="C266" s="3" t="str">
        <f>IFERROR(__xludf.DUMMYFUNCTION("""COMPUTED_VALUE"""),"30-64")</f>
        <v>30-64</v>
      </c>
      <c r="D266" s="3">
        <f>IFERROR(__xludf.DUMMYFUNCTION("SPLIT(B266,""-"")"),30.0)</f>
        <v>30</v>
      </c>
      <c r="E266" s="3">
        <f>IFERROR(__xludf.DUMMYFUNCTION("""COMPUTED_VALUE"""),65.0)</f>
        <v>65</v>
      </c>
      <c r="F266" s="3">
        <f>IFERROR(__xludf.DUMMYFUNCTION("SPLIT(C266,""-"")"),30.0)</f>
        <v>30</v>
      </c>
      <c r="G266" s="3">
        <f>IFERROR(__xludf.DUMMYFUNCTION("""COMPUTED_VALUE"""),64.0)</f>
        <v>64</v>
      </c>
      <c r="H266" s="3">
        <f t="shared" si="1"/>
        <v>1</v>
      </c>
      <c r="J266" s="3">
        <f t="shared" si="2"/>
        <v>1</v>
      </c>
    </row>
    <row r="267">
      <c r="A267" s="2" t="s">
        <v>265</v>
      </c>
      <c r="B267" s="3" t="str">
        <f>IFERROR(__xludf.DUMMYFUNCTION("SPLIT(A267,"","")"),"1-98")</f>
        <v>1-98</v>
      </c>
      <c r="C267" s="3" t="str">
        <f>IFERROR(__xludf.DUMMYFUNCTION("""COMPUTED_VALUE"""),"1-36")</f>
        <v>1-36</v>
      </c>
      <c r="D267" s="3">
        <f>IFERROR(__xludf.DUMMYFUNCTION("SPLIT(B267,""-"")"),1.0)</f>
        <v>1</v>
      </c>
      <c r="E267" s="3">
        <f>IFERROR(__xludf.DUMMYFUNCTION("""COMPUTED_VALUE"""),98.0)</f>
        <v>98</v>
      </c>
      <c r="F267" s="3">
        <f>IFERROR(__xludf.DUMMYFUNCTION("SPLIT(C267,""-"")"),1.0)</f>
        <v>1</v>
      </c>
      <c r="G267" s="3">
        <f>IFERROR(__xludf.DUMMYFUNCTION("""COMPUTED_VALUE"""),36.0)</f>
        <v>36</v>
      </c>
      <c r="H267" s="3">
        <f t="shared" si="1"/>
        <v>1</v>
      </c>
      <c r="J267" s="3">
        <f t="shared" si="2"/>
        <v>1</v>
      </c>
    </row>
    <row r="268">
      <c r="A268" s="2" t="s">
        <v>266</v>
      </c>
      <c r="B268" s="3" t="str">
        <f>IFERROR(__xludf.DUMMYFUNCTION("SPLIT(A268,"","")"),"67-73")</f>
        <v>67-73</v>
      </c>
      <c r="C268" s="3" t="str">
        <f>IFERROR(__xludf.DUMMYFUNCTION("""COMPUTED_VALUE"""),"63-67")</f>
        <v>63-67</v>
      </c>
      <c r="D268" s="3">
        <f>IFERROR(__xludf.DUMMYFUNCTION("SPLIT(B268,""-"")"),67.0)</f>
        <v>67</v>
      </c>
      <c r="E268" s="3">
        <f>IFERROR(__xludf.DUMMYFUNCTION("""COMPUTED_VALUE"""),73.0)</f>
        <v>73</v>
      </c>
      <c r="F268" s="3">
        <f>IFERROR(__xludf.DUMMYFUNCTION("SPLIT(C268,""-"")"),63.0)</f>
        <v>63</v>
      </c>
      <c r="G268" s="3">
        <f>IFERROR(__xludf.DUMMYFUNCTION("""COMPUTED_VALUE"""),67.0)</f>
        <v>67</v>
      </c>
      <c r="H268" s="3" t="str">
        <f t="shared" si="1"/>
        <v>#N/A</v>
      </c>
      <c r="J268" s="3">
        <f t="shared" si="2"/>
        <v>1</v>
      </c>
    </row>
    <row r="269">
      <c r="A269" s="2" t="s">
        <v>267</v>
      </c>
      <c r="B269" s="3" t="str">
        <f>IFERROR(__xludf.DUMMYFUNCTION("SPLIT(A269,"","")"),"8-94")</f>
        <v>8-94</v>
      </c>
      <c r="C269" s="3" t="str">
        <f>IFERROR(__xludf.DUMMYFUNCTION("""COMPUTED_VALUE"""),"7-99")</f>
        <v>7-99</v>
      </c>
      <c r="D269" s="3">
        <f>IFERROR(__xludf.DUMMYFUNCTION("SPLIT(B269,""-"")"),8.0)</f>
        <v>8</v>
      </c>
      <c r="E269" s="3">
        <f>IFERROR(__xludf.DUMMYFUNCTION("""COMPUTED_VALUE"""),94.0)</f>
        <v>94</v>
      </c>
      <c r="F269" s="3">
        <f>IFERROR(__xludf.DUMMYFUNCTION("SPLIT(C269,""-"")"),7.0)</f>
        <v>7</v>
      </c>
      <c r="G269" s="3">
        <f>IFERROR(__xludf.DUMMYFUNCTION("""COMPUTED_VALUE"""),99.0)</f>
        <v>99</v>
      </c>
      <c r="H269" s="3">
        <f t="shared" si="1"/>
        <v>1</v>
      </c>
      <c r="J269" s="3">
        <f t="shared" si="2"/>
        <v>1</v>
      </c>
    </row>
    <row r="270">
      <c r="A270" s="2" t="s">
        <v>268</v>
      </c>
      <c r="B270" s="3" t="str">
        <f>IFERROR(__xludf.DUMMYFUNCTION("SPLIT(A270,"","")"),"64-65")</f>
        <v>64-65</v>
      </c>
      <c r="C270" s="3" t="str">
        <f>IFERROR(__xludf.DUMMYFUNCTION("""COMPUTED_VALUE"""),"64-81")</f>
        <v>64-81</v>
      </c>
      <c r="D270" s="3">
        <f>IFERROR(__xludf.DUMMYFUNCTION("SPLIT(B270,""-"")"),64.0)</f>
        <v>64</v>
      </c>
      <c r="E270" s="3">
        <f>IFERROR(__xludf.DUMMYFUNCTION("""COMPUTED_VALUE"""),65.0)</f>
        <v>65</v>
      </c>
      <c r="F270" s="3">
        <f>IFERROR(__xludf.DUMMYFUNCTION("SPLIT(C270,""-"")"),64.0)</f>
        <v>64</v>
      </c>
      <c r="G270" s="3">
        <f>IFERROR(__xludf.DUMMYFUNCTION("""COMPUTED_VALUE"""),81.0)</f>
        <v>81</v>
      </c>
      <c r="H270" s="3">
        <f t="shared" si="1"/>
        <v>1</v>
      </c>
      <c r="J270" s="3">
        <f t="shared" si="2"/>
        <v>1</v>
      </c>
    </row>
    <row r="271">
      <c r="A271" s="2" t="s">
        <v>269</v>
      </c>
      <c r="B271" s="3" t="str">
        <f>IFERROR(__xludf.DUMMYFUNCTION("SPLIT(A271,"","")"),"64-94")</f>
        <v>64-94</v>
      </c>
      <c r="C271" s="3" t="str">
        <f>IFERROR(__xludf.DUMMYFUNCTION("""COMPUTED_VALUE"""),"41-94")</f>
        <v>41-94</v>
      </c>
      <c r="D271" s="3">
        <f>IFERROR(__xludf.DUMMYFUNCTION("SPLIT(B271,""-"")"),64.0)</f>
        <v>64</v>
      </c>
      <c r="E271" s="3">
        <f>IFERROR(__xludf.DUMMYFUNCTION("""COMPUTED_VALUE"""),94.0)</f>
        <v>94</v>
      </c>
      <c r="F271" s="3">
        <f>IFERROR(__xludf.DUMMYFUNCTION("SPLIT(C271,""-"")"),41.0)</f>
        <v>41</v>
      </c>
      <c r="G271" s="3">
        <f>IFERROR(__xludf.DUMMYFUNCTION("""COMPUTED_VALUE"""),94.0)</f>
        <v>94</v>
      </c>
      <c r="H271" s="3">
        <f t="shared" si="1"/>
        <v>1</v>
      </c>
      <c r="J271" s="3">
        <f t="shared" si="2"/>
        <v>1</v>
      </c>
    </row>
    <row r="272">
      <c r="A272" s="2" t="s">
        <v>270</v>
      </c>
      <c r="B272" s="3" t="str">
        <f>IFERROR(__xludf.DUMMYFUNCTION("SPLIT(A272,"","")"),"8-53")</f>
        <v>8-53</v>
      </c>
      <c r="C272" s="4">
        <f>IFERROR(__xludf.DUMMYFUNCTION("""COMPUTED_VALUE"""),44750.0)</f>
        <v>44750</v>
      </c>
      <c r="D272" s="3">
        <f>IFERROR(__xludf.DUMMYFUNCTION("SPLIT(B272,""-"")"),8.0)</f>
        <v>8</v>
      </c>
      <c r="E272" s="3">
        <f>IFERROR(__xludf.DUMMYFUNCTION("""COMPUTED_VALUE"""),53.0)</f>
        <v>53</v>
      </c>
      <c r="F272" s="3">
        <f>IFERROR(__xludf.DUMMYFUNCTION("SPLIT(C272,""-"")"),7.0)</f>
        <v>7</v>
      </c>
      <c r="G272" s="3">
        <f>IFERROR(__xludf.DUMMYFUNCTION("""COMPUTED_VALUE"""),8.0)</f>
        <v>8</v>
      </c>
      <c r="H272" s="3" t="str">
        <f t="shared" si="1"/>
        <v>#N/A</v>
      </c>
      <c r="J272" s="3">
        <f t="shared" si="2"/>
        <v>1</v>
      </c>
    </row>
    <row r="273">
      <c r="A273" s="2" t="s">
        <v>271</v>
      </c>
      <c r="B273" s="3" t="str">
        <f>IFERROR(__xludf.DUMMYFUNCTION("SPLIT(A273,"","")"),"17-91")</f>
        <v>17-91</v>
      </c>
      <c r="C273" s="3" t="str">
        <f>IFERROR(__xludf.DUMMYFUNCTION("""COMPUTED_VALUE"""),"18-92")</f>
        <v>18-92</v>
      </c>
      <c r="D273" s="3">
        <f>IFERROR(__xludf.DUMMYFUNCTION("SPLIT(B273,""-"")"),17.0)</f>
        <v>17</v>
      </c>
      <c r="E273" s="3">
        <f>IFERROR(__xludf.DUMMYFUNCTION("""COMPUTED_VALUE"""),91.0)</f>
        <v>91</v>
      </c>
      <c r="F273" s="3">
        <f>IFERROR(__xludf.DUMMYFUNCTION("SPLIT(C273,""-"")"),18.0)</f>
        <v>18</v>
      </c>
      <c r="G273" s="3">
        <f>IFERROR(__xludf.DUMMYFUNCTION("""COMPUTED_VALUE"""),92.0)</f>
        <v>92</v>
      </c>
      <c r="H273" s="3" t="str">
        <f t="shared" si="1"/>
        <v>#N/A</v>
      </c>
      <c r="J273" s="3">
        <f t="shared" si="2"/>
        <v>1</v>
      </c>
    </row>
    <row r="274">
      <c r="A274" s="2" t="s">
        <v>272</v>
      </c>
      <c r="B274" s="3" t="str">
        <f>IFERROR(__xludf.DUMMYFUNCTION("SPLIT(A274,"","")"),"30-80")</f>
        <v>30-80</v>
      </c>
      <c r="C274" s="3" t="str">
        <f>IFERROR(__xludf.DUMMYFUNCTION("""COMPUTED_VALUE"""),"31-81")</f>
        <v>31-81</v>
      </c>
      <c r="D274" s="3">
        <f>IFERROR(__xludf.DUMMYFUNCTION("SPLIT(B274,""-"")"),30.0)</f>
        <v>30</v>
      </c>
      <c r="E274" s="3">
        <f>IFERROR(__xludf.DUMMYFUNCTION("""COMPUTED_VALUE"""),80.0)</f>
        <v>80</v>
      </c>
      <c r="F274" s="3">
        <f>IFERROR(__xludf.DUMMYFUNCTION("SPLIT(C274,""-"")"),31.0)</f>
        <v>31</v>
      </c>
      <c r="G274" s="3">
        <f>IFERROR(__xludf.DUMMYFUNCTION("""COMPUTED_VALUE"""),81.0)</f>
        <v>81</v>
      </c>
      <c r="H274" s="3" t="str">
        <f t="shared" si="1"/>
        <v>#N/A</v>
      </c>
      <c r="J274" s="3">
        <f t="shared" si="2"/>
        <v>1</v>
      </c>
    </row>
    <row r="275">
      <c r="A275" s="2" t="s">
        <v>273</v>
      </c>
      <c r="B275" s="3" t="str">
        <f>IFERROR(__xludf.DUMMYFUNCTION("SPLIT(A275,"","")"),"4-72")</f>
        <v>4-72</v>
      </c>
      <c r="C275" s="3" t="str">
        <f>IFERROR(__xludf.DUMMYFUNCTION("""COMPUTED_VALUE"""),"5-71")</f>
        <v>5-71</v>
      </c>
      <c r="D275" s="3">
        <f>IFERROR(__xludf.DUMMYFUNCTION("SPLIT(B275,""-"")"),4.0)</f>
        <v>4</v>
      </c>
      <c r="E275" s="3">
        <f>IFERROR(__xludf.DUMMYFUNCTION("""COMPUTED_VALUE"""),72.0)</f>
        <v>72</v>
      </c>
      <c r="F275" s="3">
        <f>IFERROR(__xludf.DUMMYFUNCTION("SPLIT(C275,""-"")"),5.0)</f>
        <v>5</v>
      </c>
      <c r="G275" s="3">
        <f>IFERROR(__xludf.DUMMYFUNCTION("""COMPUTED_VALUE"""),71.0)</f>
        <v>71</v>
      </c>
      <c r="H275" s="3">
        <f t="shared" si="1"/>
        <v>1</v>
      </c>
      <c r="J275" s="3">
        <f t="shared" si="2"/>
        <v>1</v>
      </c>
    </row>
    <row r="276">
      <c r="A276" s="2" t="s">
        <v>274</v>
      </c>
      <c r="B276" s="3" t="str">
        <f>IFERROR(__xludf.DUMMYFUNCTION("SPLIT(A276,"","")"),"5-81")</f>
        <v>5-81</v>
      </c>
      <c r="C276" s="3" t="str">
        <f>IFERROR(__xludf.DUMMYFUNCTION("""COMPUTED_VALUE"""),"80-82")</f>
        <v>80-82</v>
      </c>
      <c r="D276" s="3">
        <f>IFERROR(__xludf.DUMMYFUNCTION("SPLIT(B276,""-"")"),5.0)</f>
        <v>5</v>
      </c>
      <c r="E276" s="3">
        <f>IFERROR(__xludf.DUMMYFUNCTION("""COMPUTED_VALUE"""),81.0)</f>
        <v>81</v>
      </c>
      <c r="F276" s="3">
        <f>IFERROR(__xludf.DUMMYFUNCTION("SPLIT(C276,""-"")"),80.0)</f>
        <v>80</v>
      </c>
      <c r="G276" s="3">
        <f>IFERROR(__xludf.DUMMYFUNCTION("""COMPUTED_VALUE"""),82.0)</f>
        <v>82</v>
      </c>
      <c r="H276" s="3" t="str">
        <f t="shared" si="1"/>
        <v>#N/A</v>
      </c>
      <c r="J276" s="3">
        <f t="shared" si="2"/>
        <v>1</v>
      </c>
    </row>
    <row r="277">
      <c r="A277" s="2" t="s">
        <v>275</v>
      </c>
      <c r="B277" s="4">
        <f>IFERROR(__xludf.DUMMYFUNCTION("SPLIT(A277,"","")"),44568.0)</f>
        <v>44568</v>
      </c>
      <c r="C277" s="3" t="str">
        <f>IFERROR(__xludf.DUMMYFUNCTION("""COMPUTED_VALUE"""),"6-82")</f>
        <v>6-82</v>
      </c>
      <c r="D277" s="3">
        <f>IFERROR(__xludf.DUMMYFUNCTION("SPLIT(B277,""-"")"),1.0)</f>
        <v>1</v>
      </c>
      <c r="E277" s="3">
        <f>IFERROR(__xludf.DUMMYFUNCTION("""COMPUTED_VALUE"""),7.0)</f>
        <v>7</v>
      </c>
      <c r="F277" s="3">
        <f>IFERROR(__xludf.DUMMYFUNCTION("SPLIT(C277,""-"")"),6.0)</f>
        <v>6</v>
      </c>
      <c r="G277" s="3">
        <f>IFERROR(__xludf.DUMMYFUNCTION("""COMPUTED_VALUE"""),82.0)</f>
        <v>82</v>
      </c>
      <c r="H277" s="3" t="str">
        <f t="shared" si="1"/>
        <v>#N/A</v>
      </c>
      <c r="J277" s="3">
        <f t="shared" si="2"/>
        <v>1</v>
      </c>
    </row>
    <row r="278">
      <c r="A278" s="2" t="s">
        <v>276</v>
      </c>
      <c r="B278" s="3" t="str">
        <f>IFERROR(__xludf.DUMMYFUNCTION("SPLIT(A278,"","")"),"72-73")</f>
        <v>72-73</v>
      </c>
      <c r="C278" s="3" t="str">
        <f>IFERROR(__xludf.DUMMYFUNCTION("""COMPUTED_VALUE"""),"29-73")</f>
        <v>29-73</v>
      </c>
      <c r="D278" s="3">
        <f>IFERROR(__xludf.DUMMYFUNCTION("SPLIT(B278,""-"")"),72.0)</f>
        <v>72</v>
      </c>
      <c r="E278" s="3">
        <f>IFERROR(__xludf.DUMMYFUNCTION("""COMPUTED_VALUE"""),73.0)</f>
        <v>73</v>
      </c>
      <c r="F278" s="3">
        <f>IFERROR(__xludf.DUMMYFUNCTION("SPLIT(C278,""-"")"),29.0)</f>
        <v>29</v>
      </c>
      <c r="G278" s="3">
        <f>IFERROR(__xludf.DUMMYFUNCTION("""COMPUTED_VALUE"""),73.0)</f>
        <v>73</v>
      </c>
      <c r="H278" s="3">
        <f t="shared" si="1"/>
        <v>1</v>
      </c>
      <c r="J278" s="3">
        <f t="shared" si="2"/>
        <v>1</v>
      </c>
    </row>
    <row r="279">
      <c r="A279" s="2" t="s">
        <v>277</v>
      </c>
      <c r="B279" s="3" t="str">
        <f>IFERROR(__xludf.DUMMYFUNCTION("SPLIT(A279,"","")"),"7-73")</f>
        <v>7-73</v>
      </c>
      <c r="C279" s="4">
        <f>IFERROR(__xludf.DUMMYFUNCTION("""COMPUTED_VALUE"""),44655.0)</f>
        <v>44655</v>
      </c>
      <c r="D279" s="3">
        <f>IFERROR(__xludf.DUMMYFUNCTION("SPLIT(B279,""-"")"),7.0)</f>
        <v>7</v>
      </c>
      <c r="E279" s="3">
        <f>IFERROR(__xludf.DUMMYFUNCTION("""COMPUTED_VALUE"""),73.0)</f>
        <v>73</v>
      </c>
      <c r="F279" s="3">
        <f>IFERROR(__xludf.DUMMYFUNCTION("SPLIT(C279,""-"")"),4.0)</f>
        <v>4</v>
      </c>
      <c r="G279" s="3">
        <f>IFERROR(__xludf.DUMMYFUNCTION("""COMPUTED_VALUE"""),4.0)</f>
        <v>4</v>
      </c>
      <c r="H279" s="3" t="str">
        <f t="shared" si="1"/>
        <v>#N/A</v>
      </c>
      <c r="J279" s="3" t="str">
        <f t="shared" si="2"/>
        <v>#N/A</v>
      </c>
    </row>
    <row r="280">
      <c r="A280" s="2" t="s">
        <v>278</v>
      </c>
      <c r="B280" s="4">
        <f>IFERROR(__xludf.DUMMYFUNCTION("SPLIT(A280,"","")"),44657.0)</f>
        <v>44657</v>
      </c>
      <c r="C280" s="3" t="str">
        <f>IFERROR(__xludf.DUMMYFUNCTION("""COMPUTED_VALUE"""),"5-95")</f>
        <v>5-95</v>
      </c>
      <c r="D280" s="3">
        <f>IFERROR(__xludf.DUMMYFUNCTION("SPLIT(B280,""-"")"),4.0)</f>
        <v>4</v>
      </c>
      <c r="E280" s="3">
        <f>IFERROR(__xludf.DUMMYFUNCTION("""COMPUTED_VALUE"""),6.0)</f>
        <v>6</v>
      </c>
      <c r="F280" s="3">
        <f>IFERROR(__xludf.DUMMYFUNCTION("SPLIT(C280,""-"")"),5.0)</f>
        <v>5</v>
      </c>
      <c r="G280" s="3">
        <f>IFERROR(__xludf.DUMMYFUNCTION("""COMPUTED_VALUE"""),95.0)</f>
        <v>95</v>
      </c>
      <c r="H280" s="3" t="str">
        <f t="shared" si="1"/>
        <v>#N/A</v>
      </c>
      <c r="J280" s="3">
        <f t="shared" si="2"/>
        <v>1</v>
      </c>
    </row>
    <row r="281">
      <c r="A281" s="2" t="s">
        <v>279</v>
      </c>
      <c r="B281" s="3" t="str">
        <f>IFERROR(__xludf.DUMMYFUNCTION("SPLIT(A281,"","")"),"8-92")</f>
        <v>8-92</v>
      </c>
      <c r="C281" s="4">
        <f>IFERROR(__xludf.DUMMYFUNCTION("""COMPUTED_VALUE"""),44782.0)</f>
        <v>44782</v>
      </c>
      <c r="D281" s="3">
        <f>IFERROR(__xludf.DUMMYFUNCTION("SPLIT(B281,""-"")"),8.0)</f>
        <v>8</v>
      </c>
      <c r="E281" s="3">
        <f>IFERROR(__xludf.DUMMYFUNCTION("""COMPUTED_VALUE"""),92.0)</f>
        <v>92</v>
      </c>
      <c r="F281" s="3">
        <f>IFERROR(__xludf.DUMMYFUNCTION("SPLIT(C281,""-"")"),8.0)</f>
        <v>8</v>
      </c>
      <c r="G281" s="3">
        <f>IFERROR(__xludf.DUMMYFUNCTION("""COMPUTED_VALUE"""),9.0)</f>
        <v>9</v>
      </c>
      <c r="H281" s="3">
        <f t="shared" si="1"/>
        <v>1</v>
      </c>
      <c r="J281" s="3">
        <f t="shared" si="2"/>
        <v>1</v>
      </c>
    </row>
    <row r="282">
      <c r="A282" s="2" t="s">
        <v>280</v>
      </c>
      <c r="B282" s="3" t="str">
        <f>IFERROR(__xludf.DUMMYFUNCTION("SPLIT(A282,"","")"),"12-82")</f>
        <v>12-82</v>
      </c>
      <c r="C282" s="3" t="str">
        <f>IFERROR(__xludf.DUMMYFUNCTION("""COMPUTED_VALUE"""),"81-83")</f>
        <v>81-83</v>
      </c>
      <c r="D282" s="3">
        <f>IFERROR(__xludf.DUMMYFUNCTION("SPLIT(B282,""-"")"),12.0)</f>
        <v>12</v>
      </c>
      <c r="E282" s="3">
        <f>IFERROR(__xludf.DUMMYFUNCTION("""COMPUTED_VALUE"""),82.0)</f>
        <v>82</v>
      </c>
      <c r="F282" s="3">
        <f>IFERROR(__xludf.DUMMYFUNCTION("SPLIT(C282,""-"")"),81.0)</f>
        <v>81</v>
      </c>
      <c r="G282" s="3">
        <f>IFERROR(__xludf.DUMMYFUNCTION("""COMPUTED_VALUE"""),83.0)</f>
        <v>83</v>
      </c>
      <c r="H282" s="3" t="str">
        <f t="shared" si="1"/>
        <v>#N/A</v>
      </c>
      <c r="J282" s="3">
        <f t="shared" si="2"/>
        <v>1</v>
      </c>
    </row>
    <row r="283">
      <c r="A283" s="2" t="s">
        <v>281</v>
      </c>
      <c r="B283" s="3" t="str">
        <f>IFERROR(__xludf.DUMMYFUNCTION("SPLIT(A283,"","")"),"76-76")</f>
        <v>76-76</v>
      </c>
      <c r="C283" s="3" t="str">
        <f>IFERROR(__xludf.DUMMYFUNCTION("""COMPUTED_VALUE"""),"76-77")</f>
        <v>76-77</v>
      </c>
      <c r="D283" s="3">
        <f>IFERROR(__xludf.DUMMYFUNCTION("SPLIT(B283,""-"")"),76.0)</f>
        <v>76</v>
      </c>
      <c r="E283" s="3">
        <f>IFERROR(__xludf.DUMMYFUNCTION("""COMPUTED_VALUE"""),76.0)</f>
        <v>76</v>
      </c>
      <c r="F283" s="3">
        <f>IFERROR(__xludf.DUMMYFUNCTION("SPLIT(C283,""-"")"),76.0)</f>
        <v>76</v>
      </c>
      <c r="G283" s="3">
        <f>IFERROR(__xludf.DUMMYFUNCTION("""COMPUTED_VALUE"""),77.0)</f>
        <v>77</v>
      </c>
      <c r="H283" s="3">
        <f t="shared" si="1"/>
        <v>1</v>
      </c>
      <c r="J283" s="3">
        <f t="shared" si="2"/>
        <v>1</v>
      </c>
    </row>
    <row r="284">
      <c r="A284" s="2" t="s">
        <v>282</v>
      </c>
      <c r="B284" s="3" t="str">
        <f>IFERROR(__xludf.DUMMYFUNCTION("SPLIT(A284,"","")"),"42-67")</f>
        <v>42-67</v>
      </c>
      <c r="C284" s="3" t="str">
        <f>IFERROR(__xludf.DUMMYFUNCTION("""COMPUTED_VALUE"""),"42-84")</f>
        <v>42-84</v>
      </c>
      <c r="D284" s="3">
        <f>IFERROR(__xludf.DUMMYFUNCTION("SPLIT(B284,""-"")"),42.0)</f>
        <v>42</v>
      </c>
      <c r="E284" s="3">
        <f>IFERROR(__xludf.DUMMYFUNCTION("""COMPUTED_VALUE"""),67.0)</f>
        <v>67</v>
      </c>
      <c r="F284" s="3">
        <f>IFERROR(__xludf.DUMMYFUNCTION("SPLIT(C284,""-"")"),42.0)</f>
        <v>42</v>
      </c>
      <c r="G284" s="3">
        <f>IFERROR(__xludf.DUMMYFUNCTION("""COMPUTED_VALUE"""),84.0)</f>
        <v>84</v>
      </c>
      <c r="H284" s="3">
        <f t="shared" si="1"/>
        <v>1</v>
      </c>
      <c r="J284" s="3">
        <f t="shared" si="2"/>
        <v>1</v>
      </c>
    </row>
    <row r="285">
      <c r="A285" s="2" t="s">
        <v>283</v>
      </c>
      <c r="B285" s="3" t="str">
        <f>IFERROR(__xludf.DUMMYFUNCTION("SPLIT(A285,"","")"),"1-75")</f>
        <v>1-75</v>
      </c>
      <c r="C285" s="3" t="str">
        <f>IFERROR(__xludf.DUMMYFUNCTION("""COMPUTED_VALUE"""),"5-66")</f>
        <v>5-66</v>
      </c>
      <c r="D285" s="3">
        <f>IFERROR(__xludf.DUMMYFUNCTION("SPLIT(B285,""-"")"),1.0)</f>
        <v>1</v>
      </c>
      <c r="E285" s="3">
        <f>IFERROR(__xludf.DUMMYFUNCTION("""COMPUTED_VALUE"""),75.0)</f>
        <v>75</v>
      </c>
      <c r="F285" s="3">
        <f>IFERROR(__xludf.DUMMYFUNCTION("SPLIT(C285,""-"")"),5.0)</f>
        <v>5</v>
      </c>
      <c r="G285" s="3">
        <f>IFERROR(__xludf.DUMMYFUNCTION("""COMPUTED_VALUE"""),66.0)</f>
        <v>66</v>
      </c>
      <c r="H285" s="3">
        <f t="shared" si="1"/>
        <v>1</v>
      </c>
      <c r="J285" s="3">
        <f t="shared" si="2"/>
        <v>1</v>
      </c>
    </row>
    <row r="286">
      <c r="A286" s="2" t="s">
        <v>284</v>
      </c>
      <c r="B286" s="3" t="str">
        <f>IFERROR(__xludf.DUMMYFUNCTION("SPLIT(A286,"","")"),"3-99")</f>
        <v>3-99</v>
      </c>
      <c r="C286" s="3" t="str">
        <f>IFERROR(__xludf.DUMMYFUNCTION("""COMPUTED_VALUE"""),"3-91")</f>
        <v>3-91</v>
      </c>
      <c r="D286" s="3">
        <f>IFERROR(__xludf.DUMMYFUNCTION("SPLIT(B286,""-"")"),3.0)</f>
        <v>3</v>
      </c>
      <c r="E286" s="3">
        <f>IFERROR(__xludf.DUMMYFUNCTION("""COMPUTED_VALUE"""),99.0)</f>
        <v>99</v>
      </c>
      <c r="F286" s="3">
        <f>IFERROR(__xludf.DUMMYFUNCTION("SPLIT(C286,""-"")"),3.0)</f>
        <v>3</v>
      </c>
      <c r="G286" s="3">
        <f>IFERROR(__xludf.DUMMYFUNCTION("""COMPUTED_VALUE"""),91.0)</f>
        <v>91</v>
      </c>
      <c r="H286" s="3">
        <f t="shared" si="1"/>
        <v>1</v>
      </c>
      <c r="J286" s="3">
        <f t="shared" si="2"/>
        <v>1</v>
      </c>
    </row>
    <row r="287">
      <c r="A287" s="2" t="s">
        <v>285</v>
      </c>
      <c r="B287" s="3" t="str">
        <f>IFERROR(__xludf.DUMMYFUNCTION("SPLIT(A287,"","")"),"34-35")</f>
        <v>34-35</v>
      </c>
      <c r="C287" s="3" t="str">
        <f>IFERROR(__xludf.DUMMYFUNCTION("""COMPUTED_VALUE"""),"11-34")</f>
        <v>11-34</v>
      </c>
      <c r="D287" s="3">
        <f>IFERROR(__xludf.DUMMYFUNCTION("SPLIT(B287,""-"")"),34.0)</f>
        <v>34</v>
      </c>
      <c r="E287" s="3">
        <f>IFERROR(__xludf.DUMMYFUNCTION("""COMPUTED_VALUE"""),35.0)</f>
        <v>35</v>
      </c>
      <c r="F287" s="3">
        <f>IFERROR(__xludf.DUMMYFUNCTION("SPLIT(C287,""-"")"),11.0)</f>
        <v>11</v>
      </c>
      <c r="G287" s="3">
        <f>IFERROR(__xludf.DUMMYFUNCTION("""COMPUTED_VALUE"""),34.0)</f>
        <v>34</v>
      </c>
      <c r="H287" s="3" t="str">
        <f t="shared" si="1"/>
        <v>#N/A</v>
      </c>
      <c r="J287" s="3">
        <f t="shared" si="2"/>
        <v>1</v>
      </c>
    </row>
    <row r="288">
      <c r="A288" s="2" t="s">
        <v>286</v>
      </c>
      <c r="B288" s="3" t="str">
        <f>IFERROR(__xludf.DUMMYFUNCTION("SPLIT(A288,"","")"),"7-98")</f>
        <v>7-98</v>
      </c>
      <c r="C288" s="3" t="str">
        <f>IFERROR(__xludf.DUMMYFUNCTION("""COMPUTED_VALUE"""),"97-98")</f>
        <v>97-98</v>
      </c>
      <c r="D288" s="3">
        <f>IFERROR(__xludf.DUMMYFUNCTION("SPLIT(B288,""-"")"),7.0)</f>
        <v>7</v>
      </c>
      <c r="E288" s="3">
        <f>IFERROR(__xludf.DUMMYFUNCTION("""COMPUTED_VALUE"""),98.0)</f>
        <v>98</v>
      </c>
      <c r="F288" s="3">
        <f>IFERROR(__xludf.DUMMYFUNCTION("SPLIT(C288,""-"")"),97.0)</f>
        <v>97</v>
      </c>
      <c r="G288" s="3">
        <f>IFERROR(__xludf.DUMMYFUNCTION("""COMPUTED_VALUE"""),98.0)</f>
        <v>98</v>
      </c>
      <c r="H288" s="3">
        <f t="shared" si="1"/>
        <v>1</v>
      </c>
      <c r="J288" s="3">
        <f t="shared" si="2"/>
        <v>1</v>
      </c>
    </row>
    <row r="289">
      <c r="A289" s="2" t="s">
        <v>287</v>
      </c>
      <c r="B289" s="3" t="str">
        <f>IFERROR(__xludf.DUMMYFUNCTION("SPLIT(A289,"","")"),"15-66")</f>
        <v>15-66</v>
      </c>
      <c r="C289" s="3" t="str">
        <f>IFERROR(__xludf.DUMMYFUNCTION("""COMPUTED_VALUE"""),"14-26")</f>
        <v>14-26</v>
      </c>
      <c r="D289" s="3">
        <f>IFERROR(__xludf.DUMMYFUNCTION("SPLIT(B289,""-"")"),15.0)</f>
        <v>15</v>
      </c>
      <c r="E289" s="3">
        <f>IFERROR(__xludf.DUMMYFUNCTION("""COMPUTED_VALUE"""),66.0)</f>
        <v>66</v>
      </c>
      <c r="F289" s="3">
        <f>IFERROR(__xludf.DUMMYFUNCTION("SPLIT(C289,""-"")"),14.0)</f>
        <v>14</v>
      </c>
      <c r="G289" s="3">
        <f>IFERROR(__xludf.DUMMYFUNCTION("""COMPUTED_VALUE"""),26.0)</f>
        <v>26</v>
      </c>
      <c r="H289" s="3" t="str">
        <f t="shared" si="1"/>
        <v>#N/A</v>
      </c>
      <c r="J289" s="3">
        <f t="shared" si="2"/>
        <v>1</v>
      </c>
    </row>
    <row r="290">
      <c r="A290" s="2" t="s">
        <v>288</v>
      </c>
      <c r="B290" s="3" t="str">
        <f>IFERROR(__xludf.DUMMYFUNCTION("SPLIT(A290,"","")"),"83-83")</f>
        <v>83-83</v>
      </c>
      <c r="C290" s="3" t="str">
        <f>IFERROR(__xludf.DUMMYFUNCTION("""COMPUTED_VALUE"""),"63-83")</f>
        <v>63-83</v>
      </c>
      <c r="D290" s="3">
        <f>IFERROR(__xludf.DUMMYFUNCTION("SPLIT(B290,""-"")"),83.0)</f>
        <v>83</v>
      </c>
      <c r="E290" s="3">
        <f>IFERROR(__xludf.DUMMYFUNCTION("""COMPUTED_VALUE"""),83.0)</f>
        <v>83</v>
      </c>
      <c r="F290" s="3">
        <f>IFERROR(__xludf.DUMMYFUNCTION("SPLIT(C290,""-"")"),63.0)</f>
        <v>63</v>
      </c>
      <c r="G290" s="3">
        <f>IFERROR(__xludf.DUMMYFUNCTION("""COMPUTED_VALUE"""),83.0)</f>
        <v>83</v>
      </c>
      <c r="H290" s="3">
        <f t="shared" si="1"/>
        <v>1</v>
      </c>
      <c r="J290" s="3">
        <f t="shared" si="2"/>
        <v>1</v>
      </c>
    </row>
    <row r="291">
      <c r="A291" s="2" t="s">
        <v>289</v>
      </c>
      <c r="B291" s="4">
        <f>IFERROR(__xludf.DUMMYFUNCTION("SPLIT(A291,"","")"),44596.0)</f>
        <v>44596</v>
      </c>
      <c r="C291" s="3" t="str">
        <f>IFERROR(__xludf.DUMMYFUNCTION("""COMPUTED_VALUE"""),"3-67")</f>
        <v>3-67</v>
      </c>
      <c r="D291" s="3">
        <f>IFERROR(__xludf.DUMMYFUNCTION("SPLIT(B291,""-"")"),2.0)</f>
        <v>2</v>
      </c>
      <c r="E291" s="3">
        <f>IFERROR(__xludf.DUMMYFUNCTION("""COMPUTED_VALUE"""),4.0)</f>
        <v>4</v>
      </c>
      <c r="F291" s="3">
        <f>IFERROR(__xludf.DUMMYFUNCTION("SPLIT(C291,""-"")"),3.0)</f>
        <v>3</v>
      </c>
      <c r="G291" s="3">
        <f>IFERROR(__xludf.DUMMYFUNCTION("""COMPUTED_VALUE"""),67.0)</f>
        <v>67</v>
      </c>
      <c r="H291" s="3" t="str">
        <f t="shared" si="1"/>
        <v>#N/A</v>
      </c>
      <c r="J291" s="3">
        <f t="shared" si="2"/>
        <v>1</v>
      </c>
    </row>
    <row r="292">
      <c r="A292" s="2" t="s">
        <v>290</v>
      </c>
      <c r="B292" s="3" t="str">
        <f>IFERROR(__xludf.DUMMYFUNCTION("SPLIT(A292,"","")"),"4-96")</f>
        <v>4-96</v>
      </c>
      <c r="C292" s="4">
        <f>IFERROR(__xludf.DUMMYFUNCTION("""COMPUTED_VALUE"""),44655.0)</f>
        <v>44655</v>
      </c>
      <c r="D292" s="3">
        <f>IFERROR(__xludf.DUMMYFUNCTION("SPLIT(B292,""-"")"),4.0)</f>
        <v>4</v>
      </c>
      <c r="E292" s="3">
        <f>IFERROR(__xludf.DUMMYFUNCTION("""COMPUTED_VALUE"""),96.0)</f>
        <v>96</v>
      </c>
      <c r="F292" s="3">
        <f>IFERROR(__xludf.DUMMYFUNCTION("SPLIT(C292,""-"")"),4.0)</f>
        <v>4</v>
      </c>
      <c r="G292" s="3">
        <f>IFERROR(__xludf.DUMMYFUNCTION("""COMPUTED_VALUE"""),4.0)</f>
        <v>4</v>
      </c>
      <c r="H292" s="3">
        <f t="shared" si="1"/>
        <v>1</v>
      </c>
      <c r="J292" s="3">
        <f t="shared" si="2"/>
        <v>1</v>
      </c>
    </row>
    <row r="293">
      <c r="A293" s="2" t="s">
        <v>291</v>
      </c>
      <c r="B293" s="4">
        <f>IFERROR(__xludf.DUMMYFUNCTION("SPLIT(A293,"","")"),44686.0)</f>
        <v>44686</v>
      </c>
      <c r="C293" s="3" t="str">
        <f>IFERROR(__xludf.DUMMYFUNCTION("""COMPUTED_VALUE"""),"5-89")</f>
        <v>5-89</v>
      </c>
      <c r="D293" s="3">
        <f>IFERROR(__xludf.DUMMYFUNCTION("SPLIT(B293,""-"")"),5.0)</f>
        <v>5</v>
      </c>
      <c r="E293" s="3">
        <f>IFERROR(__xludf.DUMMYFUNCTION("""COMPUTED_VALUE"""),5.0)</f>
        <v>5</v>
      </c>
      <c r="F293" s="3">
        <f>IFERROR(__xludf.DUMMYFUNCTION("SPLIT(C293,""-"")"),5.0)</f>
        <v>5</v>
      </c>
      <c r="G293" s="3">
        <f>IFERROR(__xludf.DUMMYFUNCTION("""COMPUTED_VALUE"""),89.0)</f>
        <v>89</v>
      </c>
      <c r="H293" s="3">
        <f t="shared" si="1"/>
        <v>1</v>
      </c>
      <c r="J293" s="3">
        <f t="shared" si="2"/>
        <v>1</v>
      </c>
    </row>
    <row r="294">
      <c r="A294" s="2" t="s">
        <v>292</v>
      </c>
      <c r="B294" s="3" t="str">
        <f>IFERROR(__xludf.DUMMYFUNCTION("SPLIT(A294,"","")"),"5-94")</f>
        <v>5-94</v>
      </c>
      <c r="C294" s="4">
        <f>IFERROR(__xludf.DUMMYFUNCTION("""COMPUTED_VALUE"""),44687.0)</f>
        <v>44687</v>
      </c>
      <c r="D294" s="3">
        <f>IFERROR(__xludf.DUMMYFUNCTION("SPLIT(B294,""-"")"),5.0)</f>
        <v>5</v>
      </c>
      <c r="E294" s="3">
        <f>IFERROR(__xludf.DUMMYFUNCTION("""COMPUTED_VALUE"""),94.0)</f>
        <v>94</v>
      </c>
      <c r="F294" s="3">
        <f>IFERROR(__xludf.DUMMYFUNCTION("SPLIT(C294,""-"")"),5.0)</f>
        <v>5</v>
      </c>
      <c r="G294" s="3">
        <f>IFERROR(__xludf.DUMMYFUNCTION("""COMPUTED_VALUE"""),6.0)</f>
        <v>6</v>
      </c>
      <c r="H294" s="3">
        <f t="shared" si="1"/>
        <v>1</v>
      </c>
      <c r="J294" s="3">
        <f t="shared" si="2"/>
        <v>1</v>
      </c>
    </row>
    <row r="295">
      <c r="A295" s="2" t="s">
        <v>293</v>
      </c>
      <c r="B295" s="3" t="str">
        <f>IFERROR(__xludf.DUMMYFUNCTION("SPLIT(A295,"","")"),"6-52")</f>
        <v>6-52</v>
      </c>
      <c r="C295" s="3" t="str">
        <f>IFERROR(__xludf.DUMMYFUNCTION("""COMPUTED_VALUE"""),"7-51")</f>
        <v>7-51</v>
      </c>
      <c r="D295" s="3">
        <f>IFERROR(__xludf.DUMMYFUNCTION("SPLIT(B295,""-"")"),6.0)</f>
        <v>6</v>
      </c>
      <c r="E295" s="3">
        <f>IFERROR(__xludf.DUMMYFUNCTION("""COMPUTED_VALUE"""),52.0)</f>
        <v>52</v>
      </c>
      <c r="F295" s="3">
        <f>IFERROR(__xludf.DUMMYFUNCTION("SPLIT(C295,""-"")"),7.0)</f>
        <v>7</v>
      </c>
      <c r="G295" s="3">
        <f>IFERROR(__xludf.DUMMYFUNCTION("""COMPUTED_VALUE"""),51.0)</f>
        <v>51</v>
      </c>
      <c r="H295" s="3">
        <f t="shared" si="1"/>
        <v>1</v>
      </c>
      <c r="J295" s="3">
        <f t="shared" si="2"/>
        <v>1</v>
      </c>
    </row>
    <row r="296">
      <c r="A296" s="2" t="s">
        <v>294</v>
      </c>
      <c r="B296" s="3" t="str">
        <f>IFERROR(__xludf.DUMMYFUNCTION("SPLIT(A296,"","")"),"1-64")</f>
        <v>1-64</v>
      </c>
      <c r="C296" s="3" t="str">
        <f>IFERROR(__xludf.DUMMYFUNCTION("""COMPUTED_VALUE"""),"1-63")</f>
        <v>1-63</v>
      </c>
      <c r="D296" s="3">
        <f>IFERROR(__xludf.DUMMYFUNCTION("SPLIT(B296,""-"")"),1.0)</f>
        <v>1</v>
      </c>
      <c r="E296" s="3">
        <f>IFERROR(__xludf.DUMMYFUNCTION("""COMPUTED_VALUE"""),64.0)</f>
        <v>64</v>
      </c>
      <c r="F296" s="3">
        <f>IFERROR(__xludf.DUMMYFUNCTION("SPLIT(C296,""-"")"),1.0)</f>
        <v>1</v>
      </c>
      <c r="G296" s="3">
        <f>IFERROR(__xludf.DUMMYFUNCTION("""COMPUTED_VALUE"""),63.0)</f>
        <v>63</v>
      </c>
      <c r="H296" s="3">
        <f t="shared" si="1"/>
        <v>1</v>
      </c>
      <c r="J296" s="3">
        <f t="shared" si="2"/>
        <v>1</v>
      </c>
    </row>
    <row r="297">
      <c r="A297" s="2" t="s">
        <v>295</v>
      </c>
      <c r="B297" s="3" t="str">
        <f>IFERROR(__xludf.DUMMYFUNCTION("SPLIT(A297,"","")"),"37-94")</f>
        <v>37-94</v>
      </c>
      <c r="C297" s="3" t="str">
        <f>IFERROR(__xludf.DUMMYFUNCTION("""COMPUTED_VALUE"""),"36-38")</f>
        <v>36-38</v>
      </c>
      <c r="D297" s="3">
        <f>IFERROR(__xludf.DUMMYFUNCTION("SPLIT(B297,""-"")"),37.0)</f>
        <v>37</v>
      </c>
      <c r="E297" s="3">
        <f>IFERROR(__xludf.DUMMYFUNCTION("""COMPUTED_VALUE"""),94.0)</f>
        <v>94</v>
      </c>
      <c r="F297" s="3">
        <f>IFERROR(__xludf.DUMMYFUNCTION("SPLIT(C297,""-"")"),36.0)</f>
        <v>36</v>
      </c>
      <c r="G297" s="3">
        <f>IFERROR(__xludf.DUMMYFUNCTION("""COMPUTED_VALUE"""),38.0)</f>
        <v>38</v>
      </c>
      <c r="H297" s="3" t="str">
        <f t="shared" si="1"/>
        <v>#N/A</v>
      </c>
      <c r="J297" s="3">
        <f t="shared" si="2"/>
        <v>1</v>
      </c>
    </row>
    <row r="298">
      <c r="A298" s="2" t="s">
        <v>296</v>
      </c>
      <c r="B298" s="3" t="str">
        <f>IFERROR(__xludf.DUMMYFUNCTION("SPLIT(A298,"","")"),"50-87")</f>
        <v>50-87</v>
      </c>
      <c r="C298" s="3" t="str">
        <f>IFERROR(__xludf.DUMMYFUNCTION("""COMPUTED_VALUE"""),"50-88")</f>
        <v>50-88</v>
      </c>
      <c r="D298" s="3">
        <f>IFERROR(__xludf.DUMMYFUNCTION("SPLIT(B298,""-"")"),50.0)</f>
        <v>50</v>
      </c>
      <c r="E298" s="3">
        <f>IFERROR(__xludf.DUMMYFUNCTION("""COMPUTED_VALUE"""),87.0)</f>
        <v>87</v>
      </c>
      <c r="F298" s="3">
        <f>IFERROR(__xludf.DUMMYFUNCTION("SPLIT(C298,""-"")"),50.0)</f>
        <v>50</v>
      </c>
      <c r="G298" s="3">
        <f>IFERROR(__xludf.DUMMYFUNCTION("""COMPUTED_VALUE"""),88.0)</f>
        <v>88</v>
      </c>
      <c r="H298" s="3">
        <f t="shared" si="1"/>
        <v>1</v>
      </c>
      <c r="J298" s="3">
        <f t="shared" si="2"/>
        <v>1</v>
      </c>
    </row>
    <row r="299">
      <c r="A299" s="2" t="s">
        <v>297</v>
      </c>
      <c r="B299" s="3" t="str">
        <f>IFERROR(__xludf.DUMMYFUNCTION("SPLIT(A299,"","")"),"24-77")</f>
        <v>24-77</v>
      </c>
      <c r="C299" s="3" t="str">
        <f>IFERROR(__xludf.DUMMYFUNCTION("""COMPUTED_VALUE"""),"28-77")</f>
        <v>28-77</v>
      </c>
      <c r="D299" s="3">
        <f>IFERROR(__xludf.DUMMYFUNCTION("SPLIT(B299,""-"")"),24.0)</f>
        <v>24</v>
      </c>
      <c r="E299" s="3">
        <f>IFERROR(__xludf.DUMMYFUNCTION("""COMPUTED_VALUE"""),77.0)</f>
        <v>77</v>
      </c>
      <c r="F299" s="3">
        <f>IFERROR(__xludf.DUMMYFUNCTION("SPLIT(C299,""-"")"),28.0)</f>
        <v>28</v>
      </c>
      <c r="G299" s="3">
        <f>IFERROR(__xludf.DUMMYFUNCTION("""COMPUTED_VALUE"""),77.0)</f>
        <v>77</v>
      </c>
      <c r="H299" s="3">
        <f t="shared" si="1"/>
        <v>1</v>
      </c>
      <c r="J299" s="3">
        <f t="shared" si="2"/>
        <v>1</v>
      </c>
    </row>
    <row r="300">
      <c r="A300" s="2" t="s">
        <v>298</v>
      </c>
      <c r="B300" s="3" t="str">
        <f>IFERROR(__xludf.DUMMYFUNCTION("SPLIT(A300,"","")"),"12-91")</f>
        <v>12-91</v>
      </c>
      <c r="C300" s="3" t="str">
        <f>IFERROR(__xludf.DUMMYFUNCTION("""COMPUTED_VALUE"""),"77-91")</f>
        <v>77-91</v>
      </c>
      <c r="D300" s="3">
        <f>IFERROR(__xludf.DUMMYFUNCTION("SPLIT(B300,""-"")"),12.0)</f>
        <v>12</v>
      </c>
      <c r="E300" s="3">
        <f>IFERROR(__xludf.DUMMYFUNCTION("""COMPUTED_VALUE"""),91.0)</f>
        <v>91</v>
      </c>
      <c r="F300" s="3">
        <f>IFERROR(__xludf.DUMMYFUNCTION("SPLIT(C300,""-"")"),77.0)</f>
        <v>77</v>
      </c>
      <c r="G300" s="3">
        <f>IFERROR(__xludf.DUMMYFUNCTION("""COMPUTED_VALUE"""),91.0)</f>
        <v>91</v>
      </c>
      <c r="H300" s="3">
        <f t="shared" si="1"/>
        <v>1</v>
      </c>
      <c r="J300" s="3">
        <f t="shared" si="2"/>
        <v>1</v>
      </c>
    </row>
    <row r="301">
      <c r="A301" s="2" t="s">
        <v>299</v>
      </c>
      <c r="B301" s="3" t="str">
        <f>IFERROR(__xludf.DUMMYFUNCTION("SPLIT(A301,"","")"),"29-92")</f>
        <v>29-92</v>
      </c>
      <c r="C301" s="3" t="str">
        <f>IFERROR(__xludf.DUMMYFUNCTION("""COMPUTED_VALUE"""),"28-30")</f>
        <v>28-30</v>
      </c>
      <c r="D301" s="3">
        <f>IFERROR(__xludf.DUMMYFUNCTION("SPLIT(B301,""-"")"),29.0)</f>
        <v>29</v>
      </c>
      <c r="E301" s="3">
        <f>IFERROR(__xludf.DUMMYFUNCTION("""COMPUTED_VALUE"""),92.0)</f>
        <v>92</v>
      </c>
      <c r="F301" s="3">
        <f>IFERROR(__xludf.DUMMYFUNCTION("SPLIT(C301,""-"")"),28.0)</f>
        <v>28</v>
      </c>
      <c r="G301" s="3">
        <f>IFERROR(__xludf.DUMMYFUNCTION("""COMPUTED_VALUE"""),30.0)</f>
        <v>30</v>
      </c>
      <c r="H301" s="3" t="str">
        <f t="shared" si="1"/>
        <v>#N/A</v>
      </c>
      <c r="J301" s="3">
        <f t="shared" si="2"/>
        <v>1</v>
      </c>
    </row>
    <row r="302">
      <c r="A302" s="2" t="s">
        <v>300</v>
      </c>
      <c r="B302" s="3" t="str">
        <f>IFERROR(__xludf.DUMMYFUNCTION("SPLIT(A302,"","")"),"41-42")</f>
        <v>41-42</v>
      </c>
      <c r="C302" s="3" t="str">
        <f>IFERROR(__xludf.DUMMYFUNCTION("""COMPUTED_VALUE"""),"41-57")</f>
        <v>41-57</v>
      </c>
      <c r="D302" s="3">
        <f>IFERROR(__xludf.DUMMYFUNCTION("SPLIT(B302,""-"")"),41.0)</f>
        <v>41</v>
      </c>
      <c r="E302" s="3">
        <f>IFERROR(__xludf.DUMMYFUNCTION("""COMPUTED_VALUE"""),42.0)</f>
        <v>42</v>
      </c>
      <c r="F302" s="3">
        <f>IFERROR(__xludf.DUMMYFUNCTION("SPLIT(C302,""-"")"),41.0)</f>
        <v>41</v>
      </c>
      <c r="G302" s="3">
        <f>IFERROR(__xludf.DUMMYFUNCTION("""COMPUTED_VALUE"""),57.0)</f>
        <v>57</v>
      </c>
      <c r="H302" s="3">
        <f t="shared" si="1"/>
        <v>1</v>
      </c>
      <c r="J302" s="3">
        <f t="shared" si="2"/>
        <v>1</v>
      </c>
    </row>
    <row r="303">
      <c r="A303" s="2" t="s">
        <v>301</v>
      </c>
      <c r="B303" s="3" t="str">
        <f>IFERROR(__xludf.DUMMYFUNCTION("SPLIT(A303,"","")"),"62-84")</f>
        <v>62-84</v>
      </c>
      <c r="C303" s="3" t="str">
        <f>IFERROR(__xludf.DUMMYFUNCTION("""COMPUTED_VALUE"""),"83-85")</f>
        <v>83-85</v>
      </c>
      <c r="D303" s="3">
        <f>IFERROR(__xludf.DUMMYFUNCTION("SPLIT(B303,""-"")"),62.0)</f>
        <v>62</v>
      </c>
      <c r="E303" s="3">
        <f>IFERROR(__xludf.DUMMYFUNCTION("""COMPUTED_VALUE"""),84.0)</f>
        <v>84</v>
      </c>
      <c r="F303" s="3">
        <f>IFERROR(__xludf.DUMMYFUNCTION("SPLIT(C303,""-"")"),83.0)</f>
        <v>83</v>
      </c>
      <c r="G303" s="3">
        <f>IFERROR(__xludf.DUMMYFUNCTION("""COMPUTED_VALUE"""),85.0)</f>
        <v>85</v>
      </c>
      <c r="H303" s="3" t="str">
        <f t="shared" si="1"/>
        <v>#N/A</v>
      </c>
      <c r="J303" s="3">
        <f t="shared" si="2"/>
        <v>1</v>
      </c>
    </row>
    <row r="304">
      <c r="A304" s="2" t="s">
        <v>302</v>
      </c>
      <c r="B304" s="3" t="str">
        <f>IFERROR(__xludf.DUMMYFUNCTION("SPLIT(A304,"","")"),"46-95")</f>
        <v>46-95</v>
      </c>
      <c r="C304" s="3" t="str">
        <f>IFERROR(__xludf.DUMMYFUNCTION("""COMPUTED_VALUE"""),"19-42")</f>
        <v>19-42</v>
      </c>
      <c r="D304" s="3">
        <f>IFERROR(__xludf.DUMMYFUNCTION("SPLIT(B304,""-"")"),46.0)</f>
        <v>46</v>
      </c>
      <c r="E304" s="3">
        <f>IFERROR(__xludf.DUMMYFUNCTION("""COMPUTED_VALUE"""),95.0)</f>
        <v>95</v>
      </c>
      <c r="F304" s="3">
        <f>IFERROR(__xludf.DUMMYFUNCTION("SPLIT(C304,""-"")"),19.0)</f>
        <v>19</v>
      </c>
      <c r="G304" s="3">
        <f>IFERROR(__xludf.DUMMYFUNCTION("""COMPUTED_VALUE"""),42.0)</f>
        <v>42</v>
      </c>
      <c r="H304" s="3" t="str">
        <f t="shared" si="1"/>
        <v>#N/A</v>
      </c>
      <c r="J304" s="3" t="str">
        <f t="shared" si="2"/>
        <v>#N/A</v>
      </c>
    </row>
    <row r="305">
      <c r="A305" s="2" t="s">
        <v>303</v>
      </c>
      <c r="B305" s="3" t="str">
        <f>IFERROR(__xludf.DUMMYFUNCTION("SPLIT(A305,"","")"),"31-87")</f>
        <v>31-87</v>
      </c>
      <c r="C305" s="3" t="str">
        <f>IFERROR(__xludf.DUMMYFUNCTION("""COMPUTED_VALUE"""),"30-30")</f>
        <v>30-30</v>
      </c>
      <c r="D305" s="3">
        <f>IFERROR(__xludf.DUMMYFUNCTION("SPLIT(B305,""-"")"),31.0)</f>
        <v>31</v>
      </c>
      <c r="E305" s="3">
        <f>IFERROR(__xludf.DUMMYFUNCTION("""COMPUTED_VALUE"""),87.0)</f>
        <v>87</v>
      </c>
      <c r="F305" s="3">
        <f>IFERROR(__xludf.DUMMYFUNCTION("SPLIT(C305,""-"")"),30.0)</f>
        <v>30</v>
      </c>
      <c r="G305" s="3">
        <f>IFERROR(__xludf.DUMMYFUNCTION("""COMPUTED_VALUE"""),30.0)</f>
        <v>30</v>
      </c>
      <c r="H305" s="3" t="str">
        <f t="shared" si="1"/>
        <v>#N/A</v>
      </c>
      <c r="J305" s="3" t="str">
        <f t="shared" si="2"/>
        <v>#N/A</v>
      </c>
    </row>
    <row r="306">
      <c r="A306" s="2" t="s">
        <v>304</v>
      </c>
      <c r="B306" s="4">
        <f>IFERROR(__xludf.DUMMYFUNCTION("SPLIT(A306,"","")"),44613.0)</f>
        <v>44613</v>
      </c>
      <c r="C306" s="4">
        <f>IFERROR(__xludf.DUMMYFUNCTION("""COMPUTED_VALUE"""),44563.0)</f>
        <v>44563</v>
      </c>
      <c r="D306" s="3">
        <f>IFERROR(__xludf.DUMMYFUNCTION("SPLIT(B306,""-"")"),2.0)</f>
        <v>2</v>
      </c>
      <c r="E306" s="3">
        <f>IFERROR(__xludf.DUMMYFUNCTION("""COMPUTED_VALUE"""),21.0)</f>
        <v>21</v>
      </c>
      <c r="F306" s="3">
        <f>IFERROR(__xludf.DUMMYFUNCTION("SPLIT(C306,""-"")"),1.0)</f>
        <v>1</v>
      </c>
      <c r="G306" s="3">
        <f>IFERROR(__xludf.DUMMYFUNCTION("""COMPUTED_VALUE"""),2.0)</f>
        <v>2</v>
      </c>
      <c r="H306" s="3" t="str">
        <f t="shared" si="1"/>
        <v>#N/A</v>
      </c>
      <c r="J306" s="3">
        <f t="shared" si="2"/>
        <v>1</v>
      </c>
    </row>
    <row r="307">
      <c r="A307" s="2" t="s">
        <v>305</v>
      </c>
      <c r="B307" s="3" t="str">
        <f>IFERROR(__xludf.DUMMYFUNCTION("SPLIT(A307,"","")"),"72-75")</f>
        <v>72-75</v>
      </c>
      <c r="C307" s="3" t="str">
        <f>IFERROR(__xludf.DUMMYFUNCTION("""COMPUTED_VALUE"""),"1-73")</f>
        <v>1-73</v>
      </c>
      <c r="D307" s="3">
        <f>IFERROR(__xludf.DUMMYFUNCTION("SPLIT(B307,""-"")"),72.0)</f>
        <v>72</v>
      </c>
      <c r="E307" s="3">
        <f>IFERROR(__xludf.DUMMYFUNCTION("""COMPUTED_VALUE"""),75.0)</f>
        <v>75</v>
      </c>
      <c r="F307" s="3">
        <f>IFERROR(__xludf.DUMMYFUNCTION("SPLIT(C307,""-"")"),1.0)</f>
        <v>1</v>
      </c>
      <c r="G307" s="3">
        <f>IFERROR(__xludf.DUMMYFUNCTION("""COMPUTED_VALUE"""),73.0)</f>
        <v>73</v>
      </c>
      <c r="H307" s="3" t="str">
        <f t="shared" si="1"/>
        <v>#N/A</v>
      </c>
      <c r="J307" s="3">
        <f t="shared" si="2"/>
        <v>1</v>
      </c>
    </row>
    <row r="308">
      <c r="A308" s="2" t="s">
        <v>306</v>
      </c>
      <c r="B308" s="3" t="str">
        <f>IFERROR(__xludf.DUMMYFUNCTION("SPLIT(A308,"","")"),"59-98")</f>
        <v>59-98</v>
      </c>
      <c r="C308" s="3" t="str">
        <f>IFERROR(__xludf.DUMMYFUNCTION("""COMPUTED_VALUE"""),"59-94")</f>
        <v>59-94</v>
      </c>
      <c r="D308" s="3">
        <f>IFERROR(__xludf.DUMMYFUNCTION("SPLIT(B308,""-"")"),59.0)</f>
        <v>59</v>
      </c>
      <c r="E308" s="3">
        <f>IFERROR(__xludf.DUMMYFUNCTION("""COMPUTED_VALUE"""),98.0)</f>
        <v>98</v>
      </c>
      <c r="F308" s="3">
        <f>IFERROR(__xludf.DUMMYFUNCTION("SPLIT(C308,""-"")"),59.0)</f>
        <v>59</v>
      </c>
      <c r="G308" s="3">
        <f>IFERROR(__xludf.DUMMYFUNCTION("""COMPUTED_VALUE"""),94.0)</f>
        <v>94</v>
      </c>
      <c r="H308" s="3">
        <f t="shared" si="1"/>
        <v>1</v>
      </c>
      <c r="J308" s="3">
        <f t="shared" si="2"/>
        <v>1</v>
      </c>
    </row>
    <row r="309">
      <c r="A309" s="2" t="s">
        <v>307</v>
      </c>
      <c r="B309" s="3" t="str">
        <f>IFERROR(__xludf.DUMMYFUNCTION("SPLIT(A309,"","")"),"65-78")</f>
        <v>65-78</v>
      </c>
      <c r="C309" s="3" t="str">
        <f>IFERROR(__xludf.DUMMYFUNCTION("""COMPUTED_VALUE"""),"51-71")</f>
        <v>51-71</v>
      </c>
      <c r="D309" s="3">
        <f>IFERROR(__xludf.DUMMYFUNCTION("SPLIT(B309,""-"")"),65.0)</f>
        <v>65</v>
      </c>
      <c r="E309" s="3">
        <f>IFERROR(__xludf.DUMMYFUNCTION("""COMPUTED_VALUE"""),78.0)</f>
        <v>78</v>
      </c>
      <c r="F309" s="3">
        <f>IFERROR(__xludf.DUMMYFUNCTION("SPLIT(C309,""-"")"),51.0)</f>
        <v>51</v>
      </c>
      <c r="G309" s="3">
        <f>IFERROR(__xludf.DUMMYFUNCTION("""COMPUTED_VALUE"""),71.0)</f>
        <v>71</v>
      </c>
      <c r="H309" s="3" t="str">
        <f t="shared" si="1"/>
        <v>#N/A</v>
      </c>
      <c r="J309" s="3">
        <f t="shared" si="2"/>
        <v>1</v>
      </c>
    </row>
    <row r="310">
      <c r="A310" s="2" t="s">
        <v>308</v>
      </c>
      <c r="B310" s="3" t="str">
        <f>IFERROR(__xludf.DUMMYFUNCTION("SPLIT(A310,"","")"),"11-58")</f>
        <v>11-58</v>
      </c>
      <c r="C310" s="3" t="str">
        <f>IFERROR(__xludf.DUMMYFUNCTION("""COMPUTED_VALUE"""),"12-58")</f>
        <v>12-58</v>
      </c>
      <c r="D310" s="3">
        <f>IFERROR(__xludf.DUMMYFUNCTION("SPLIT(B310,""-"")"),11.0)</f>
        <v>11</v>
      </c>
      <c r="E310" s="3">
        <f>IFERROR(__xludf.DUMMYFUNCTION("""COMPUTED_VALUE"""),58.0)</f>
        <v>58</v>
      </c>
      <c r="F310" s="3">
        <f>IFERROR(__xludf.DUMMYFUNCTION("SPLIT(C310,""-"")"),12.0)</f>
        <v>12</v>
      </c>
      <c r="G310" s="3">
        <f>IFERROR(__xludf.DUMMYFUNCTION("""COMPUTED_VALUE"""),58.0)</f>
        <v>58</v>
      </c>
      <c r="H310" s="3">
        <f t="shared" si="1"/>
        <v>1</v>
      </c>
      <c r="J310" s="3">
        <f t="shared" si="2"/>
        <v>1</v>
      </c>
    </row>
    <row r="311">
      <c r="A311" s="2" t="s">
        <v>309</v>
      </c>
      <c r="B311" s="3" t="str">
        <f>IFERROR(__xludf.DUMMYFUNCTION("SPLIT(A311,"","")"),"52-67")</f>
        <v>52-67</v>
      </c>
      <c r="C311" s="3" t="str">
        <f>IFERROR(__xludf.DUMMYFUNCTION("""COMPUTED_VALUE"""),"34-37")</f>
        <v>34-37</v>
      </c>
      <c r="D311" s="3">
        <f>IFERROR(__xludf.DUMMYFUNCTION("SPLIT(B311,""-"")"),52.0)</f>
        <v>52</v>
      </c>
      <c r="E311" s="3">
        <f>IFERROR(__xludf.DUMMYFUNCTION("""COMPUTED_VALUE"""),67.0)</f>
        <v>67</v>
      </c>
      <c r="F311" s="3">
        <f>IFERROR(__xludf.DUMMYFUNCTION("SPLIT(C311,""-"")"),34.0)</f>
        <v>34</v>
      </c>
      <c r="G311" s="3">
        <f>IFERROR(__xludf.DUMMYFUNCTION("""COMPUTED_VALUE"""),37.0)</f>
        <v>37</v>
      </c>
      <c r="H311" s="3" t="str">
        <f t="shared" si="1"/>
        <v>#N/A</v>
      </c>
      <c r="J311" s="3" t="str">
        <f t="shared" si="2"/>
        <v>#N/A</v>
      </c>
    </row>
    <row r="312">
      <c r="A312" s="2" t="s">
        <v>310</v>
      </c>
      <c r="B312" s="3" t="str">
        <f>IFERROR(__xludf.DUMMYFUNCTION("SPLIT(A312,"","")"),"55-62")</f>
        <v>55-62</v>
      </c>
      <c r="C312" s="3" t="str">
        <f>IFERROR(__xludf.DUMMYFUNCTION("""COMPUTED_VALUE"""),"53-60")</f>
        <v>53-60</v>
      </c>
      <c r="D312" s="3">
        <f>IFERROR(__xludf.DUMMYFUNCTION("SPLIT(B312,""-"")"),55.0)</f>
        <v>55</v>
      </c>
      <c r="E312" s="3">
        <f>IFERROR(__xludf.DUMMYFUNCTION("""COMPUTED_VALUE"""),62.0)</f>
        <v>62</v>
      </c>
      <c r="F312" s="3">
        <f>IFERROR(__xludf.DUMMYFUNCTION("SPLIT(C312,""-"")"),53.0)</f>
        <v>53</v>
      </c>
      <c r="G312" s="3">
        <f>IFERROR(__xludf.DUMMYFUNCTION("""COMPUTED_VALUE"""),60.0)</f>
        <v>60</v>
      </c>
      <c r="H312" s="3" t="str">
        <f t="shared" si="1"/>
        <v>#N/A</v>
      </c>
      <c r="J312" s="3">
        <f t="shared" si="2"/>
        <v>1</v>
      </c>
    </row>
    <row r="313">
      <c r="A313" s="2" t="s">
        <v>311</v>
      </c>
      <c r="B313" s="3" t="str">
        <f>IFERROR(__xludf.DUMMYFUNCTION("SPLIT(A313,"","")"),"26-27")</f>
        <v>26-27</v>
      </c>
      <c r="C313" s="3" t="str">
        <f>IFERROR(__xludf.DUMMYFUNCTION("""COMPUTED_VALUE"""),"27-76")</f>
        <v>27-76</v>
      </c>
      <c r="D313" s="3">
        <f>IFERROR(__xludf.DUMMYFUNCTION("SPLIT(B313,""-"")"),26.0)</f>
        <v>26</v>
      </c>
      <c r="E313" s="3">
        <f>IFERROR(__xludf.DUMMYFUNCTION("""COMPUTED_VALUE"""),27.0)</f>
        <v>27</v>
      </c>
      <c r="F313" s="3">
        <f>IFERROR(__xludf.DUMMYFUNCTION("SPLIT(C313,""-"")"),27.0)</f>
        <v>27</v>
      </c>
      <c r="G313" s="3">
        <f>IFERROR(__xludf.DUMMYFUNCTION("""COMPUTED_VALUE"""),76.0)</f>
        <v>76</v>
      </c>
      <c r="H313" s="3" t="str">
        <f t="shared" si="1"/>
        <v>#N/A</v>
      </c>
      <c r="J313" s="3">
        <f t="shared" si="2"/>
        <v>1</v>
      </c>
    </row>
    <row r="314">
      <c r="A314" s="2" t="s">
        <v>312</v>
      </c>
      <c r="B314" s="3" t="str">
        <f>IFERROR(__xludf.DUMMYFUNCTION("SPLIT(A314,"","")"),"12-97")</f>
        <v>12-97</v>
      </c>
      <c r="C314" s="3" t="str">
        <f>IFERROR(__xludf.DUMMYFUNCTION("""COMPUTED_VALUE"""),"33-98")</f>
        <v>33-98</v>
      </c>
      <c r="D314" s="3">
        <f>IFERROR(__xludf.DUMMYFUNCTION("SPLIT(B314,""-"")"),12.0)</f>
        <v>12</v>
      </c>
      <c r="E314" s="3">
        <f>IFERROR(__xludf.DUMMYFUNCTION("""COMPUTED_VALUE"""),97.0)</f>
        <v>97</v>
      </c>
      <c r="F314" s="3">
        <f>IFERROR(__xludf.DUMMYFUNCTION("SPLIT(C314,""-"")"),33.0)</f>
        <v>33</v>
      </c>
      <c r="G314" s="3">
        <f>IFERROR(__xludf.DUMMYFUNCTION("""COMPUTED_VALUE"""),98.0)</f>
        <v>98</v>
      </c>
      <c r="H314" s="3" t="str">
        <f t="shared" si="1"/>
        <v>#N/A</v>
      </c>
      <c r="J314" s="3">
        <f t="shared" si="2"/>
        <v>1</v>
      </c>
    </row>
    <row r="315">
      <c r="A315" s="2" t="s">
        <v>313</v>
      </c>
      <c r="B315" s="3" t="str">
        <f>IFERROR(__xludf.DUMMYFUNCTION("SPLIT(A315,"","")"),"95-95")</f>
        <v>95-95</v>
      </c>
      <c r="C315" s="3" t="str">
        <f>IFERROR(__xludf.DUMMYFUNCTION("""COMPUTED_VALUE"""),"56-94")</f>
        <v>56-94</v>
      </c>
      <c r="D315" s="3">
        <f>IFERROR(__xludf.DUMMYFUNCTION("SPLIT(B315,""-"")"),95.0)</f>
        <v>95</v>
      </c>
      <c r="E315" s="3">
        <f>IFERROR(__xludf.DUMMYFUNCTION("""COMPUTED_VALUE"""),95.0)</f>
        <v>95</v>
      </c>
      <c r="F315" s="3">
        <f>IFERROR(__xludf.DUMMYFUNCTION("SPLIT(C315,""-"")"),56.0)</f>
        <v>56</v>
      </c>
      <c r="G315" s="3">
        <f>IFERROR(__xludf.DUMMYFUNCTION("""COMPUTED_VALUE"""),94.0)</f>
        <v>94</v>
      </c>
      <c r="H315" s="3" t="str">
        <f t="shared" si="1"/>
        <v>#N/A</v>
      </c>
      <c r="J315" s="3" t="str">
        <f t="shared" si="2"/>
        <v>#N/A</v>
      </c>
    </row>
    <row r="316">
      <c r="A316" s="2" t="s">
        <v>314</v>
      </c>
      <c r="B316" s="3" t="str">
        <f>IFERROR(__xludf.DUMMYFUNCTION("SPLIT(A316,"","")"),"17-90")</f>
        <v>17-90</v>
      </c>
      <c r="C316" s="3" t="str">
        <f>IFERROR(__xludf.DUMMYFUNCTION("""COMPUTED_VALUE"""),"17-91")</f>
        <v>17-91</v>
      </c>
      <c r="D316" s="3">
        <f>IFERROR(__xludf.DUMMYFUNCTION("SPLIT(B316,""-"")"),17.0)</f>
        <v>17</v>
      </c>
      <c r="E316" s="3">
        <f>IFERROR(__xludf.DUMMYFUNCTION("""COMPUTED_VALUE"""),90.0)</f>
        <v>90</v>
      </c>
      <c r="F316" s="3">
        <f>IFERROR(__xludf.DUMMYFUNCTION("SPLIT(C316,""-"")"),17.0)</f>
        <v>17</v>
      </c>
      <c r="G316" s="3">
        <f>IFERROR(__xludf.DUMMYFUNCTION("""COMPUTED_VALUE"""),91.0)</f>
        <v>91</v>
      </c>
      <c r="H316" s="3">
        <f t="shared" si="1"/>
        <v>1</v>
      </c>
      <c r="J316" s="3">
        <f t="shared" si="2"/>
        <v>1</v>
      </c>
    </row>
    <row r="317">
      <c r="A317" s="2" t="s">
        <v>315</v>
      </c>
      <c r="B317" s="3" t="str">
        <f>IFERROR(__xludf.DUMMYFUNCTION("SPLIT(A317,"","")"),"7-39")</f>
        <v>7-39</v>
      </c>
      <c r="C317" s="3" t="str">
        <f>IFERROR(__xludf.DUMMYFUNCTION("""COMPUTED_VALUE"""),"39-63")</f>
        <v>39-63</v>
      </c>
      <c r="D317" s="3">
        <f>IFERROR(__xludf.DUMMYFUNCTION("SPLIT(B317,""-"")"),7.0)</f>
        <v>7</v>
      </c>
      <c r="E317" s="3">
        <f>IFERROR(__xludf.DUMMYFUNCTION("""COMPUTED_VALUE"""),39.0)</f>
        <v>39</v>
      </c>
      <c r="F317" s="3">
        <f>IFERROR(__xludf.DUMMYFUNCTION("SPLIT(C317,""-"")"),39.0)</f>
        <v>39</v>
      </c>
      <c r="G317" s="3">
        <f>IFERROR(__xludf.DUMMYFUNCTION("""COMPUTED_VALUE"""),63.0)</f>
        <v>63</v>
      </c>
      <c r="H317" s="3" t="str">
        <f t="shared" si="1"/>
        <v>#N/A</v>
      </c>
      <c r="J317" s="3">
        <f t="shared" si="2"/>
        <v>1</v>
      </c>
    </row>
    <row r="318">
      <c r="A318" s="2" t="s">
        <v>316</v>
      </c>
      <c r="B318" s="3" t="str">
        <f>IFERROR(__xludf.DUMMYFUNCTION("SPLIT(A318,"","")"),"45-98")</f>
        <v>45-98</v>
      </c>
      <c r="C318" s="3" t="str">
        <f>IFERROR(__xludf.DUMMYFUNCTION("""COMPUTED_VALUE"""),"37-46")</f>
        <v>37-46</v>
      </c>
      <c r="D318" s="3">
        <f>IFERROR(__xludf.DUMMYFUNCTION("SPLIT(B318,""-"")"),45.0)</f>
        <v>45</v>
      </c>
      <c r="E318" s="3">
        <f>IFERROR(__xludf.DUMMYFUNCTION("""COMPUTED_VALUE"""),98.0)</f>
        <v>98</v>
      </c>
      <c r="F318" s="3">
        <f>IFERROR(__xludf.DUMMYFUNCTION("SPLIT(C318,""-"")"),37.0)</f>
        <v>37</v>
      </c>
      <c r="G318" s="3">
        <f>IFERROR(__xludf.DUMMYFUNCTION("""COMPUTED_VALUE"""),46.0)</f>
        <v>46</v>
      </c>
      <c r="H318" s="3" t="str">
        <f t="shared" si="1"/>
        <v>#N/A</v>
      </c>
      <c r="J318" s="3">
        <f t="shared" si="2"/>
        <v>1</v>
      </c>
    </row>
    <row r="319">
      <c r="A319" s="2" t="s">
        <v>317</v>
      </c>
      <c r="B319" s="3" t="str">
        <f>IFERROR(__xludf.DUMMYFUNCTION("SPLIT(A319,"","")"),"41-62")</f>
        <v>41-62</v>
      </c>
      <c r="C319" s="3" t="str">
        <f>IFERROR(__xludf.DUMMYFUNCTION("""COMPUTED_VALUE"""),"42-69")</f>
        <v>42-69</v>
      </c>
      <c r="D319" s="3">
        <f>IFERROR(__xludf.DUMMYFUNCTION("SPLIT(B319,""-"")"),41.0)</f>
        <v>41</v>
      </c>
      <c r="E319" s="3">
        <f>IFERROR(__xludf.DUMMYFUNCTION("""COMPUTED_VALUE"""),62.0)</f>
        <v>62</v>
      </c>
      <c r="F319" s="3">
        <f>IFERROR(__xludf.DUMMYFUNCTION("SPLIT(C319,""-"")"),42.0)</f>
        <v>42</v>
      </c>
      <c r="G319" s="3">
        <f>IFERROR(__xludf.DUMMYFUNCTION("""COMPUTED_VALUE"""),69.0)</f>
        <v>69</v>
      </c>
      <c r="H319" s="3" t="str">
        <f t="shared" si="1"/>
        <v>#N/A</v>
      </c>
      <c r="J319" s="3">
        <f t="shared" si="2"/>
        <v>1</v>
      </c>
    </row>
    <row r="320">
      <c r="A320" s="2" t="s">
        <v>318</v>
      </c>
      <c r="B320" s="3" t="str">
        <f>IFERROR(__xludf.DUMMYFUNCTION("SPLIT(A320,"","")"),"5-98")</f>
        <v>5-98</v>
      </c>
      <c r="C320" s="4">
        <f>IFERROR(__xludf.DUMMYFUNCTION("""COMPUTED_VALUE"""),44597.0)</f>
        <v>44597</v>
      </c>
      <c r="D320" s="3">
        <f>IFERROR(__xludf.DUMMYFUNCTION("SPLIT(B320,""-"")"),5.0)</f>
        <v>5</v>
      </c>
      <c r="E320" s="3">
        <f>IFERROR(__xludf.DUMMYFUNCTION("""COMPUTED_VALUE"""),98.0)</f>
        <v>98</v>
      </c>
      <c r="F320" s="3">
        <f>IFERROR(__xludf.DUMMYFUNCTION("SPLIT(C320,""-"")"),2.0)</f>
        <v>2</v>
      </c>
      <c r="G320" s="3">
        <f>IFERROR(__xludf.DUMMYFUNCTION("""COMPUTED_VALUE"""),5.0)</f>
        <v>5</v>
      </c>
      <c r="H320" s="3" t="str">
        <f t="shared" si="1"/>
        <v>#N/A</v>
      </c>
      <c r="J320" s="3">
        <f t="shared" si="2"/>
        <v>1</v>
      </c>
    </row>
    <row r="321">
      <c r="A321" s="2" t="s">
        <v>319</v>
      </c>
      <c r="B321" s="3" t="str">
        <f>IFERROR(__xludf.DUMMYFUNCTION("SPLIT(A321,"","")"),"43-44")</f>
        <v>43-44</v>
      </c>
      <c r="C321" s="3" t="str">
        <f>IFERROR(__xludf.DUMMYFUNCTION("""COMPUTED_VALUE"""),"43-44")</f>
        <v>43-44</v>
      </c>
      <c r="D321" s="3">
        <f>IFERROR(__xludf.DUMMYFUNCTION("SPLIT(B321,""-"")"),43.0)</f>
        <v>43</v>
      </c>
      <c r="E321" s="3">
        <f>IFERROR(__xludf.DUMMYFUNCTION("""COMPUTED_VALUE"""),44.0)</f>
        <v>44</v>
      </c>
      <c r="F321" s="3">
        <f>IFERROR(__xludf.DUMMYFUNCTION("SPLIT(C321,""-"")"),43.0)</f>
        <v>43</v>
      </c>
      <c r="G321" s="3">
        <f>IFERROR(__xludf.DUMMYFUNCTION("""COMPUTED_VALUE"""),44.0)</f>
        <v>44</v>
      </c>
      <c r="H321" s="3">
        <f t="shared" si="1"/>
        <v>1</v>
      </c>
      <c r="J321" s="3">
        <f t="shared" si="2"/>
        <v>1</v>
      </c>
    </row>
    <row r="322">
      <c r="A322" s="2" t="s">
        <v>320</v>
      </c>
      <c r="B322" s="3" t="str">
        <f>IFERROR(__xludf.DUMMYFUNCTION("SPLIT(A322,"","")"),"34-35")</f>
        <v>34-35</v>
      </c>
      <c r="C322" s="3" t="str">
        <f>IFERROR(__xludf.DUMMYFUNCTION("""COMPUTED_VALUE"""),"34-35")</f>
        <v>34-35</v>
      </c>
      <c r="D322" s="3">
        <f>IFERROR(__xludf.DUMMYFUNCTION("SPLIT(B322,""-"")"),34.0)</f>
        <v>34</v>
      </c>
      <c r="E322" s="3">
        <f>IFERROR(__xludf.DUMMYFUNCTION("""COMPUTED_VALUE"""),35.0)</f>
        <v>35</v>
      </c>
      <c r="F322" s="3">
        <f>IFERROR(__xludf.DUMMYFUNCTION("SPLIT(C322,""-"")"),34.0)</f>
        <v>34</v>
      </c>
      <c r="G322" s="3">
        <f>IFERROR(__xludf.DUMMYFUNCTION("""COMPUTED_VALUE"""),35.0)</f>
        <v>35</v>
      </c>
      <c r="H322" s="3">
        <f t="shared" si="1"/>
        <v>1</v>
      </c>
      <c r="J322" s="3">
        <f t="shared" si="2"/>
        <v>1</v>
      </c>
    </row>
    <row r="323">
      <c r="A323" s="2" t="s">
        <v>321</v>
      </c>
      <c r="B323" s="3" t="str">
        <f>IFERROR(__xludf.DUMMYFUNCTION("SPLIT(A323,"","")"),"8-89")</f>
        <v>8-89</v>
      </c>
      <c r="C323" s="3" t="str">
        <f>IFERROR(__xludf.DUMMYFUNCTION("""COMPUTED_VALUE"""),"7-90")</f>
        <v>7-90</v>
      </c>
      <c r="D323" s="3">
        <f>IFERROR(__xludf.DUMMYFUNCTION("SPLIT(B323,""-"")"),8.0)</f>
        <v>8</v>
      </c>
      <c r="E323" s="3">
        <f>IFERROR(__xludf.DUMMYFUNCTION("""COMPUTED_VALUE"""),89.0)</f>
        <v>89</v>
      </c>
      <c r="F323" s="3">
        <f>IFERROR(__xludf.DUMMYFUNCTION("SPLIT(C323,""-"")"),7.0)</f>
        <v>7</v>
      </c>
      <c r="G323" s="3">
        <f>IFERROR(__xludf.DUMMYFUNCTION("""COMPUTED_VALUE"""),90.0)</f>
        <v>90</v>
      </c>
      <c r="H323" s="3">
        <f t="shared" si="1"/>
        <v>1</v>
      </c>
      <c r="J323" s="3">
        <f t="shared" si="2"/>
        <v>1</v>
      </c>
    </row>
    <row r="324">
      <c r="A324" s="2" t="s">
        <v>322</v>
      </c>
      <c r="B324" s="3" t="str">
        <f>IFERROR(__xludf.DUMMYFUNCTION("SPLIT(A324,"","")"),"33-87")</f>
        <v>33-87</v>
      </c>
      <c r="C324" s="3" t="str">
        <f>IFERROR(__xludf.DUMMYFUNCTION("""COMPUTED_VALUE"""),"32-86")</f>
        <v>32-86</v>
      </c>
      <c r="D324" s="3">
        <f>IFERROR(__xludf.DUMMYFUNCTION("SPLIT(B324,""-"")"),33.0)</f>
        <v>33</v>
      </c>
      <c r="E324" s="3">
        <f>IFERROR(__xludf.DUMMYFUNCTION("""COMPUTED_VALUE"""),87.0)</f>
        <v>87</v>
      </c>
      <c r="F324" s="3">
        <f>IFERROR(__xludf.DUMMYFUNCTION("SPLIT(C324,""-"")"),32.0)</f>
        <v>32</v>
      </c>
      <c r="G324" s="3">
        <f>IFERROR(__xludf.DUMMYFUNCTION("""COMPUTED_VALUE"""),86.0)</f>
        <v>86</v>
      </c>
      <c r="H324" s="3" t="str">
        <f t="shared" si="1"/>
        <v>#N/A</v>
      </c>
      <c r="J324" s="3">
        <f t="shared" si="2"/>
        <v>1</v>
      </c>
    </row>
    <row r="325">
      <c r="A325" s="2" t="s">
        <v>323</v>
      </c>
      <c r="B325" s="3" t="str">
        <f>IFERROR(__xludf.DUMMYFUNCTION("SPLIT(A325,"","")"),"38-47")</f>
        <v>38-47</v>
      </c>
      <c r="C325" s="3" t="str">
        <f>IFERROR(__xludf.DUMMYFUNCTION("""COMPUTED_VALUE"""),"38-46")</f>
        <v>38-46</v>
      </c>
      <c r="D325" s="3">
        <f>IFERROR(__xludf.DUMMYFUNCTION("SPLIT(B325,""-"")"),38.0)</f>
        <v>38</v>
      </c>
      <c r="E325" s="3">
        <f>IFERROR(__xludf.DUMMYFUNCTION("""COMPUTED_VALUE"""),47.0)</f>
        <v>47</v>
      </c>
      <c r="F325" s="3">
        <f>IFERROR(__xludf.DUMMYFUNCTION("SPLIT(C325,""-"")"),38.0)</f>
        <v>38</v>
      </c>
      <c r="G325" s="3">
        <f>IFERROR(__xludf.DUMMYFUNCTION("""COMPUTED_VALUE"""),46.0)</f>
        <v>46</v>
      </c>
      <c r="H325" s="3">
        <f t="shared" si="1"/>
        <v>1</v>
      </c>
      <c r="J325" s="3">
        <f t="shared" si="2"/>
        <v>1</v>
      </c>
    </row>
    <row r="326">
      <c r="A326" s="2" t="s">
        <v>324</v>
      </c>
      <c r="B326" s="3" t="str">
        <f>IFERROR(__xludf.DUMMYFUNCTION("SPLIT(A326,"","")"),"2-93")</f>
        <v>2-93</v>
      </c>
      <c r="C326" s="3" t="str">
        <f>IFERROR(__xludf.DUMMYFUNCTION("""COMPUTED_VALUE"""),"93-93")</f>
        <v>93-93</v>
      </c>
      <c r="D326" s="3">
        <f>IFERROR(__xludf.DUMMYFUNCTION("SPLIT(B326,""-"")"),2.0)</f>
        <v>2</v>
      </c>
      <c r="E326" s="3">
        <f>IFERROR(__xludf.DUMMYFUNCTION("""COMPUTED_VALUE"""),93.0)</f>
        <v>93</v>
      </c>
      <c r="F326" s="3">
        <f>IFERROR(__xludf.DUMMYFUNCTION("SPLIT(C326,""-"")"),93.0)</f>
        <v>93</v>
      </c>
      <c r="G326" s="3">
        <f>IFERROR(__xludf.DUMMYFUNCTION("""COMPUTED_VALUE"""),93.0)</f>
        <v>93</v>
      </c>
      <c r="H326" s="3">
        <f t="shared" si="1"/>
        <v>1</v>
      </c>
      <c r="J326" s="3">
        <f t="shared" si="2"/>
        <v>1</v>
      </c>
    </row>
    <row r="327">
      <c r="A327" s="2" t="s">
        <v>325</v>
      </c>
      <c r="B327" s="3" t="str">
        <f>IFERROR(__xludf.DUMMYFUNCTION("SPLIT(A327,"","")"),"25-77")</f>
        <v>25-77</v>
      </c>
      <c r="C327" s="3" t="str">
        <f>IFERROR(__xludf.DUMMYFUNCTION("""COMPUTED_VALUE"""),"19-41")</f>
        <v>19-41</v>
      </c>
      <c r="D327" s="3">
        <f>IFERROR(__xludf.DUMMYFUNCTION("SPLIT(B327,""-"")"),25.0)</f>
        <v>25</v>
      </c>
      <c r="E327" s="3">
        <f>IFERROR(__xludf.DUMMYFUNCTION("""COMPUTED_VALUE"""),77.0)</f>
        <v>77</v>
      </c>
      <c r="F327" s="3">
        <f>IFERROR(__xludf.DUMMYFUNCTION("SPLIT(C327,""-"")"),19.0)</f>
        <v>19</v>
      </c>
      <c r="G327" s="3">
        <f>IFERROR(__xludf.DUMMYFUNCTION("""COMPUTED_VALUE"""),41.0)</f>
        <v>41</v>
      </c>
      <c r="H327" s="3" t="str">
        <f t="shared" si="1"/>
        <v>#N/A</v>
      </c>
      <c r="J327" s="3">
        <f t="shared" si="2"/>
        <v>1</v>
      </c>
    </row>
    <row r="328">
      <c r="A328" s="2" t="s">
        <v>326</v>
      </c>
      <c r="B328" s="3" t="str">
        <f>IFERROR(__xludf.DUMMYFUNCTION("SPLIT(A328,"","")"),"15-81")</f>
        <v>15-81</v>
      </c>
      <c r="C328" s="3" t="str">
        <f>IFERROR(__xludf.DUMMYFUNCTION("""COMPUTED_VALUE"""),"16-81")</f>
        <v>16-81</v>
      </c>
      <c r="D328" s="3">
        <f>IFERROR(__xludf.DUMMYFUNCTION("SPLIT(B328,""-"")"),15.0)</f>
        <v>15</v>
      </c>
      <c r="E328" s="3">
        <f>IFERROR(__xludf.DUMMYFUNCTION("""COMPUTED_VALUE"""),81.0)</f>
        <v>81</v>
      </c>
      <c r="F328" s="3">
        <f>IFERROR(__xludf.DUMMYFUNCTION("SPLIT(C328,""-"")"),16.0)</f>
        <v>16</v>
      </c>
      <c r="G328" s="3">
        <f>IFERROR(__xludf.DUMMYFUNCTION("""COMPUTED_VALUE"""),81.0)</f>
        <v>81</v>
      </c>
      <c r="H328" s="3">
        <f t="shared" si="1"/>
        <v>1</v>
      </c>
      <c r="J328" s="3">
        <f t="shared" si="2"/>
        <v>1</v>
      </c>
    </row>
    <row r="329">
      <c r="A329" s="2" t="s">
        <v>327</v>
      </c>
      <c r="B329" s="3" t="str">
        <f>IFERROR(__xludf.DUMMYFUNCTION("SPLIT(A329,"","")"),"7-68")</f>
        <v>7-68</v>
      </c>
      <c r="C329" s="3" t="str">
        <f>IFERROR(__xludf.DUMMYFUNCTION("""COMPUTED_VALUE"""),"67-78")</f>
        <v>67-78</v>
      </c>
      <c r="D329" s="3">
        <f>IFERROR(__xludf.DUMMYFUNCTION("SPLIT(B329,""-"")"),7.0)</f>
        <v>7</v>
      </c>
      <c r="E329" s="3">
        <f>IFERROR(__xludf.DUMMYFUNCTION("""COMPUTED_VALUE"""),68.0)</f>
        <v>68</v>
      </c>
      <c r="F329" s="3">
        <f>IFERROR(__xludf.DUMMYFUNCTION("SPLIT(C329,""-"")"),67.0)</f>
        <v>67</v>
      </c>
      <c r="G329" s="3">
        <f>IFERROR(__xludf.DUMMYFUNCTION("""COMPUTED_VALUE"""),78.0)</f>
        <v>78</v>
      </c>
      <c r="H329" s="3" t="str">
        <f t="shared" si="1"/>
        <v>#N/A</v>
      </c>
      <c r="J329" s="3">
        <f t="shared" si="2"/>
        <v>1</v>
      </c>
    </row>
    <row r="330">
      <c r="A330" s="2" t="s">
        <v>328</v>
      </c>
      <c r="B330" s="3" t="str">
        <f>IFERROR(__xludf.DUMMYFUNCTION("SPLIT(A330,"","")"),"52-77")</f>
        <v>52-77</v>
      </c>
      <c r="C330" s="3" t="str">
        <f>IFERROR(__xludf.DUMMYFUNCTION("""COMPUTED_VALUE"""),"18-69")</f>
        <v>18-69</v>
      </c>
      <c r="D330" s="3">
        <f>IFERROR(__xludf.DUMMYFUNCTION("SPLIT(B330,""-"")"),52.0)</f>
        <v>52</v>
      </c>
      <c r="E330" s="3">
        <f>IFERROR(__xludf.DUMMYFUNCTION("""COMPUTED_VALUE"""),77.0)</f>
        <v>77</v>
      </c>
      <c r="F330" s="3">
        <f>IFERROR(__xludf.DUMMYFUNCTION("SPLIT(C330,""-"")"),18.0)</f>
        <v>18</v>
      </c>
      <c r="G330" s="3">
        <f>IFERROR(__xludf.DUMMYFUNCTION("""COMPUTED_VALUE"""),69.0)</f>
        <v>69</v>
      </c>
      <c r="H330" s="3" t="str">
        <f t="shared" si="1"/>
        <v>#N/A</v>
      </c>
      <c r="J330" s="3">
        <f t="shared" si="2"/>
        <v>1</v>
      </c>
    </row>
    <row r="331">
      <c r="A331" s="2" t="s">
        <v>329</v>
      </c>
      <c r="B331" s="4">
        <f>IFERROR(__xludf.DUMMYFUNCTION("SPLIT(A331,"","")"),44782.0)</f>
        <v>44782</v>
      </c>
      <c r="C331" s="3" t="str">
        <f>IFERROR(__xludf.DUMMYFUNCTION("""COMPUTED_VALUE"""),"8-59")</f>
        <v>8-59</v>
      </c>
      <c r="D331" s="3">
        <f>IFERROR(__xludf.DUMMYFUNCTION("SPLIT(B331,""-"")"),8.0)</f>
        <v>8</v>
      </c>
      <c r="E331" s="3">
        <f>IFERROR(__xludf.DUMMYFUNCTION("""COMPUTED_VALUE"""),9.0)</f>
        <v>9</v>
      </c>
      <c r="F331" s="3">
        <f>IFERROR(__xludf.DUMMYFUNCTION("SPLIT(C331,""-"")"),8.0)</f>
        <v>8</v>
      </c>
      <c r="G331" s="3">
        <f>IFERROR(__xludf.DUMMYFUNCTION("""COMPUTED_VALUE"""),59.0)</f>
        <v>59</v>
      </c>
      <c r="H331" s="3">
        <f t="shared" si="1"/>
        <v>1</v>
      </c>
      <c r="J331" s="3">
        <f t="shared" si="2"/>
        <v>1</v>
      </c>
    </row>
    <row r="332">
      <c r="A332" s="2" t="s">
        <v>330</v>
      </c>
      <c r="B332" s="3" t="str">
        <f>IFERROR(__xludf.DUMMYFUNCTION("SPLIT(A332,"","")"),"4-82")</f>
        <v>4-82</v>
      </c>
      <c r="C332" s="4">
        <f>IFERROR(__xludf.DUMMYFUNCTION("""COMPUTED_VALUE"""),44625.0)</f>
        <v>44625</v>
      </c>
      <c r="D332" s="3">
        <f>IFERROR(__xludf.DUMMYFUNCTION("SPLIT(B332,""-"")"),4.0)</f>
        <v>4</v>
      </c>
      <c r="E332" s="3">
        <f>IFERROR(__xludf.DUMMYFUNCTION("""COMPUTED_VALUE"""),82.0)</f>
        <v>82</v>
      </c>
      <c r="F332" s="3">
        <f>IFERROR(__xludf.DUMMYFUNCTION("SPLIT(C332,""-"")"),3.0)</f>
        <v>3</v>
      </c>
      <c r="G332" s="3">
        <f>IFERROR(__xludf.DUMMYFUNCTION("""COMPUTED_VALUE"""),5.0)</f>
        <v>5</v>
      </c>
      <c r="H332" s="3" t="str">
        <f t="shared" si="1"/>
        <v>#N/A</v>
      </c>
      <c r="J332" s="3">
        <f t="shared" si="2"/>
        <v>1</v>
      </c>
    </row>
    <row r="333">
      <c r="A333" s="2" t="s">
        <v>331</v>
      </c>
      <c r="B333" s="3" t="str">
        <f>IFERROR(__xludf.DUMMYFUNCTION("SPLIT(A333,"","")"),"23-49")</f>
        <v>23-49</v>
      </c>
      <c r="C333" s="3" t="str">
        <f>IFERROR(__xludf.DUMMYFUNCTION("""COMPUTED_VALUE"""),"24-71")</f>
        <v>24-71</v>
      </c>
      <c r="D333" s="3">
        <f>IFERROR(__xludf.DUMMYFUNCTION("SPLIT(B333,""-"")"),23.0)</f>
        <v>23</v>
      </c>
      <c r="E333" s="3">
        <f>IFERROR(__xludf.DUMMYFUNCTION("""COMPUTED_VALUE"""),49.0)</f>
        <v>49</v>
      </c>
      <c r="F333" s="3">
        <f>IFERROR(__xludf.DUMMYFUNCTION("SPLIT(C333,""-"")"),24.0)</f>
        <v>24</v>
      </c>
      <c r="G333" s="3">
        <f>IFERROR(__xludf.DUMMYFUNCTION("""COMPUTED_VALUE"""),71.0)</f>
        <v>71</v>
      </c>
      <c r="H333" s="3" t="str">
        <f t="shared" si="1"/>
        <v>#N/A</v>
      </c>
      <c r="J333" s="3">
        <f t="shared" si="2"/>
        <v>1</v>
      </c>
    </row>
    <row r="334">
      <c r="A334" s="2" t="s">
        <v>332</v>
      </c>
      <c r="B334" s="3" t="str">
        <f>IFERROR(__xludf.DUMMYFUNCTION("SPLIT(A334,"","")"),"10-93")</f>
        <v>10-93</v>
      </c>
      <c r="C334" s="3" t="str">
        <f>IFERROR(__xludf.DUMMYFUNCTION("""COMPUTED_VALUE"""),"4-92")</f>
        <v>4-92</v>
      </c>
      <c r="D334" s="3">
        <f>IFERROR(__xludf.DUMMYFUNCTION("SPLIT(B334,""-"")"),10.0)</f>
        <v>10</v>
      </c>
      <c r="E334" s="3">
        <f>IFERROR(__xludf.DUMMYFUNCTION("""COMPUTED_VALUE"""),93.0)</f>
        <v>93</v>
      </c>
      <c r="F334" s="3">
        <f>IFERROR(__xludf.DUMMYFUNCTION("SPLIT(C334,""-"")"),4.0)</f>
        <v>4</v>
      </c>
      <c r="G334" s="3">
        <f>IFERROR(__xludf.DUMMYFUNCTION("""COMPUTED_VALUE"""),92.0)</f>
        <v>92</v>
      </c>
      <c r="H334" s="3" t="str">
        <f t="shared" si="1"/>
        <v>#N/A</v>
      </c>
      <c r="J334" s="3">
        <f t="shared" si="2"/>
        <v>1</v>
      </c>
    </row>
    <row r="335">
      <c r="A335" s="2" t="s">
        <v>333</v>
      </c>
      <c r="B335" s="3" t="str">
        <f>IFERROR(__xludf.DUMMYFUNCTION("SPLIT(A335,"","")"),"21-53")</f>
        <v>21-53</v>
      </c>
      <c r="C335" s="3" t="str">
        <f>IFERROR(__xludf.DUMMYFUNCTION("""COMPUTED_VALUE"""),"22-54")</f>
        <v>22-54</v>
      </c>
      <c r="D335" s="3">
        <f>IFERROR(__xludf.DUMMYFUNCTION("SPLIT(B335,""-"")"),21.0)</f>
        <v>21</v>
      </c>
      <c r="E335" s="3">
        <f>IFERROR(__xludf.DUMMYFUNCTION("""COMPUTED_VALUE"""),53.0)</f>
        <v>53</v>
      </c>
      <c r="F335" s="3">
        <f>IFERROR(__xludf.DUMMYFUNCTION("SPLIT(C335,""-"")"),22.0)</f>
        <v>22</v>
      </c>
      <c r="G335" s="3">
        <f>IFERROR(__xludf.DUMMYFUNCTION("""COMPUTED_VALUE"""),54.0)</f>
        <v>54</v>
      </c>
      <c r="H335" s="3" t="str">
        <f t="shared" si="1"/>
        <v>#N/A</v>
      </c>
      <c r="J335" s="3">
        <f t="shared" si="2"/>
        <v>1</v>
      </c>
    </row>
    <row r="336">
      <c r="A336" s="2" t="s">
        <v>334</v>
      </c>
      <c r="B336" s="3" t="str">
        <f>IFERROR(__xludf.DUMMYFUNCTION("SPLIT(A336,"","")"),"5-50")</f>
        <v>5-50</v>
      </c>
      <c r="C336" s="3" t="str">
        <f>IFERROR(__xludf.DUMMYFUNCTION("""COMPUTED_VALUE"""),"5-99")</f>
        <v>5-99</v>
      </c>
      <c r="D336" s="3">
        <f>IFERROR(__xludf.DUMMYFUNCTION("SPLIT(B336,""-"")"),5.0)</f>
        <v>5</v>
      </c>
      <c r="E336" s="3">
        <f>IFERROR(__xludf.DUMMYFUNCTION("""COMPUTED_VALUE"""),50.0)</f>
        <v>50</v>
      </c>
      <c r="F336" s="3">
        <f>IFERROR(__xludf.DUMMYFUNCTION("SPLIT(C336,""-"")"),5.0)</f>
        <v>5</v>
      </c>
      <c r="G336" s="3">
        <f>IFERROR(__xludf.DUMMYFUNCTION("""COMPUTED_VALUE"""),99.0)</f>
        <v>99</v>
      </c>
      <c r="H336" s="3">
        <f t="shared" si="1"/>
        <v>1</v>
      </c>
      <c r="J336" s="3">
        <f t="shared" si="2"/>
        <v>1</v>
      </c>
    </row>
    <row r="337">
      <c r="A337" s="2" t="s">
        <v>335</v>
      </c>
      <c r="B337" s="3" t="str">
        <f>IFERROR(__xludf.DUMMYFUNCTION("SPLIT(A337,"","")"),"14-90")</f>
        <v>14-90</v>
      </c>
      <c r="C337" s="3" t="str">
        <f>IFERROR(__xludf.DUMMYFUNCTION("""COMPUTED_VALUE"""),"13-22")</f>
        <v>13-22</v>
      </c>
      <c r="D337" s="3">
        <f>IFERROR(__xludf.DUMMYFUNCTION("SPLIT(B337,""-"")"),14.0)</f>
        <v>14</v>
      </c>
      <c r="E337" s="3">
        <f>IFERROR(__xludf.DUMMYFUNCTION("""COMPUTED_VALUE"""),90.0)</f>
        <v>90</v>
      </c>
      <c r="F337" s="3">
        <f>IFERROR(__xludf.DUMMYFUNCTION("SPLIT(C337,""-"")"),13.0)</f>
        <v>13</v>
      </c>
      <c r="G337" s="3">
        <f>IFERROR(__xludf.DUMMYFUNCTION("""COMPUTED_VALUE"""),22.0)</f>
        <v>22</v>
      </c>
      <c r="H337" s="3" t="str">
        <f t="shared" si="1"/>
        <v>#N/A</v>
      </c>
      <c r="J337" s="3">
        <f t="shared" si="2"/>
        <v>1</v>
      </c>
    </row>
    <row r="338">
      <c r="A338" s="2" t="s">
        <v>336</v>
      </c>
      <c r="B338" s="3" t="str">
        <f>IFERROR(__xludf.DUMMYFUNCTION("SPLIT(A338,"","")"),"14-75")</f>
        <v>14-75</v>
      </c>
      <c r="C338" s="3" t="str">
        <f>IFERROR(__xludf.DUMMYFUNCTION("""COMPUTED_VALUE"""),"15-94")</f>
        <v>15-94</v>
      </c>
      <c r="D338" s="3">
        <f>IFERROR(__xludf.DUMMYFUNCTION("SPLIT(B338,""-"")"),14.0)</f>
        <v>14</v>
      </c>
      <c r="E338" s="3">
        <f>IFERROR(__xludf.DUMMYFUNCTION("""COMPUTED_VALUE"""),75.0)</f>
        <v>75</v>
      </c>
      <c r="F338" s="3">
        <f>IFERROR(__xludf.DUMMYFUNCTION("SPLIT(C338,""-"")"),15.0)</f>
        <v>15</v>
      </c>
      <c r="G338" s="3">
        <f>IFERROR(__xludf.DUMMYFUNCTION("""COMPUTED_VALUE"""),94.0)</f>
        <v>94</v>
      </c>
      <c r="H338" s="3" t="str">
        <f t="shared" si="1"/>
        <v>#N/A</v>
      </c>
      <c r="J338" s="3">
        <f t="shared" si="2"/>
        <v>1</v>
      </c>
    </row>
    <row r="339">
      <c r="A339" s="2" t="s">
        <v>337</v>
      </c>
      <c r="B339" s="3" t="str">
        <f>IFERROR(__xludf.DUMMYFUNCTION("SPLIT(A339,"","")"),"6-81")</f>
        <v>6-81</v>
      </c>
      <c r="C339" s="3" t="str">
        <f>IFERROR(__xludf.DUMMYFUNCTION("""COMPUTED_VALUE"""),"72-84")</f>
        <v>72-84</v>
      </c>
      <c r="D339" s="3">
        <f>IFERROR(__xludf.DUMMYFUNCTION("SPLIT(B339,""-"")"),6.0)</f>
        <v>6</v>
      </c>
      <c r="E339" s="3">
        <f>IFERROR(__xludf.DUMMYFUNCTION("""COMPUTED_VALUE"""),81.0)</f>
        <v>81</v>
      </c>
      <c r="F339" s="3">
        <f>IFERROR(__xludf.DUMMYFUNCTION("SPLIT(C339,""-"")"),72.0)</f>
        <v>72</v>
      </c>
      <c r="G339" s="3">
        <f>IFERROR(__xludf.DUMMYFUNCTION("""COMPUTED_VALUE"""),84.0)</f>
        <v>84</v>
      </c>
      <c r="H339" s="3" t="str">
        <f t="shared" si="1"/>
        <v>#N/A</v>
      </c>
      <c r="J339" s="3">
        <f t="shared" si="2"/>
        <v>1</v>
      </c>
    </row>
    <row r="340">
      <c r="A340" s="2" t="s">
        <v>338</v>
      </c>
      <c r="B340" s="3" t="str">
        <f>IFERROR(__xludf.DUMMYFUNCTION("SPLIT(A340,"","")"),"22-99")</f>
        <v>22-99</v>
      </c>
      <c r="C340" s="3" t="str">
        <f>IFERROR(__xludf.DUMMYFUNCTION("""COMPUTED_VALUE"""),"22-99")</f>
        <v>22-99</v>
      </c>
      <c r="D340" s="3">
        <f>IFERROR(__xludf.DUMMYFUNCTION("SPLIT(B340,""-"")"),22.0)</f>
        <v>22</v>
      </c>
      <c r="E340" s="3">
        <f>IFERROR(__xludf.DUMMYFUNCTION("""COMPUTED_VALUE"""),99.0)</f>
        <v>99</v>
      </c>
      <c r="F340" s="3">
        <f>IFERROR(__xludf.DUMMYFUNCTION("SPLIT(C340,""-"")"),22.0)</f>
        <v>22</v>
      </c>
      <c r="G340" s="3">
        <f>IFERROR(__xludf.DUMMYFUNCTION("""COMPUTED_VALUE"""),99.0)</f>
        <v>99</v>
      </c>
      <c r="H340" s="3">
        <f t="shared" si="1"/>
        <v>1</v>
      </c>
      <c r="J340" s="3">
        <f t="shared" si="2"/>
        <v>1</v>
      </c>
    </row>
    <row r="341">
      <c r="A341" s="2" t="s">
        <v>339</v>
      </c>
      <c r="B341" s="3" t="str">
        <f>IFERROR(__xludf.DUMMYFUNCTION("SPLIT(A341,"","")"),"11-80")</f>
        <v>11-80</v>
      </c>
      <c r="C341" s="4">
        <f>IFERROR(__xludf.DUMMYFUNCTION("""COMPUTED_VALUE"""),44693.0)</f>
        <v>44693</v>
      </c>
      <c r="D341" s="3">
        <f>IFERROR(__xludf.DUMMYFUNCTION("SPLIT(B341,""-"")"),11.0)</f>
        <v>11</v>
      </c>
      <c r="E341" s="3">
        <f>IFERROR(__xludf.DUMMYFUNCTION("""COMPUTED_VALUE"""),80.0)</f>
        <v>80</v>
      </c>
      <c r="F341" s="3">
        <f>IFERROR(__xludf.DUMMYFUNCTION("SPLIT(C341,""-"")"),5.0)</f>
        <v>5</v>
      </c>
      <c r="G341" s="3">
        <f>IFERROR(__xludf.DUMMYFUNCTION("""COMPUTED_VALUE"""),12.0)</f>
        <v>12</v>
      </c>
      <c r="H341" s="3" t="str">
        <f t="shared" si="1"/>
        <v>#N/A</v>
      </c>
      <c r="J341" s="3">
        <f t="shared" si="2"/>
        <v>1</v>
      </c>
    </row>
    <row r="342">
      <c r="A342" s="2" t="s">
        <v>340</v>
      </c>
      <c r="B342" s="3" t="str">
        <f>IFERROR(__xludf.DUMMYFUNCTION("SPLIT(A342,"","")"),"79-96")</f>
        <v>79-96</v>
      </c>
      <c r="C342" s="3" t="str">
        <f>IFERROR(__xludf.DUMMYFUNCTION("""COMPUTED_VALUE"""),"22-78")</f>
        <v>22-78</v>
      </c>
      <c r="D342" s="3">
        <f>IFERROR(__xludf.DUMMYFUNCTION("SPLIT(B342,""-"")"),79.0)</f>
        <v>79</v>
      </c>
      <c r="E342" s="3">
        <f>IFERROR(__xludf.DUMMYFUNCTION("""COMPUTED_VALUE"""),96.0)</f>
        <v>96</v>
      </c>
      <c r="F342" s="3">
        <f>IFERROR(__xludf.DUMMYFUNCTION("SPLIT(C342,""-"")"),22.0)</f>
        <v>22</v>
      </c>
      <c r="G342" s="3">
        <f>IFERROR(__xludf.DUMMYFUNCTION("""COMPUTED_VALUE"""),78.0)</f>
        <v>78</v>
      </c>
      <c r="H342" s="3" t="str">
        <f t="shared" si="1"/>
        <v>#N/A</v>
      </c>
      <c r="J342" s="3" t="str">
        <f t="shared" si="2"/>
        <v>#N/A</v>
      </c>
    </row>
    <row r="343">
      <c r="A343" s="2" t="s">
        <v>341</v>
      </c>
      <c r="B343" s="3" t="str">
        <f>IFERROR(__xludf.DUMMYFUNCTION("SPLIT(A343,"","")"),"27-83")</f>
        <v>27-83</v>
      </c>
      <c r="C343" s="3" t="str">
        <f>IFERROR(__xludf.DUMMYFUNCTION("""COMPUTED_VALUE"""),"21-27")</f>
        <v>21-27</v>
      </c>
      <c r="D343" s="3">
        <f>IFERROR(__xludf.DUMMYFUNCTION("SPLIT(B343,""-"")"),27.0)</f>
        <v>27</v>
      </c>
      <c r="E343" s="3">
        <f>IFERROR(__xludf.DUMMYFUNCTION("""COMPUTED_VALUE"""),83.0)</f>
        <v>83</v>
      </c>
      <c r="F343" s="3">
        <f>IFERROR(__xludf.DUMMYFUNCTION("SPLIT(C343,""-"")"),21.0)</f>
        <v>21</v>
      </c>
      <c r="G343" s="3">
        <f>IFERROR(__xludf.DUMMYFUNCTION("""COMPUTED_VALUE"""),27.0)</f>
        <v>27</v>
      </c>
      <c r="H343" s="3" t="str">
        <f t="shared" si="1"/>
        <v>#N/A</v>
      </c>
      <c r="J343" s="3">
        <f t="shared" si="2"/>
        <v>1</v>
      </c>
    </row>
    <row r="344">
      <c r="A344" s="2" t="s">
        <v>342</v>
      </c>
      <c r="B344" s="3" t="str">
        <f>IFERROR(__xludf.DUMMYFUNCTION("SPLIT(A344,"","")"),"88-94")</f>
        <v>88-94</v>
      </c>
      <c r="C344" s="3" t="str">
        <f>IFERROR(__xludf.DUMMYFUNCTION("""COMPUTED_VALUE"""),"72-89")</f>
        <v>72-89</v>
      </c>
      <c r="D344" s="3">
        <f>IFERROR(__xludf.DUMMYFUNCTION("SPLIT(B344,""-"")"),88.0)</f>
        <v>88</v>
      </c>
      <c r="E344" s="3">
        <f>IFERROR(__xludf.DUMMYFUNCTION("""COMPUTED_VALUE"""),94.0)</f>
        <v>94</v>
      </c>
      <c r="F344" s="3">
        <f>IFERROR(__xludf.DUMMYFUNCTION("SPLIT(C344,""-"")"),72.0)</f>
        <v>72</v>
      </c>
      <c r="G344" s="3">
        <f>IFERROR(__xludf.DUMMYFUNCTION("""COMPUTED_VALUE"""),89.0)</f>
        <v>89</v>
      </c>
      <c r="H344" s="3" t="str">
        <f t="shared" si="1"/>
        <v>#N/A</v>
      </c>
      <c r="J344" s="3">
        <f t="shared" si="2"/>
        <v>1</v>
      </c>
    </row>
    <row r="345">
      <c r="A345" s="2" t="s">
        <v>343</v>
      </c>
      <c r="B345" s="3" t="str">
        <f>IFERROR(__xludf.DUMMYFUNCTION("SPLIT(A345,"","")"),"10-32")</f>
        <v>10-32</v>
      </c>
      <c r="C345" s="3" t="str">
        <f>IFERROR(__xludf.DUMMYFUNCTION("""COMPUTED_VALUE"""),"9-80")</f>
        <v>9-80</v>
      </c>
      <c r="D345" s="3">
        <f>IFERROR(__xludf.DUMMYFUNCTION("SPLIT(B345,""-"")"),10.0)</f>
        <v>10</v>
      </c>
      <c r="E345" s="3">
        <f>IFERROR(__xludf.DUMMYFUNCTION("""COMPUTED_VALUE"""),32.0)</f>
        <v>32</v>
      </c>
      <c r="F345" s="3">
        <f>IFERROR(__xludf.DUMMYFUNCTION("SPLIT(C345,""-"")"),9.0)</f>
        <v>9</v>
      </c>
      <c r="G345" s="3">
        <f>IFERROR(__xludf.DUMMYFUNCTION("""COMPUTED_VALUE"""),80.0)</f>
        <v>80</v>
      </c>
      <c r="H345" s="3">
        <f t="shared" si="1"/>
        <v>1</v>
      </c>
      <c r="J345" s="3">
        <f t="shared" si="2"/>
        <v>1</v>
      </c>
    </row>
    <row r="346">
      <c r="A346" s="2" t="s">
        <v>344</v>
      </c>
      <c r="B346" s="4">
        <f>IFERROR(__xludf.DUMMYFUNCTION("SPLIT(A346,"","")"),44625.0)</f>
        <v>44625</v>
      </c>
      <c r="C346" s="3" t="str">
        <f>IFERROR(__xludf.DUMMYFUNCTION("""COMPUTED_VALUE"""),"5-99")</f>
        <v>5-99</v>
      </c>
      <c r="D346" s="3">
        <f>IFERROR(__xludf.DUMMYFUNCTION("SPLIT(B346,""-"")"),3.0)</f>
        <v>3</v>
      </c>
      <c r="E346" s="3">
        <f>IFERROR(__xludf.DUMMYFUNCTION("""COMPUTED_VALUE"""),5.0)</f>
        <v>5</v>
      </c>
      <c r="F346" s="3">
        <f>IFERROR(__xludf.DUMMYFUNCTION("SPLIT(C346,""-"")"),5.0)</f>
        <v>5</v>
      </c>
      <c r="G346" s="3">
        <f>IFERROR(__xludf.DUMMYFUNCTION("""COMPUTED_VALUE"""),99.0)</f>
        <v>99</v>
      </c>
      <c r="H346" s="3" t="str">
        <f t="shared" si="1"/>
        <v>#N/A</v>
      </c>
      <c r="J346" s="3">
        <f t="shared" si="2"/>
        <v>1</v>
      </c>
    </row>
    <row r="347">
      <c r="A347" s="2" t="s">
        <v>345</v>
      </c>
      <c r="B347" s="3" t="str">
        <f>IFERROR(__xludf.DUMMYFUNCTION("SPLIT(A347,"","")"),"3-97")</f>
        <v>3-97</v>
      </c>
      <c r="C347" s="3" t="str">
        <f>IFERROR(__xludf.DUMMYFUNCTION("""COMPUTED_VALUE"""),"3-61")</f>
        <v>3-61</v>
      </c>
      <c r="D347" s="3">
        <f>IFERROR(__xludf.DUMMYFUNCTION("SPLIT(B347,""-"")"),3.0)</f>
        <v>3</v>
      </c>
      <c r="E347" s="3">
        <f>IFERROR(__xludf.DUMMYFUNCTION("""COMPUTED_VALUE"""),97.0)</f>
        <v>97</v>
      </c>
      <c r="F347" s="3">
        <f>IFERROR(__xludf.DUMMYFUNCTION("SPLIT(C347,""-"")"),3.0)</f>
        <v>3</v>
      </c>
      <c r="G347" s="3">
        <f>IFERROR(__xludf.DUMMYFUNCTION("""COMPUTED_VALUE"""),61.0)</f>
        <v>61</v>
      </c>
      <c r="H347" s="3">
        <f t="shared" si="1"/>
        <v>1</v>
      </c>
      <c r="J347" s="3">
        <f t="shared" si="2"/>
        <v>1</v>
      </c>
    </row>
    <row r="348">
      <c r="A348" s="2" t="s">
        <v>346</v>
      </c>
      <c r="B348" s="3" t="str">
        <f>IFERROR(__xludf.DUMMYFUNCTION("SPLIT(A348,"","")"),"15-83")</f>
        <v>15-83</v>
      </c>
      <c r="C348" s="3" t="str">
        <f>IFERROR(__xludf.DUMMYFUNCTION("""COMPUTED_VALUE"""),"29-68")</f>
        <v>29-68</v>
      </c>
      <c r="D348" s="3">
        <f>IFERROR(__xludf.DUMMYFUNCTION("SPLIT(B348,""-"")"),15.0)</f>
        <v>15</v>
      </c>
      <c r="E348" s="3">
        <f>IFERROR(__xludf.DUMMYFUNCTION("""COMPUTED_VALUE"""),83.0)</f>
        <v>83</v>
      </c>
      <c r="F348" s="3">
        <f>IFERROR(__xludf.DUMMYFUNCTION("SPLIT(C348,""-"")"),29.0)</f>
        <v>29</v>
      </c>
      <c r="G348" s="3">
        <f>IFERROR(__xludf.DUMMYFUNCTION("""COMPUTED_VALUE"""),68.0)</f>
        <v>68</v>
      </c>
      <c r="H348" s="3">
        <f t="shared" si="1"/>
        <v>1</v>
      </c>
      <c r="J348" s="3">
        <f t="shared" si="2"/>
        <v>1</v>
      </c>
    </row>
    <row r="349">
      <c r="A349" s="2" t="s">
        <v>347</v>
      </c>
      <c r="B349" s="3" t="str">
        <f>IFERROR(__xludf.DUMMYFUNCTION("SPLIT(A349,"","")"),"82-84")</f>
        <v>82-84</v>
      </c>
      <c r="C349" s="3" t="str">
        <f>IFERROR(__xludf.DUMMYFUNCTION("""COMPUTED_VALUE"""),"45-82")</f>
        <v>45-82</v>
      </c>
      <c r="D349" s="3">
        <f>IFERROR(__xludf.DUMMYFUNCTION("SPLIT(B349,""-"")"),82.0)</f>
        <v>82</v>
      </c>
      <c r="E349" s="3">
        <f>IFERROR(__xludf.DUMMYFUNCTION("""COMPUTED_VALUE"""),84.0)</f>
        <v>84</v>
      </c>
      <c r="F349" s="3">
        <f>IFERROR(__xludf.DUMMYFUNCTION("SPLIT(C349,""-"")"),45.0)</f>
        <v>45</v>
      </c>
      <c r="G349" s="3">
        <f>IFERROR(__xludf.DUMMYFUNCTION("""COMPUTED_VALUE"""),82.0)</f>
        <v>82</v>
      </c>
      <c r="H349" s="3" t="str">
        <f t="shared" si="1"/>
        <v>#N/A</v>
      </c>
      <c r="J349" s="3">
        <f t="shared" si="2"/>
        <v>1</v>
      </c>
    </row>
    <row r="350">
      <c r="A350" s="2" t="s">
        <v>348</v>
      </c>
      <c r="B350" s="3" t="str">
        <f>IFERROR(__xludf.DUMMYFUNCTION("SPLIT(A350,"","")"),"50-95")</f>
        <v>50-95</v>
      </c>
      <c r="C350" s="3" t="str">
        <f>IFERROR(__xludf.DUMMYFUNCTION("""COMPUTED_VALUE"""),"10-50")</f>
        <v>10-50</v>
      </c>
      <c r="D350" s="3">
        <f>IFERROR(__xludf.DUMMYFUNCTION("SPLIT(B350,""-"")"),50.0)</f>
        <v>50</v>
      </c>
      <c r="E350" s="3">
        <f>IFERROR(__xludf.DUMMYFUNCTION("""COMPUTED_VALUE"""),95.0)</f>
        <v>95</v>
      </c>
      <c r="F350" s="3">
        <f>IFERROR(__xludf.DUMMYFUNCTION("SPLIT(C350,""-"")"),10.0)</f>
        <v>10</v>
      </c>
      <c r="G350" s="3">
        <f>IFERROR(__xludf.DUMMYFUNCTION("""COMPUTED_VALUE"""),50.0)</f>
        <v>50</v>
      </c>
      <c r="H350" s="3" t="str">
        <f t="shared" si="1"/>
        <v>#N/A</v>
      </c>
      <c r="J350" s="3">
        <f t="shared" si="2"/>
        <v>1</v>
      </c>
    </row>
    <row r="351">
      <c r="A351" s="2" t="s">
        <v>349</v>
      </c>
      <c r="B351" s="3" t="str">
        <f>IFERROR(__xludf.DUMMYFUNCTION("SPLIT(A351,"","")"),"41-98")</f>
        <v>41-98</v>
      </c>
      <c r="C351" s="3" t="str">
        <f>IFERROR(__xludf.DUMMYFUNCTION("""COMPUTED_VALUE"""),"78-93")</f>
        <v>78-93</v>
      </c>
      <c r="D351" s="3">
        <f>IFERROR(__xludf.DUMMYFUNCTION("SPLIT(B351,""-"")"),41.0)</f>
        <v>41</v>
      </c>
      <c r="E351" s="3">
        <f>IFERROR(__xludf.DUMMYFUNCTION("""COMPUTED_VALUE"""),98.0)</f>
        <v>98</v>
      </c>
      <c r="F351" s="3">
        <f>IFERROR(__xludf.DUMMYFUNCTION("SPLIT(C351,""-"")"),78.0)</f>
        <v>78</v>
      </c>
      <c r="G351" s="3">
        <f>IFERROR(__xludf.DUMMYFUNCTION("""COMPUTED_VALUE"""),93.0)</f>
        <v>93</v>
      </c>
      <c r="H351" s="3">
        <f t="shared" si="1"/>
        <v>1</v>
      </c>
      <c r="J351" s="3">
        <f t="shared" si="2"/>
        <v>1</v>
      </c>
    </row>
    <row r="352">
      <c r="A352" s="2" t="s">
        <v>350</v>
      </c>
      <c r="B352" s="3" t="str">
        <f>IFERROR(__xludf.DUMMYFUNCTION("SPLIT(A352,"","")"),"19-89")</f>
        <v>19-89</v>
      </c>
      <c r="C352" s="3" t="str">
        <f>IFERROR(__xludf.DUMMYFUNCTION("""COMPUTED_VALUE"""),"10-92")</f>
        <v>10-92</v>
      </c>
      <c r="D352" s="3">
        <f>IFERROR(__xludf.DUMMYFUNCTION("SPLIT(B352,""-"")"),19.0)</f>
        <v>19</v>
      </c>
      <c r="E352" s="3">
        <f>IFERROR(__xludf.DUMMYFUNCTION("""COMPUTED_VALUE"""),89.0)</f>
        <v>89</v>
      </c>
      <c r="F352" s="3">
        <f>IFERROR(__xludf.DUMMYFUNCTION("SPLIT(C352,""-"")"),10.0)</f>
        <v>10</v>
      </c>
      <c r="G352" s="3">
        <f>IFERROR(__xludf.DUMMYFUNCTION("""COMPUTED_VALUE"""),92.0)</f>
        <v>92</v>
      </c>
      <c r="H352" s="3">
        <f t="shared" si="1"/>
        <v>1</v>
      </c>
      <c r="J352" s="3">
        <f t="shared" si="2"/>
        <v>1</v>
      </c>
    </row>
    <row r="353">
      <c r="A353" s="2" t="s">
        <v>351</v>
      </c>
      <c r="B353" s="3" t="str">
        <f>IFERROR(__xludf.DUMMYFUNCTION("SPLIT(A353,"","")"),"78-80")</f>
        <v>78-80</v>
      </c>
      <c r="C353" s="3" t="str">
        <f>IFERROR(__xludf.DUMMYFUNCTION("""COMPUTED_VALUE"""),"31-79")</f>
        <v>31-79</v>
      </c>
      <c r="D353" s="3">
        <f>IFERROR(__xludf.DUMMYFUNCTION("SPLIT(B353,""-"")"),78.0)</f>
        <v>78</v>
      </c>
      <c r="E353" s="3">
        <f>IFERROR(__xludf.DUMMYFUNCTION("""COMPUTED_VALUE"""),80.0)</f>
        <v>80</v>
      </c>
      <c r="F353" s="3">
        <f>IFERROR(__xludf.DUMMYFUNCTION("SPLIT(C353,""-"")"),31.0)</f>
        <v>31</v>
      </c>
      <c r="G353" s="3">
        <f>IFERROR(__xludf.DUMMYFUNCTION("""COMPUTED_VALUE"""),79.0)</f>
        <v>79</v>
      </c>
      <c r="H353" s="3" t="str">
        <f t="shared" si="1"/>
        <v>#N/A</v>
      </c>
      <c r="J353" s="3">
        <f t="shared" si="2"/>
        <v>1</v>
      </c>
    </row>
    <row r="354">
      <c r="A354" s="2" t="s">
        <v>352</v>
      </c>
      <c r="B354" s="3" t="str">
        <f>IFERROR(__xludf.DUMMYFUNCTION("SPLIT(A354,"","")"),"22-71")</f>
        <v>22-71</v>
      </c>
      <c r="C354" s="3" t="str">
        <f>IFERROR(__xludf.DUMMYFUNCTION("""COMPUTED_VALUE"""),"21-71")</f>
        <v>21-71</v>
      </c>
      <c r="D354" s="3">
        <f>IFERROR(__xludf.DUMMYFUNCTION("SPLIT(B354,""-"")"),22.0)</f>
        <v>22</v>
      </c>
      <c r="E354" s="3">
        <f>IFERROR(__xludf.DUMMYFUNCTION("""COMPUTED_VALUE"""),71.0)</f>
        <v>71</v>
      </c>
      <c r="F354" s="3">
        <f>IFERROR(__xludf.DUMMYFUNCTION("SPLIT(C354,""-"")"),21.0)</f>
        <v>21</v>
      </c>
      <c r="G354" s="3">
        <f>IFERROR(__xludf.DUMMYFUNCTION("""COMPUTED_VALUE"""),71.0)</f>
        <v>71</v>
      </c>
      <c r="H354" s="3">
        <f t="shared" si="1"/>
        <v>1</v>
      </c>
      <c r="J354" s="3">
        <f t="shared" si="2"/>
        <v>1</v>
      </c>
    </row>
    <row r="355">
      <c r="A355" s="2" t="s">
        <v>353</v>
      </c>
      <c r="B355" s="3" t="str">
        <f>IFERROR(__xludf.DUMMYFUNCTION("SPLIT(A355,"","")"),"82-84")</f>
        <v>82-84</v>
      </c>
      <c r="C355" s="3" t="str">
        <f>IFERROR(__xludf.DUMMYFUNCTION("""COMPUTED_VALUE"""),"38-83")</f>
        <v>38-83</v>
      </c>
      <c r="D355" s="3">
        <f>IFERROR(__xludf.DUMMYFUNCTION("SPLIT(B355,""-"")"),82.0)</f>
        <v>82</v>
      </c>
      <c r="E355" s="3">
        <f>IFERROR(__xludf.DUMMYFUNCTION("""COMPUTED_VALUE"""),84.0)</f>
        <v>84</v>
      </c>
      <c r="F355" s="3">
        <f>IFERROR(__xludf.DUMMYFUNCTION("SPLIT(C355,""-"")"),38.0)</f>
        <v>38</v>
      </c>
      <c r="G355" s="3">
        <f>IFERROR(__xludf.DUMMYFUNCTION("""COMPUTED_VALUE"""),83.0)</f>
        <v>83</v>
      </c>
      <c r="H355" s="3" t="str">
        <f t="shared" si="1"/>
        <v>#N/A</v>
      </c>
      <c r="J355" s="3">
        <f t="shared" si="2"/>
        <v>1</v>
      </c>
    </row>
    <row r="356">
      <c r="A356" s="2" t="s">
        <v>354</v>
      </c>
      <c r="B356" s="3" t="str">
        <f>IFERROR(__xludf.DUMMYFUNCTION("SPLIT(A356,"","")"),"13-19")</f>
        <v>13-19</v>
      </c>
      <c r="C356" s="3" t="str">
        <f>IFERROR(__xludf.DUMMYFUNCTION("""COMPUTED_VALUE"""),"13-14")</f>
        <v>13-14</v>
      </c>
      <c r="D356" s="3">
        <f>IFERROR(__xludf.DUMMYFUNCTION("SPLIT(B356,""-"")"),13.0)</f>
        <v>13</v>
      </c>
      <c r="E356" s="3">
        <f>IFERROR(__xludf.DUMMYFUNCTION("""COMPUTED_VALUE"""),19.0)</f>
        <v>19</v>
      </c>
      <c r="F356" s="3">
        <f>IFERROR(__xludf.DUMMYFUNCTION("SPLIT(C356,""-"")"),13.0)</f>
        <v>13</v>
      </c>
      <c r="G356" s="3">
        <f>IFERROR(__xludf.DUMMYFUNCTION("""COMPUTED_VALUE"""),14.0)</f>
        <v>14</v>
      </c>
      <c r="H356" s="3">
        <f t="shared" si="1"/>
        <v>1</v>
      </c>
      <c r="J356" s="3">
        <f t="shared" si="2"/>
        <v>1</v>
      </c>
    </row>
    <row r="357">
      <c r="A357" s="2" t="s">
        <v>355</v>
      </c>
      <c r="B357" s="3" t="str">
        <f>IFERROR(__xludf.DUMMYFUNCTION("SPLIT(A357,"","")"),"13-44")</f>
        <v>13-44</v>
      </c>
      <c r="C357" s="3" t="str">
        <f>IFERROR(__xludf.DUMMYFUNCTION("""COMPUTED_VALUE"""),"43-84")</f>
        <v>43-84</v>
      </c>
      <c r="D357" s="3">
        <f>IFERROR(__xludf.DUMMYFUNCTION("SPLIT(B357,""-"")"),13.0)</f>
        <v>13</v>
      </c>
      <c r="E357" s="3">
        <f>IFERROR(__xludf.DUMMYFUNCTION("""COMPUTED_VALUE"""),44.0)</f>
        <v>44</v>
      </c>
      <c r="F357" s="3">
        <f>IFERROR(__xludf.DUMMYFUNCTION("SPLIT(C357,""-"")"),43.0)</f>
        <v>43</v>
      </c>
      <c r="G357" s="3">
        <f>IFERROR(__xludf.DUMMYFUNCTION("""COMPUTED_VALUE"""),84.0)</f>
        <v>84</v>
      </c>
      <c r="H357" s="3" t="str">
        <f t="shared" si="1"/>
        <v>#N/A</v>
      </c>
      <c r="J357" s="3">
        <f t="shared" si="2"/>
        <v>1</v>
      </c>
    </row>
    <row r="358">
      <c r="A358" s="2" t="s">
        <v>356</v>
      </c>
      <c r="B358" s="3" t="str">
        <f>IFERROR(__xludf.DUMMYFUNCTION("SPLIT(A358,"","")"),"43-82")</f>
        <v>43-82</v>
      </c>
      <c r="C358" s="3" t="str">
        <f>IFERROR(__xludf.DUMMYFUNCTION("""COMPUTED_VALUE"""),"43-97")</f>
        <v>43-97</v>
      </c>
      <c r="D358" s="3">
        <f>IFERROR(__xludf.DUMMYFUNCTION("SPLIT(B358,""-"")"),43.0)</f>
        <v>43</v>
      </c>
      <c r="E358" s="3">
        <f>IFERROR(__xludf.DUMMYFUNCTION("""COMPUTED_VALUE"""),82.0)</f>
        <v>82</v>
      </c>
      <c r="F358" s="3">
        <f>IFERROR(__xludf.DUMMYFUNCTION("SPLIT(C358,""-"")"),43.0)</f>
        <v>43</v>
      </c>
      <c r="G358" s="3">
        <f>IFERROR(__xludf.DUMMYFUNCTION("""COMPUTED_VALUE"""),97.0)</f>
        <v>97</v>
      </c>
      <c r="H358" s="3">
        <f t="shared" si="1"/>
        <v>1</v>
      </c>
      <c r="J358" s="3">
        <f t="shared" si="2"/>
        <v>1</v>
      </c>
    </row>
    <row r="359">
      <c r="A359" s="2" t="s">
        <v>357</v>
      </c>
      <c r="B359" s="3" t="str">
        <f>IFERROR(__xludf.DUMMYFUNCTION("SPLIT(A359,"","")"),"1-52")</f>
        <v>1-52</v>
      </c>
      <c r="C359" s="3" t="str">
        <f>IFERROR(__xludf.DUMMYFUNCTION("""COMPUTED_VALUE"""),"2-89")</f>
        <v>2-89</v>
      </c>
      <c r="D359" s="3">
        <f>IFERROR(__xludf.DUMMYFUNCTION("SPLIT(B359,""-"")"),1.0)</f>
        <v>1</v>
      </c>
      <c r="E359" s="3">
        <f>IFERROR(__xludf.DUMMYFUNCTION("""COMPUTED_VALUE"""),52.0)</f>
        <v>52</v>
      </c>
      <c r="F359" s="3">
        <f>IFERROR(__xludf.DUMMYFUNCTION("SPLIT(C359,""-"")"),2.0)</f>
        <v>2</v>
      </c>
      <c r="G359" s="3">
        <f>IFERROR(__xludf.DUMMYFUNCTION("""COMPUTED_VALUE"""),89.0)</f>
        <v>89</v>
      </c>
      <c r="H359" s="3" t="str">
        <f t="shared" si="1"/>
        <v>#N/A</v>
      </c>
      <c r="J359" s="3">
        <f t="shared" si="2"/>
        <v>1</v>
      </c>
    </row>
    <row r="360">
      <c r="A360" s="2" t="s">
        <v>358</v>
      </c>
      <c r="B360" s="3" t="str">
        <f>IFERROR(__xludf.DUMMYFUNCTION("SPLIT(A360,"","")"),"21-30")</f>
        <v>21-30</v>
      </c>
      <c r="C360" s="3" t="str">
        <f>IFERROR(__xludf.DUMMYFUNCTION("""COMPUTED_VALUE"""),"31-88")</f>
        <v>31-88</v>
      </c>
      <c r="D360" s="3">
        <f>IFERROR(__xludf.DUMMYFUNCTION("SPLIT(B360,""-"")"),21.0)</f>
        <v>21</v>
      </c>
      <c r="E360" s="3">
        <f>IFERROR(__xludf.DUMMYFUNCTION("""COMPUTED_VALUE"""),30.0)</f>
        <v>30</v>
      </c>
      <c r="F360" s="3">
        <f>IFERROR(__xludf.DUMMYFUNCTION("SPLIT(C360,""-"")"),31.0)</f>
        <v>31</v>
      </c>
      <c r="G360" s="3">
        <f>IFERROR(__xludf.DUMMYFUNCTION("""COMPUTED_VALUE"""),88.0)</f>
        <v>88</v>
      </c>
      <c r="H360" s="3" t="str">
        <f t="shared" si="1"/>
        <v>#N/A</v>
      </c>
      <c r="J360" s="3" t="str">
        <f t="shared" si="2"/>
        <v>#N/A</v>
      </c>
    </row>
    <row r="361">
      <c r="A361" s="2" t="s">
        <v>359</v>
      </c>
      <c r="B361" s="3" t="str">
        <f>IFERROR(__xludf.DUMMYFUNCTION("SPLIT(A361,"","")"),"49-71")</f>
        <v>49-71</v>
      </c>
      <c r="C361" s="3" t="str">
        <f>IFERROR(__xludf.DUMMYFUNCTION("""COMPUTED_VALUE"""),"49-88")</f>
        <v>49-88</v>
      </c>
      <c r="D361" s="3">
        <f>IFERROR(__xludf.DUMMYFUNCTION("SPLIT(B361,""-"")"),49.0)</f>
        <v>49</v>
      </c>
      <c r="E361" s="3">
        <f>IFERROR(__xludf.DUMMYFUNCTION("""COMPUTED_VALUE"""),71.0)</f>
        <v>71</v>
      </c>
      <c r="F361" s="3">
        <f>IFERROR(__xludf.DUMMYFUNCTION("SPLIT(C361,""-"")"),49.0)</f>
        <v>49</v>
      </c>
      <c r="G361" s="3">
        <f>IFERROR(__xludf.DUMMYFUNCTION("""COMPUTED_VALUE"""),88.0)</f>
        <v>88</v>
      </c>
      <c r="H361" s="3">
        <f t="shared" si="1"/>
        <v>1</v>
      </c>
      <c r="J361" s="3">
        <f t="shared" si="2"/>
        <v>1</v>
      </c>
    </row>
    <row r="362">
      <c r="A362" s="2" t="s">
        <v>360</v>
      </c>
      <c r="B362" s="3" t="str">
        <f>IFERROR(__xludf.DUMMYFUNCTION("SPLIT(A362,"","")"),"36-81")</f>
        <v>36-81</v>
      </c>
      <c r="C362" s="3" t="str">
        <f>IFERROR(__xludf.DUMMYFUNCTION("""COMPUTED_VALUE"""),"80-92")</f>
        <v>80-92</v>
      </c>
      <c r="D362" s="3">
        <f>IFERROR(__xludf.DUMMYFUNCTION("SPLIT(B362,""-"")"),36.0)</f>
        <v>36</v>
      </c>
      <c r="E362" s="3">
        <f>IFERROR(__xludf.DUMMYFUNCTION("""COMPUTED_VALUE"""),81.0)</f>
        <v>81</v>
      </c>
      <c r="F362" s="3">
        <f>IFERROR(__xludf.DUMMYFUNCTION("SPLIT(C362,""-"")"),80.0)</f>
        <v>80</v>
      </c>
      <c r="G362" s="3">
        <f>IFERROR(__xludf.DUMMYFUNCTION("""COMPUTED_VALUE"""),92.0)</f>
        <v>92</v>
      </c>
      <c r="H362" s="3" t="str">
        <f t="shared" si="1"/>
        <v>#N/A</v>
      </c>
      <c r="J362" s="3">
        <f t="shared" si="2"/>
        <v>1</v>
      </c>
    </row>
    <row r="363">
      <c r="A363" s="2" t="s">
        <v>361</v>
      </c>
      <c r="B363" s="3" t="str">
        <f>IFERROR(__xludf.DUMMYFUNCTION("SPLIT(A363,"","")"),"65-66")</f>
        <v>65-66</v>
      </c>
      <c r="C363" s="3" t="str">
        <f>IFERROR(__xludf.DUMMYFUNCTION("""COMPUTED_VALUE"""),"65-91")</f>
        <v>65-91</v>
      </c>
      <c r="D363" s="3">
        <f>IFERROR(__xludf.DUMMYFUNCTION("SPLIT(B363,""-"")"),65.0)</f>
        <v>65</v>
      </c>
      <c r="E363" s="3">
        <f>IFERROR(__xludf.DUMMYFUNCTION("""COMPUTED_VALUE"""),66.0)</f>
        <v>66</v>
      </c>
      <c r="F363" s="3">
        <f>IFERROR(__xludf.DUMMYFUNCTION("SPLIT(C363,""-"")"),65.0)</f>
        <v>65</v>
      </c>
      <c r="G363" s="3">
        <f>IFERROR(__xludf.DUMMYFUNCTION("""COMPUTED_VALUE"""),91.0)</f>
        <v>91</v>
      </c>
      <c r="H363" s="3">
        <f t="shared" si="1"/>
        <v>1</v>
      </c>
      <c r="J363" s="3">
        <f t="shared" si="2"/>
        <v>1</v>
      </c>
    </row>
    <row r="364">
      <c r="A364" s="2" t="s">
        <v>362</v>
      </c>
      <c r="B364" s="3" t="str">
        <f>IFERROR(__xludf.DUMMYFUNCTION("SPLIT(A364,"","")"),"75-87")</f>
        <v>75-87</v>
      </c>
      <c r="C364" s="3" t="str">
        <f>IFERROR(__xludf.DUMMYFUNCTION("""COMPUTED_VALUE"""),"22-76")</f>
        <v>22-76</v>
      </c>
      <c r="D364" s="3">
        <f>IFERROR(__xludf.DUMMYFUNCTION("SPLIT(B364,""-"")"),75.0)</f>
        <v>75</v>
      </c>
      <c r="E364" s="3">
        <f>IFERROR(__xludf.DUMMYFUNCTION("""COMPUTED_VALUE"""),87.0)</f>
        <v>87</v>
      </c>
      <c r="F364" s="3">
        <f>IFERROR(__xludf.DUMMYFUNCTION("SPLIT(C364,""-"")"),22.0)</f>
        <v>22</v>
      </c>
      <c r="G364" s="3">
        <f>IFERROR(__xludf.DUMMYFUNCTION("""COMPUTED_VALUE"""),76.0)</f>
        <v>76</v>
      </c>
      <c r="H364" s="3" t="str">
        <f t="shared" si="1"/>
        <v>#N/A</v>
      </c>
      <c r="J364" s="3">
        <f t="shared" si="2"/>
        <v>1</v>
      </c>
    </row>
    <row r="365">
      <c r="A365" s="2" t="s">
        <v>363</v>
      </c>
      <c r="B365" s="3" t="str">
        <f>IFERROR(__xludf.DUMMYFUNCTION("SPLIT(A365,"","")"),"57-91")</f>
        <v>57-91</v>
      </c>
      <c r="C365" s="3" t="str">
        <f>IFERROR(__xludf.DUMMYFUNCTION("""COMPUTED_VALUE"""),"86-91")</f>
        <v>86-91</v>
      </c>
      <c r="D365" s="3">
        <f>IFERROR(__xludf.DUMMYFUNCTION("SPLIT(B365,""-"")"),57.0)</f>
        <v>57</v>
      </c>
      <c r="E365" s="3">
        <f>IFERROR(__xludf.DUMMYFUNCTION("""COMPUTED_VALUE"""),91.0)</f>
        <v>91</v>
      </c>
      <c r="F365" s="3">
        <f>IFERROR(__xludf.DUMMYFUNCTION("SPLIT(C365,""-"")"),86.0)</f>
        <v>86</v>
      </c>
      <c r="G365" s="3">
        <f>IFERROR(__xludf.DUMMYFUNCTION("""COMPUTED_VALUE"""),91.0)</f>
        <v>91</v>
      </c>
      <c r="H365" s="3">
        <f t="shared" si="1"/>
        <v>1</v>
      </c>
      <c r="J365" s="3">
        <f t="shared" si="2"/>
        <v>1</v>
      </c>
    </row>
    <row r="366">
      <c r="A366" s="2" t="s">
        <v>364</v>
      </c>
      <c r="B366" s="3" t="str">
        <f>IFERROR(__xludf.DUMMYFUNCTION("SPLIT(A366,"","")"),"16-23")</f>
        <v>16-23</v>
      </c>
      <c r="C366" s="3" t="str">
        <f>IFERROR(__xludf.DUMMYFUNCTION("""COMPUTED_VALUE"""),"16-16")</f>
        <v>16-16</v>
      </c>
      <c r="D366" s="3">
        <f>IFERROR(__xludf.DUMMYFUNCTION("SPLIT(B366,""-"")"),16.0)</f>
        <v>16</v>
      </c>
      <c r="E366" s="3">
        <f>IFERROR(__xludf.DUMMYFUNCTION("""COMPUTED_VALUE"""),23.0)</f>
        <v>23</v>
      </c>
      <c r="F366" s="3">
        <f>IFERROR(__xludf.DUMMYFUNCTION("SPLIT(C366,""-"")"),16.0)</f>
        <v>16</v>
      </c>
      <c r="G366" s="3">
        <f>IFERROR(__xludf.DUMMYFUNCTION("""COMPUTED_VALUE"""),16.0)</f>
        <v>16</v>
      </c>
      <c r="H366" s="3">
        <f t="shared" si="1"/>
        <v>1</v>
      </c>
      <c r="J366" s="3">
        <f t="shared" si="2"/>
        <v>1</v>
      </c>
    </row>
    <row r="367">
      <c r="A367" s="2" t="s">
        <v>365</v>
      </c>
      <c r="B367" s="3" t="str">
        <f>IFERROR(__xludf.DUMMYFUNCTION("SPLIT(A367,"","")"),"95-97")</f>
        <v>95-97</v>
      </c>
      <c r="C367" s="3" t="str">
        <f>IFERROR(__xludf.DUMMYFUNCTION("""COMPUTED_VALUE"""),"2-91")</f>
        <v>2-91</v>
      </c>
      <c r="D367" s="3">
        <f>IFERROR(__xludf.DUMMYFUNCTION("SPLIT(B367,""-"")"),95.0)</f>
        <v>95</v>
      </c>
      <c r="E367" s="3">
        <f>IFERROR(__xludf.DUMMYFUNCTION("""COMPUTED_VALUE"""),97.0)</f>
        <v>97</v>
      </c>
      <c r="F367" s="3">
        <f>IFERROR(__xludf.DUMMYFUNCTION("SPLIT(C367,""-"")"),2.0)</f>
        <v>2</v>
      </c>
      <c r="G367" s="3">
        <f>IFERROR(__xludf.DUMMYFUNCTION("""COMPUTED_VALUE"""),91.0)</f>
        <v>91</v>
      </c>
      <c r="H367" s="3" t="str">
        <f t="shared" si="1"/>
        <v>#N/A</v>
      </c>
      <c r="J367" s="3" t="str">
        <f t="shared" si="2"/>
        <v>#N/A</v>
      </c>
    </row>
    <row r="368">
      <c r="A368" s="2" t="s">
        <v>366</v>
      </c>
      <c r="B368" s="3" t="str">
        <f>IFERROR(__xludf.DUMMYFUNCTION("SPLIT(A368,"","")"),"64-68")</f>
        <v>64-68</v>
      </c>
      <c r="C368" s="3" t="str">
        <f>IFERROR(__xludf.DUMMYFUNCTION("""COMPUTED_VALUE"""),"65-95")</f>
        <v>65-95</v>
      </c>
      <c r="D368" s="3">
        <f>IFERROR(__xludf.DUMMYFUNCTION("SPLIT(B368,""-"")"),64.0)</f>
        <v>64</v>
      </c>
      <c r="E368" s="3">
        <f>IFERROR(__xludf.DUMMYFUNCTION("""COMPUTED_VALUE"""),68.0)</f>
        <v>68</v>
      </c>
      <c r="F368" s="3">
        <f>IFERROR(__xludf.DUMMYFUNCTION("SPLIT(C368,""-"")"),65.0)</f>
        <v>65</v>
      </c>
      <c r="G368" s="3">
        <f>IFERROR(__xludf.DUMMYFUNCTION("""COMPUTED_VALUE"""),95.0)</f>
        <v>95</v>
      </c>
      <c r="H368" s="3" t="str">
        <f t="shared" si="1"/>
        <v>#N/A</v>
      </c>
      <c r="J368" s="3">
        <f t="shared" si="2"/>
        <v>1</v>
      </c>
    </row>
    <row r="369">
      <c r="A369" s="2" t="s">
        <v>367</v>
      </c>
      <c r="B369" s="3" t="str">
        <f>IFERROR(__xludf.DUMMYFUNCTION("SPLIT(A369,"","")"),"15-42")</f>
        <v>15-42</v>
      </c>
      <c r="C369" s="3" t="str">
        <f>IFERROR(__xludf.DUMMYFUNCTION("""COMPUTED_VALUE"""),"32-60")</f>
        <v>32-60</v>
      </c>
      <c r="D369" s="3">
        <f>IFERROR(__xludf.DUMMYFUNCTION("SPLIT(B369,""-"")"),15.0)</f>
        <v>15</v>
      </c>
      <c r="E369" s="3">
        <f>IFERROR(__xludf.DUMMYFUNCTION("""COMPUTED_VALUE"""),42.0)</f>
        <v>42</v>
      </c>
      <c r="F369" s="3">
        <f>IFERROR(__xludf.DUMMYFUNCTION("SPLIT(C369,""-"")"),32.0)</f>
        <v>32</v>
      </c>
      <c r="G369" s="3">
        <f>IFERROR(__xludf.DUMMYFUNCTION("""COMPUTED_VALUE"""),60.0)</f>
        <v>60</v>
      </c>
      <c r="H369" s="3" t="str">
        <f t="shared" si="1"/>
        <v>#N/A</v>
      </c>
      <c r="J369" s="3">
        <f t="shared" si="2"/>
        <v>1</v>
      </c>
    </row>
    <row r="370">
      <c r="A370" s="2" t="s">
        <v>368</v>
      </c>
      <c r="B370" s="3" t="str">
        <f>IFERROR(__xludf.DUMMYFUNCTION("SPLIT(A370,"","")"),"55-98")</f>
        <v>55-98</v>
      </c>
      <c r="C370" s="3" t="str">
        <f>IFERROR(__xludf.DUMMYFUNCTION("""COMPUTED_VALUE"""),"70-96")</f>
        <v>70-96</v>
      </c>
      <c r="D370" s="3">
        <f>IFERROR(__xludf.DUMMYFUNCTION("SPLIT(B370,""-"")"),55.0)</f>
        <v>55</v>
      </c>
      <c r="E370" s="3">
        <f>IFERROR(__xludf.DUMMYFUNCTION("""COMPUTED_VALUE"""),98.0)</f>
        <v>98</v>
      </c>
      <c r="F370" s="3">
        <f>IFERROR(__xludf.DUMMYFUNCTION("SPLIT(C370,""-"")"),70.0)</f>
        <v>70</v>
      </c>
      <c r="G370" s="3">
        <f>IFERROR(__xludf.DUMMYFUNCTION("""COMPUTED_VALUE"""),96.0)</f>
        <v>96</v>
      </c>
      <c r="H370" s="3">
        <f t="shared" si="1"/>
        <v>1</v>
      </c>
      <c r="J370" s="3">
        <f t="shared" si="2"/>
        <v>1</v>
      </c>
    </row>
    <row r="371">
      <c r="A371" s="2" t="s">
        <v>369</v>
      </c>
      <c r="B371" s="4">
        <f>IFERROR(__xludf.DUMMYFUNCTION("SPLIT(A371,"","")"),44656.0)</f>
        <v>44656</v>
      </c>
      <c r="C371" s="3" t="str">
        <f>IFERROR(__xludf.DUMMYFUNCTION("""COMPUTED_VALUE"""),"4-69")</f>
        <v>4-69</v>
      </c>
      <c r="D371" s="3">
        <f>IFERROR(__xludf.DUMMYFUNCTION("SPLIT(B371,""-"")"),4.0)</f>
        <v>4</v>
      </c>
      <c r="E371" s="3">
        <f>IFERROR(__xludf.DUMMYFUNCTION("""COMPUTED_VALUE"""),5.0)</f>
        <v>5</v>
      </c>
      <c r="F371" s="3">
        <f>IFERROR(__xludf.DUMMYFUNCTION("SPLIT(C371,""-"")"),4.0)</f>
        <v>4</v>
      </c>
      <c r="G371" s="3">
        <f>IFERROR(__xludf.DUMMYFUNCTION("""COMPUTED_VALUE"""),69.0)</f>
        <v>69</v>
      </c>
      <c r="H371" s="3">
        <f t="shared" si="1"/>
        <v>1</v>
      </c>
      <c r="J371" s="3">
        <f t="shared" si="2"/>
        <v>1</v>
      </c>
    </row>
    <row r="372">
      <c r="A372" s="2" t="s">
        <v>370</v>
      </c>
      <c r="B372" s="3" t="str">
        <f>IFERROR(__xludf.DUMMYFUNCTION("SPLIT(A372,"","")"),"10-51")</f>
        <v>10-51</v>
      </c>
      <c r="C372" s="3" t="str">
        <f>IFERROR(__xludf.DUMMYFUNCTION("""COMPUTED_VALUE"""),"10-52")</f>
        <v>10-52</v>
      </c>
      <c r="D372" s="3">
        <f>IFERROR(__xludf.DUMMYFUNCTION("SPLIT(B372,""-"")"),10.0)</f>
        <v>10</v>
      </c>
      <c r="E372" s="3">
        <f>IFERROR(__xludf.DUMMYFUNCTION("""COMPUTED_VALUE"""),51.0)</f>
        <v>51</v>
      </c>
      <c r="F372" s="3">
        <f>IFERROR(__xludf.DUMMYFUNCTION("SPLIT(C372,""-"")"),10.0)</f>
        <v>10</v>
      </c>
      <c r="G372" s="3">
        <f>IFERROR(__xludf.DUMMYFUNCTION("""COMPUTED_VALUE"""),52.0)</f>
        <v>52</v>
      </c>
      <c r="H372" s="3">
        <f t="shared" si="1"/>
        <v>1</v>
      </c>
      <c r="J372" s="3">
        <f t="shared" si="2"/>
        <v>1</v>
      </c>
    </row>
    <row r="373">
      <c r="A373" s="2" t="s">
        <v>371</v>
      </c>
      <c r="B373" s="3" t="str">
        <f>IFERROR(__xludf.DUMMYFUNCTION("SPLIT(A373,"","")"),"17-95")</f>
        <v>17-95</v>
      </c>
      <c r="C373" s="3" t="str">
        <f>IFERROR(__xludf.DUMMYFUNCTION("""COMPUTED_VALUE"""),"16-17")</f>
        <v>16-17</v>
      </c>
      <c r="D373" s="3">
        <f>IFERROR(__xludf.DUMMYFUNCTION("SPLIT(B373,""-"")"),17.0)</f>
        <v>17</v>
      </c>
      <c r="E373" s="3">
        <f>IFERROR(__xludf.DUMMYFUNCTION("""COMPUTED_VALUE"""),95.0)</f>
        <v>95</v>
      </c>
      <c r="F373" s="3">
        <f>IFERROR(__xludf.DUMMYFUNCTION("SPLIT(C373,""-"")"),16.0)</f>
        <v>16</v>
      </c>
      <c r="G373" s="3">
        <f>IFERROR(__xludf.DUMMYFUNCTION("""COMPUTED_VALUE"""),17.0)</f>
        <v>17</v>
      </c>
      <c r="H373" s="3" t="str">
        <f t="shared" si="1"/>
        <v>#N/A</v>
      </c>
      <c r="J373" s="3">
        <f t="shared" si="2"/>
        <v>1</v>
      </c>
    </row>
    <row r="374">
      <c r="A374" s="2" t="s">
        <v>372</v>
      </c>
      <c r="B374" s="3" t="str">
        <f>IFERROR(__xludf.DUMMYFUNCTION("SPLIT(A374,"","")"),"30-69")</f>
        <v>30-69</v>
      </c>
      <c r="C374" s="3" t="str">
        <f>IFERROR(__xludf.DUMMYFUNCTION("""COMPUTED_VALUE"""),"29-40")</f>
        <v>29-40</v>
      </c>
      <c r="D374" s="3">
        <f>IFERROR(__xludf.DUMMYFUNCTION("SPLIT(B374,""-"")"),30.0)</f>
        <v>30</v>
      </c>
      <c r="E374" s="3">
        <f>IFERROR(__xludf.DUMMYFUNCTION("""COMPUTED_VALUE"""),69.0)</f>
        <v>69</v>
      </c>
      <c r="F374" s="3">
        <f>IFERROR(__xludf.DUMMYFUNCTION("SPLIT(C374,""-"")"),29.0)</f>
        <v>29</v>
      </c>
      <c r="G374" s="3">
        <f>IFERROR(__xludf.DUMMYFUNCTION("""COMPUTED_VALUE"""),40.0)</f>
        <v>40</v>
      </c>
      <c r="H374" s="3" t="str">
        <f t="shared" si="1"/>
        <v>#N/A</v>
      </c>
      <c r="J374" s="3">
        <f t="shared" si="2"/>
        <v>1</v>
      </c>
    </row>
    <row r="375">
      <c r="A375" s="2" t="s">
        <v>373</v>
      </c>
      <c r="B375" s="3" t="str">
        <f>IFERROR(__xludf.DUMMYFUNCTION("SPLIT(A375,"","")"),"72-73")</f>
        <v>72-73</v>
      </c>
      <c r="C375" s="3" t="str">
        <f>IFERROR(__xludf.DUMMYFUNCTION("""COMPUTED_VALUE"""),"24-73")</f>
        <v>24-73</v>
      </c>
      <c r="D375" s="3">
        <f>IFERROR(__xludf.DUMMYFUNCTION("SPLIT(B375,""-"")"),72.0)</f>
        <v>72</v>
      </c>
      <c r="E375" s="3">
        <f>IFERROR(__xludf.DUMMYFUNCTION("""COMPUTED_VALUE"""),73.0)</f>
        <v>73</v>
      </c>
      <c r="F375" s="3">
        <f>IFERROR(__xludf.DUMMYFUNCTION("SPLIT(C375,""-"")"),24.0)</f>
        <v>24</v>
      </c>
      <c r="G375" s="3">
        <f>IFERROR(__xludf.DUMMYFUNCTION("""COMPUTED_VALUE"""),73.0)</f>
        <v>73</v>
      </c>
      <c r="H375" s="3">
        <f t="shared" si="1"/>
        <v>1</v>
      </c>
      <c r="J375" s="3">
        <f t="shared" si="2"/>
        <v>1</v>
      </c>
    </row>
    <row r="376">
      <c r="A376" s="2" t="s">
        <v>374</v>
      </c>
      <c r="B376" s="3" t="str">
        <f>IFERROR(__xludf.DUMMYFUNCTION("SPLIT(A376,"","")"),"13-87")</f>
        <v>13-87</v>
      </c>
      <c r="C376" s="3" t="str">
        <f>IFERROR(__xludf.DUMMYFUNCTION("""COMPUTED_VALUE"""),"12-88")</f>
        <v>12-88</v>
      </c>
      <c r="D376" s="3">
        <f>IFERROR(__xludf.DUMMYFUNCTION("SPLIT(B376,""-"")"),13.0)</f>
        <v>13</v>
      </c>
      <c r="E376" s="3">
        <f>IFERROR(__xludf.DUMMYFUNCTION("""COMPUTED_VALUE"""),87.0)</f>
        <v>87</v>
      </c>
      <c r="F376" s="3">
        <f>IFERROR(__xludf.DUMMYFUNCTION("SPLIT(C376,""-"")"),12.0)</f>
        <v>12</v>
      </c>
      <c r="G376" s="3">
        <f>IFERROR(__xludf.DUMMYFUNCTION("""COMPUTED_VALUE"""),88.0)</f>
        <v>88</v>
      </c>
      <c r="H376" s="3">
        <f t="shared" si="1"/>
        <v>1</v>
      </c>
      <c r="J376" s="3">
        <f t="shared" si="2"/>
        <v>1</v>
      </c>
    </row>
    <row r="377">
      <c r="A377" s="2" t="s">
        <v>375</v>
      </c>
      <c r="B377" s="3" t="str">
        <f>IFERROR(__xludf.DUMMYFUNCTION("SPLIT(A377,"","")"),"12-47")</f>
        <v>12-47</v>
      </c>
      <c r="C377" s="3" t="str">
        <f>IFERROR(__xludf.DUMMYFUNCTION("""COMPUTED_VALUE"""),"29-85")</f>
        <v>29-85</v>
      </c>
      <c r="D377" s="3">
        <f>IFERROR(__xludf.DUMMYFUNCTION("SPLIT(B377,""-"")"),12.0)</f>
        <v>12</v>
      </c>
      <c r="E377" s="3">
        <f>IFERROR(__xludf.DUMMYFUNCTION("""COMPUTED_VALUE"""),47.0)</f>
        <v>47</v>
      </c>
      <c r="F377" s="3">
        <f>IFERROR(__xludf.DUMMYFUNCTION("SPLIT(C377,""-"")"),29.0)</f>
        <v>29</v>
      </c>
      <c r="G377" s="3">
        <f>IFERROR(__xludf.DUMMYFUNCTION("""COMPUTED_VALUE"""),85.0)</f>
        <v>85</v>
      </c>
      <c r="H377" s="3" t="str">
        <f t="shared" si="1"/>
        <v>#N/A</v>
      </c>
      <c r="J377" s="3">
        <f t="shared" si="2"/>
        <v>1</v>
      </c>
    </row>
    <row r="378">
      <c r="A378" s="2" t="s">
        <v>376</v>
      </c>
      <c r="B378" s="3" t="str">
        <f>IFERROR(__xludf.DUMMYFUNCTION("SPLIT(A378,"","")"),"19-20")</f>
        <v>19-20</v>
      </c>
      <c r="C378" s="3" t="str">
        <f>IFERROR(__xludf.DUMMYFUNCTION("""COMPUTED_VALUE"""),"20-51")</f>
        <v>20-51</v>
      </c>
      <c r="D378" s="3">
        <f>IFERROR(__xludf.DUMMYFUNCTION("SPLIT(B378,""-"")"),19.0)</f>
        <v>19</v>
      </c>
      <c r="E378" s="3">
        <f>IFERROR(__xludf.DUMMYFUNCTION("""COMPUTED_VALUE"""),20.0)</f>
        <v>20</v>
      </c>
      <c r="F378" s="3">
        <f>IFERROR(__xludf.DUMMYFUNCTION("SPLIT(C378,""-"")"),20.0)</f>
        <v>20</v>
      </c>
      <c r="G378" s="3">
        <f>IFERROR(__xludf.DUMMYFUNCTION("""COMPUTED_VALUE"""),51.0)</f>
        <v>51</v>
      </c>
      <c r="H378" s="3" t="str">
        <f t="shared" si="1"/>
        <v>#N/A</v>
      </c>
      <c r="J378" s="3">
        <f t="shared" si="2"/>
        <v>1</v>
      </c>
    </row>
    <row r="379">
      <c r="A379" s="2" t="s">
        <v>377</v>
      </c>
      <c r="B379" s="3" t="str">
        <f>IFERROR(__xludf.DUMMYFUNCTION("SPLIT(A379,"","")"),"67-90")</f>
        <v>67-90</v>
      </c>
      <c r="C379" s="3" t="str">
        <f>IFERROR(__xludf.DUMMYFUNCTION("""COMPUTED_VALUE"""),"56-78")</f>
        <v>56-78</v>
      </c>
      <c r="D379" s="3">
        <f>IFERROR(__xludf.DUMMYFUNCTION("SPLIT(B379,""-"")"),67.0)</f>
        <v>67</v>
      </c>
      <c r="E379" s="3">
        <f>IFERROR(__xludf.DUMMYFUNCTION("""COMPUTED_VALUE"""),90.0)</f>
        <v>90</v>
      </c>
      <c r="F379" s="3">
        <f>IFERROR(__xludf.DUMMYFUNCTION("SPLIT(C379,""-"")"),56.0)</f>
        <v>56</v>
      </c>
      <c r="G379" s="3">
        <f>IFERROR(__xludf.DUMMYFUNCTION("""COMPUTED_VALUE"""),78.0)</f>
        <v>78</v>
      </c>
      <c r="H379" s="3" t="str">
        <f t="shared" si="1"/>
        <v>#N/A</v>
      </c>
      <c r="J379" s="3">
        <f t="shared" si="2"/>
        <v>1</v>
      </c>
    </row>
    <row r="380">
      <c r="A380" s="2" t="s">
        <v>378</v>
      </c>
      <c r="B380" s="3" t="str">
        <f>IFERROR(__xludf.DUMMYFUNCTION("SPLIT(A380,"","")"),"27-85")</f>
        <v>27-85</v>
      </c>
      <c r="C380" s="3" t="str">
        <f>IFERROR(__xludf.DUMMYFUNCTION("""COMPUTED_VALUE"""),"1-86")</f>
        <v>1-86</v>
      </c>
      <c r="D380" s="3">
        <f>IFERROR(__xludf.DUMMYFUNCTION("SPLIT(B380,""-"")"),27.0)</f>
        <v>27</v>
      </c>
      <c r="E380" s="3">
        <f>IFERROR(__xludf.DUMMYFUNCTION("""COMPUTED_VALUE"""),85.0)</f>
        <v>85</v>
      </c>
      <c r="F380" s="3">
        <f>IFERROR(__xludf.DUMMYFUNCTION("SPLIT(C380,""-"")"),1.0)</f>
        <v>1</v>
      </c>
      <c r="G380" s="3">
        <f>IFERROR(__xludf.DUMMYFUNCTION("""COMPUTED_VALUE"""),86.0)</f>
        <v>86</v>
      </c>
      <c r="H380" s="3">
        <f t="shared" si="1"/>
        <v>1</v>
      </c>
      <c r="J380" s="3">
        <f t="shared" si="2"/>
        <v>1</v>
      </c>
    </row>
    <row r="381">
      <c r="A381" s="2" t="s">
        <v>379</v>
      </c>
      <c r="B381" s="3" t="str">
        <f>IFERROR(__xludf.DUMMYFUNCTION("SPLIT(A381,"","")"),"1-97")</f>
        <v>1-97</v>
      </c>
      <c r="C381" s="4">
        <f>IFERROR(__xludf.DUMMYFUNCTION("""COMPUTED_VALUE"""),44563.0)</f>
        <v>44563</v>
      </c>
      <c r="D381" s="3">
        <f>IFERROR(__xludf.DUMMYFUNCTION("SPLIT(B381,""-"")"),1.0)</f>
        <v>1</v>
      </c>
      <c r="E381" s="3">
        <f>IFERROR(__xludf.DUMMYFUNCTION("""COMPUTED_VALUE"""),97.0)</f>
        <v>97</v>
      </c>
      <c r="F381" s="3">
        <f>IFERROR(__xludf.DUMMYFUNCTION("SPLIT(C381,""-"")"),1.0)</f>
        <v>1</v>
      </c>
      <c r="G381" s="3">
        <f>IFERROR(__xludf.DUMMYFUNCTION("""COMPUTED_VALUE"""),2.0)</f>
        <v>2</v>
      </c>
      <c r="H381" s="3">
        <f t="shared" si="1"/>
        <v>1</v>
      </c>
      <c r="J381" s="3">
        <f t="shared" si="2"/>
        <v>1</v>
      </c>
    </row>
    <row r="382">
      <c r="A382" s="2" t="s">
        <v>380</v>
      </c>
      <c r="B382" s="3" t="str">
        <f>IFERROR(__xludf.DUMMYFUNCTION("SPLIT(A382,"","")"),"54-60")</f>
        <v>54-60</v>
      </c>
      <c r="C382" s="3" t="str">
        <f>IFERROR(__xludf.DUMMYFUNCTION("""COMPUTED_VALUE"""),"34-58")</f>
        <v>34-58</v>
      </c>
      <c r="D382" s="3">
        <f>IFERROR(__xludf.DUMMYFUNCTION("SPLIT(B382,""-"")"),54.0)</f>
        <v>54</v>
      </c>
      <c r="E382" s="3">
        <f>IFERROR(__xludf.DUMMYFUNCTION("""COMPUTED_VALUE"""),60.0)</f>
        <v>60</v>
      </c>
      <c r="F382" s="3">
        <f>IFERROR(__xludf.DUMMYFUNCTION("SPLIT(C382,""-"")"),34.0)</f>
        <v>34</v>
      </c>
      <c r="G382" s="3">
        <f>IFERROR(__xludf.DUMMYFUNCTION("""COMPUTED_VALUE"""),58.0)</f>
        <v>58</v>
      </c>
      <c r="H382" s="3" t="str">
        <f t="shared" si="1"/>
        <v>#N/A</v>
      </c>
      <c r="J382" s="3">
        <f t="shared" si="2"/>
        <v>1</v>
      </c>
    </row>
    <row r="383">
      <c r="A383" s="2" t="s">
        <v>381</v>
      </c>
      <c r="B383" s="3" t="str">
        <f>IFERROR(__xludf.DUMMYFUNCTION("SPLIT(A383,"","")"),"7-97")</f>
        <v>7-97</v>
      </c>
      <c r="C383" s="3" t="str">
        <f>IFERROR(__xludf.DUMMYFUNCTION("""COMPUTED_VALUE"""),"6-98")</f>
        <v>6-98</v>
      </c>
      <c r="D383" s="3">
        <f>IFERROR(__xludf.DUMMYFUNCTION("SPLIT(B383,""-"")"),7.0)</f>
        <v>7</v>
      </c>
      <c r="E383" s="3">
        <f>IFERROR(__xludf.DUMMYFUNCTION("""COMPUTED_VALUE"""),97.0)</f>
        <v>97</v>
      </c>
      <c r="F383" s="3">
        <f>IFERROR(__xludf.DUMMYFUNCTION("SPLIT(C383,""-"")"),6.0)</f>
        <v>6</v>
      </c>
      <c r="G383" s="3">
        <f>IFERROR(__xludf.DUMMYFUNCTION("""COMPUTED_VALUE"""),98.0)</f>
        <v>98</v>
      </c>
      <c r="H383" s="3">
        <f t="shared" si="1"/>
        <v>1</v>
      </c>
      <c r="J383" s="3">
        <f t="shared" si="2"/>
        <v>1</v>
      </c>
    </row>
    <row r="384">
      <c r="A384" s="2" t="s">
        <v>382</v>
      </c>
      <c r="B384" s="3" t="str">
        <f>IFERROR(__xludf.DUMMYFUNCTION("SPLIT(A384,"","")"),"41-84")</f>
        <v>41-84</v>
      </c>
      <c r="C384" s="3" t="str">
        <f>IFERROR(__xludf.DUMMYFUNCTION("""COMPUTED_VALUE"""),"42-84")</f>
        <v>42-84</v>
      </c>
      <c r="D384" s="3">
        <f>IFERROR(__xludf.DUMMYFUNCTION("SPLIT(B384,""-"")"),41.0)</f>
        <v>41</v>
      </c>
      <c r="E384" s="3">
        <f>IFERROR(__xludf.DUMMYFUNCTION("""COMPUTED_VALUE"""),84.0)</f>
        <v>84</v>
      </c>
      <c r="F384" s="3">
        <f>IFERROR(__xludf.DUMMYFUNCTION("SPLIT(C384,""-"")"),42.0)</f>
        <v>42</v>
      </c>
      <c r="G384" s="3">
        <f>IFERROR(__xludf.DUMMYFUNCTION("""COMPUTED_VALUE"""),84.0)</f>
        <v>84</v>
      </c>
      <c r="H384" s="3">
        <f t="shared" si="1"/>
        <v>1</v>
      </c>
      <c r="J384" s="3">
        <f t="shared" si="2"/>
        <v>1</v>
      </c>
    </row>
    <row r="385">
      <c r="A385" s="2" t="s">
        <v>383</v>
      </c>
      <c r="B385" s="3" t="str">
        <f>IFERROR(__xludf.DUMMYFUNCTION("SPLIT(A385,"","")"),"74-80")</f>
        <v>74-80</v>
      </c>
      <c r="C385" s="3" t="str">
        <f>IFERROR(__xludf.DUMMYFUNCTION("""COMPUTED_VALUE"""),"29-79")</f>
        <v>29-79</v>
      </c>
      <c r="D385" s="3">
        <f>IFERROR(__xludf.DUMMYFUNCTION("SPLIT(B385,""-"")"),74.0)</f>
        <v>74</v>
      </c>
      <c r="E385" s="3">
        <f>IFERROR(__xludf.DUMMYFUNCTION("""COMPUTED_VALUE"""),80.0)</f>
        <v>80</v>
      </c>
      <c r="F385" s="3">
        <f>IFERROR(__xludf.DUMMYFUNCTION("SPLIT(C385,""-"")"),29.0)</f>
        <v>29</v>
      </c>
      <c r="G385" s="3">
        <f>IFERROR(__xludf.DUMMYFUNCTION("""COMPUTED_VALUE"""),79.0)</f>
        <v>79</v>
      </c>
      <c r="H385" s="3" t="str">
        <f t="shared" si="1"/>
        <v>#N/A</v>
      </c>
      <c r="J385" s="3">
        <f t="shared" si="2"/>
        <v>1</v>
      </c>
    </row>
    <row r="386">
      <c r="A386" s="2" t="s">
        <v>384</v>
      </c>
      <c r="B386" s="3" t="str">
        <f>IFERROR(__xludf.DUMMYFUNCTION("SPLIT(A386,"","")"),"22-52")</f>
        <v>22-52</v>
      </c>
      <c r="C386" s="3" t="str">
        <f>IFERROR(__xludf.DUMMYFUNCTION("""COMPUTED_VALUE"""),"14-22")</f>
        <v>14-22</v>
      </c>
      <c r="D386" s="3">
        <f>IFERROR(__xludf.DUMMYFUNCTION("SPLIT(B386,""-"")"),22.0)</f>
        <v>22</v>
      </c>
      <c r="E386" s="3">
        <f>IFERROR(__xludf.DUMMYFUNCTION("""COMPUTED_VALUE"""),52.0)</f>
        <v>52</v>
      </c>
      <c r="F386" s="3">
        <f>IFERROR(__xludf.DUMMYFUNCTION("SPLIT(C386,""-"")"),14.0)</f>
        <v>14</v>
      </c>
      <c r="G386" s="3">
        <f>IFERROR(__xludf.DUMMYFUNCTION("""COMPUTED_VALUE"""),22.0)</f>
        <v>22</v>
      </c>
      <c r="H386" s="3" t="str">
        <f t="shared" si="1"/>
        <v>#N/A</v>
      </c>
      <c r="J386" s="3">
        <f t="shared" si="2"/>
        <v>1</v>
      </c>
    </row>
    <row r="387">
      <c r="A387" s="2" t="s">
        <v>385</v>
      </c>
      <c r="B387" s="3" t="str">
        <f>IFERROR(__xludf.DUMMYFUNCTION("SPLIT(A387,"","")"),"36-54")</f>
        <v>36-54</v>
      </c>
      <c r="C387" s="3" t="str">
        <f>IFERROR(__xludf.DUMMYFUNCTION("""COMPUTED_VALUE"""),"36-62")</f>
        <v>36-62</v>
      </c>
      <c r="D387" s="3">
        <f>IFERROR(__xludf.DUMMYFUNCTION("SPLIT(B387,""-"")"),36.0)</f>
        <v>36</v>
      </c>
      <c r="E387" s="3">
        <f>IFERROR(__xludf.DUMMYFUNCTION("""COMPUTED_VALUE"""),54.0)</f>
        <v>54</v>
      </c>
      <c r="F387" s="3">
        <f>IFERROR(__xludf.DUMMYFUNCTION("SPLIT(C387,""-"")"),36.0)</f>
        <v>36</v>
      </c>
      <c r="G387" s="3">
        <f>IFERROR(__xludf.DUMMYFUNCTION("""COMPUTED_VALUE"""),62.0)</f>
        <v>62</v>
      </c>
      <c r="H387" s="3">
        <f t="shared" si="1"/>
        <v>1</v>
      </c>
      <c r="J387" s="3">
        <f t="shared" si="2"/>
        <v>1</v>
      </c>
    </row>
    <row r="388">
      <c r="A388" s="2" t="s">
        <v>386</v>
      </c>
      <c r="B388" s="3" t="str">
        <f>IFERROR(__xludf.DUMMYFUNCTION("SPLIT(A388,"","")"),"32-88")</f>
        <v>32-88</v>
      </c>
      <c r="C388" s="3" t="str">
        <f>IFERROR(__xludf.DUMMYFUNCTION("""COMPUTED_VALUE"""),"22-89")</f>
        <v>22-89</v>
      </c>
      <c r="D388" s="3">
        <f>IFERROR(__xludf.DUMMYFUNCTION("SPLIT(B388,""-"")"),32.0)</f>
        <v>32</v>
      </c>
      <c r="E388" s="3">
        <f>IFERROR(__xludf.DUMMYFUNCTION("""COMPUTED_VALUE"""),88.0)</f>
        <v>88</v>
      </c>
      <c r="F388" s="3">
        <f>IFERROR(__xludf.DUMMYFUNCTION("SPLIT(C388,""-"")"),22.0)</f>
        <v>22</v>
      </c>
      <c r="G388" s="3">
        <f>IFERROR(__xludf.DUMMYFUNCTION("""COMPUTED_VALUE"""),89.0)</f>
        <v>89</v>
      </c>
      <c r="H388" s="3">
        <f t="shared" si="1"/>
        <v>1</v>
      </c>
      <c r="J388" s="3">
        <f t="shared" si="2"/>
        <v>1</v>
      </c>
    </row>
    <row r="389">
      <c r="A389" s="2" t="s">
        <v>387</v>
      </c>
      <c r="B389" s="3" t="str">
        <f>IFERROR(__xludf.DUMMYFUNCTION("SPLIT(A389,"","")"),"10-54")</f>
        <v>10-54</v>
      </c>
      <c r="C389" s="4">
        <f>IFERROR(__xludf.DUMMYFUNCTION("""COMPUTED_VALUE"""),44686.0)</f>
        <v>44686</v>
      </c>
      <c r="D389" s="3">
        <f>IFERROR(__xludf.DUMMYFUNCTION("SPLIT(B389,""-"")"),10.0)</f>
        <v>10</v>
      </c>
      <c r="E389" s="3">
        <f>IFERROR(__xludf.DUMMYFUNCTION("""COMPUTED_VALUE"""),54.0)</f>
        <v>54</v>
      </c>
      <c r="F389" s="3">
        <f>IFERROR(__xludf.DUMMYFUNCTION("SPLIT(C389,""-"")"),5.0)</f>
        <v>5</v>
      </c>
      <c r="G389" s="3">
        <f>IFERROR(__xludf.DUMMYFUNCTION("""COMPUTED_VALUE"""),5.0)</f>
        <v>5</v>
      </c>
      <c r="H389" s="3" t="str">
        <f t="shared" si="1"/>
        <v>#N/A</v>
      </c>
      <c r="J389" s="3" t="str">
        <f t="shared" si="2"/>
        <v>#N/A</v>
      </c>
    </row>
    <row r="390">
      <c r="A390" s="2" t="s">
        <v>388</v>
      </c>
      <c r="B390" s="3" t="str">
        <f>IFERROR(__xludf.DUMMYFUNCTION("SPLIT(A390,"","")"),"6-36")</f>
        <v>6-36</v>
      </c>
      <c r="C390" s="4">
        <f>IFERROR(__xludf.DUMMYFUNCTION("""COMPUTED_VALUE"""),44759.0)</f>
        <v>44759</v>
      </c>
      <c r="D390" s="3">
        <f>IFERROR(__xludf.DUMMYFUNCTION("SPLIT(B390,""-"")"),6.0)</f>
        <v>6</v>
      </c>
      <c r="E390" s="3">
        <f>IFERROR(__xludf.DUMMYFUNCTION("""COMPUTED_VALUE"""),36.0)</f>
        <v>36</v>
      </c>
      <c r="F390" s="3">
        <f>IFERROR(__xludf.DUMMYFUNCTION("SPLIT(C390,""-"")"),7.0)</f>
        <v>7</v>
      </c>
      <c r="G390" s="3">
        <f>IFERROR(__xludf.DUMMYFUNCTION("""COMPUTED_VALUE"""),17.0)</f>
        <v>17</v>
      </c>
      <c r="H390" s="3">
        <f t="shared" si="1"/>
        <v>1</v>
      </c>
      <c r="J390" s="3">
        <f t="shared" si="2"/>
        <v>1</v>
      </c>
    </row>
    <row r="391">
      <c r="A391" s="2" t="s">
        <v>389</v>
      </c>
      <c r="B391" s="3" t="str">
        <f>IFERROR(__xludf.DUMMYFUNCTION("SPLIT(A391,"","")"),"7-93")</f>
        <v>7-93</v>
      </c>
      <c r="C391" s="4">
        <f>IFERROR(__xludf.DUMMYFUNCTION("""COMPUTED_VALUE"""),44750.0)</f>
        <v>44750</v>
      </c>
      <c r="D391" s="3">
        <f>IFERROR(__xludf.DUMMYFUNCTION("SPLIT(B391,""-"")"),7.0)</f>
        <v>7</v>
      </c>
      <c r="E391" s="3">
        <f>IFERROR(__xludf.DUMMYFUNCTION("""COMPUTED_VALUE"""),93.0)</f>
        <v>93</v>
      </c>
      <c r="F391" s="3">
        <f>IFERROR(__xludf.DUMMYFUNCTION("SPLIT(C391,""-"")"),7.0)</f>
        <v>7</v>
      </c>
      <c r="G391" s="3">
        <f>IFERROR(__xludf.DUMMYFUNCTION("""COMPUTED_VALUE"""),8.0)</f>
        <v>8</v>
      </c>
      <c r="H391" s="3">
        <f t="shared" si="1"/>
        <v>1</v>
      </c>
      <c r="J391" s="3">
        <f t="shared" si="2"/>
        <v>1</v>
      </c>
    </row>
    <row r="392">
      <c r="A392" s="2" t="s">
        <v>390</v>
      </c>
      <c r="B392" s="3" t="str">
        <f>IFERROR(__xludf.DUMMYFUNCTION("SPLIT(A392,"","")"),"38-81")</f>
        <v>38-81</v>
      </c>
      <c r="C392" s="3" t="str">
        <f>IFERROR(__xludf.DUMMYFUNCTION("""COMPUTED_VALUE"""),"37-37")</f>
        <v>37-37</v>
      </c>
      <c r="D392" s="3">
        <f>IFERROR(__xludf.DUMMYFUNCTION("SPLIT(B392,""-"")"),38.0)</f>
        <v>38</v>
      </c>
      <c r="E392" s="3">
        <f>IFERROR(__xludf.DUMMYFUNCTION("""COMPUTED_VALUE"""),81.0)</f>
        <v>81</v>
      </c>
      <c r="F392" s="3">
        <f>IFERROR(__xludf.DUMMYFUNCTION("SPLIT(C392,""-"")"),37.0)</f>
        <v>37</v>
      </c>
      <c r="G392" s="3">
        <f>IFERROR(__xludf.DUMMYFUNCTION("""COMPUTED_VALUE"""),37.0)</f>
        <v>37</v>
      </c>
      <c r="H392" s="3" t="str">
        <f t="shared" si="1"/>
        <v>#N/A</v>
      </c>
      <c r="J392" s="3" t="str">
        <f t="shared" si="2"/>
        <v>#N/A</v>
      </c>
    </row>
    <row r="393">
      <c r="A393" s="2" t="s">
        <v>391</v>
      </c>
      <c r="B393" s="3" t="str">
        <f>IFERROR(__xludf.DUMMYFUNCTION("SPLIT(A393,"","")"),"43-85")</f>
        <v>43-85</v>
      </c>
      <c r="C393" s="3" t="str">
        <f>IFERROR(__xludf.DUMMYFUNCTION("""COMPUTED_VALUE"""),"14-88")</f>
        <v>14-88</v>
      </c>
      <c r="D393" s="3">
        <f>IFERROR(__xludf.DUMMYFUNCTION("SPLIT(B393,""-"")"),43.0)</f>
        <v>43</v>
      </c>
      <c r="E393" s="3">
        <f>IFERROR(__xludf.DUMMYFUNCTION("""COMPUTED_VALUE"""),85.0)</f>
        <v>85</v>
      </c>
      <c r="F393" s="3">
        <f>IFERROR(__xludf.DUMMYFUNCTION("SPLIT(C393,""-"")"),14.0)</f>
        <v>14</v>
      </c>
      <c r="G393" s="3">
        <f>IFERROR(__xludf.DUMMYFUNCTION("""COMPUTED_VALUE"""),88.0)</f>
        <v>88</v>
      </c>
      <c r="H393" s="3">
        <f t="shared" si="1"/>
        <v>1</v>
      </c>
      <c r="J393" s="3">
        <f t="shared" si="2"/>
        <v>1</v>
      </c>
    </row>
    <row r="394">
      <c r="A394" s="2" t="s">
        <v>392</v>
      </c>
      <c r="B394" s="3" t="str">
        <f>IFERROR(__xludf.DUMMYFUNCTION("SPLIT(A394,"","")"),"20-90")</f>
        <v>20-90</v>
      </c>
      <c r="C394" s="3" t="str">
        <f>IFERROR(__xludf.DUMMYFUNCTION("""COMPUTED_VALUE"""),"89-90")</f>
        <v>89-90</v>
      </c>
      <c r="D394" s="3">
        <f>IFERROR(__xludf.DUMMYFUNCTION("SPLIT(B394,""-"")"),20.0)</f>
        <v>20</v>
      </c>
      <c r="E394" s="3">
        <f>IFERROR(__xludf.DUMMYFUNCTION("""COMPUTED_VALUE"""),90.0)</f>
        <v>90</v>
      </c>
      <c r="F394" s="3">
        <f>IFERROR(__xludf.DUMMYFUNCTION("SPLIT(C394,""-"")"),89.0)</f>
        <v>89</v>
      </c>
      <c r="G394" s="3">
        <f>IFERROR(__xludf.DUMMYFUNCTION("""COMPUTED_VALUE"""),90.0)</f>
        <v>90</v>
      </c>
      <c r="H394" s="3">
        <f t="shared" si="1"/>
        <v>1</v>
      </c>
      <c r="J394" s="3">
        <f t="shared" si="2"/>
        <v>1</v>
      </c>
    </row>
    <row r="395">
      <c r="A395" s="2" t="s">
        <v>393</v>
      </c>
      <c r="B395" s="3" t="str">
        <f>IFERROR(__xludf.DUMMYFUNCTION("SPLIT(A395,"","")"),"50-78")</f>
        <v>50-78</v>
      </c>
      <c r="C395" s="3" t="str">
        <f>IFERROR(__xludf.DUMMYFUNCTION("""COMPUTED_VALUE"""),"46-68")</f>
        <v>46-68</v>
      </c>
      <c r="D395" s="3">
        <f>IFERROR(__xludf.DUMMYFUNCTION("SPLIT(B395,""-"")"),50.0)</f>
        <v>50</v>
      </c>
      <c r="E395" s="3">
        <f>IFERROR(__xludf.DUMMYFUNCTION("""COMPUTED_VALUE"""),78.0)</f>
        <v>78</v>
      </c>
      <c r="F395" s="3">
        <f>IFERROR(__xludf.DUMMYFUNCTION("SPLIT(C395,""-"")"),46.0)</f>
        <v>46</v>
      </c>
      <c r="G395" s="3">
        <f>IFERROR(__xludf.DUMMYFUNCTION("""COMPUTED_VALUE"""),68.0)</f>
        <v>68</v>
      </c>
      <c r="H395" s="3" t="str">
        <f t="shared" si="1"/>
        <v>#N/A</v>
      </c>
      <c r="J395" s="3">
        <f t="shared" si="2"/>
        <v>1</v>
      </c>
    </row>
    <row r="396">
      <c r="A396" s="2" t="s">
        <v>394</v>
      </c>
      <c r="B396" s="3" t="str">
        <f>IFERROR(__xludf.DUMMYFUNCTION("SPLIT(A396,"","")"),"18-59")</f>
        <v>18-59</v>
      </c>
      <c r="C396" s="3" t="str">
        <f>IFERROR(__xludf.DUMMYFUNCTION("""COMPUTED_VALUE"""),"5-59")</f>
        <v>5-59</v>
      </c>
      <c r="D396" s="3">
        <f>IFERROR(__xludf.DUMMYFUNCTION("SPLIT(B396,""-"")"),18.0)</f>
        <v>18</v>
      </c>
      <c r="E396" s="3">
        <f>IFERROR(__xludf.DUMMYFUNCTION("""COMPUTED_VALUE"""),59.0)</f>
        <v>59</v>
      </c>
      <c r="F396" s="3">
        <f>IFERROR(__xludf.DUMMYFUNCTION("SPLIT(C396,""-"")"),5.0)</f>
        <v>5</v>
      </c>
      <c r="G396" s="3">
        <f>IFERROR(__xludf.DUMMYFUNCTION("""COMPUTED_VALUE"""),59.0)</f>
        <v>59</v>
      </c>
      <c r="H396" s="3">
        <f t="shared" si="1"/>
        <v>1</v>
      </c>
      <c r="J396" s="3">
        <f t="shared" si="2"/>
        <v>1</v>
      </c>
    </row>
    <row r="397">
      <c r="A397" s="2" t="s">
        <v>395</v>
      </c>
      <c r="B397" s="3" t="str">
        <f>IFERROR(__xludf.DUMMYFUNCTION("SPLIT(A397,"","")"),"24-84")</f>
        <v>24-84</v>
      </c>
      <c r="C397" s="3" t="str">
        <f>IFERROR(__xludf.DUMMYFUNCTION("""COMPUTED_VALUE"""),"83-85")</f>
        <v>83-85</v>
      </c>
      <c r="D397" s="3">
        <f>IFERROR(__xludf.DUMMYFUNCTION("SPLIT(B397,""-"")"),24.0)</f>
        <v>24</v>
      </c>
      <c r="E397" s="3">
        <f>IFERROR(__xludf.DUMMYFUNCTION("""COMPUTED_VALUE"""),84.0)</f>
        <v>84</v>
      </c>
      <c r="F397" s="3">
        <f>IFERROR(__xludf.DUMMYFUNCTION("SPLIT(C397,""-"")"),83.0)</f>
        <v>83</v>
      </c>
      <c r="G397" s="3">
        <f>IFERROR(__xludf.DUMMYFUNCTION("""COMPUTED_VALUE"""),85.0)</f>
        <v>85</v>
      </c>
      <c r="H397" s="3" t="str">
        <f t="shared" si="1"/>
        <v>#N/A</v>
      </c>
      <c r="J397" s="3">
        <f t="shared" si="2"/>
        <v>1</v>
      </c>
    </row>
    <row r="398">
      <c r="A398" s="2" t="s">
        <v>396</v>
      </c>
      <c r="B398" s="3" t="str">
        <f>IFERROR(__xludf.DUMMYFUNCTION("SPLIT(A398,"","")"),"10-63")</f>
        <v>10-63</v>
      </c>
      <c r="C398" s="4">
        <f>IFERROR(__xludf.DUMMYFUNCTION("""COMPUTED_VALUE"""),44845.0)</f>
        <v>44845</v>
      </c>
      <c r="D398" s="3">
        <f>IFERROR(__xludf.DUMMYFUNCTION("SPLIT(B398,""-"")"),10.0)</f>
        <v>10</v>
      </c>
      <c r="E398" s="3">
        <f>IFERROR(__xludf.DUMMYFUNCTION("""COMPUTED_VALUE"""),63.0)</f>
        <v>63</v>
      </c>
      <c r="F398" s="3">
        <f>IFERROR(__xludf.DUMMYFUNCTION("SPLIT(C398,""-"")"),10.0)</f>
        <v>10</v>
      </c>
      <c r="G398" s="3">
        <f>IFERROR(__xludf.DUMMYFUNCTION("""COMPUTED_VALUE"""),11.0)</f>
        <v>11</v>
      </c>
      <c r="H398" s="3">
        <f t="shared" si="1"/>
        <v>1</v>
      </c>
      <c r="J398" s="3">
        <f t="shared" si="2"/>
        <v>1</v>
      </c>
    </row>
    <row r="399">
      <c r="A399" s="2" t="s">
        <v>397</v>
      </c>
      <c r="B399" s="3" t="str">
        <f>IFERROR(__xludf.DUMMYFUNCTION("SPLIT(A399,"","")"),"95-95")</f>
        <v>95-95</v>
      </c>
      <c r="C399" s="3" t="str">
        <f>IFERROR(__xludf.DUMMYFUNCTION("""COMPUTED_VALUE"""),"15-95")</f>
        <v>15-95</v>
      </c>
      <c r="D399" s="3">
        <f>IFERROR(__xludf.DUMMYFUNCTION("SPLIT(B399,""-"")"),95.0)</f>
        <v>95</v>
      </c>
      <c r="E399" s="3">
        <f>IFERROR(__xludf.DUMMYFUNCTION("""COMPUTED_VALUE"""),95.0)</f>
        <v>95</v>
      </c>
      <c r="F399" s="3">
        <f>IFERROR(__xludf.DUMMYFUNCTION("SPLIT(C399,""-"")"),15.0)</f>
        <v>15</v>
      </c>
      <c r="G399" s="3">
        <f>IFERROR(__xludf.DUMMYFUNCTION("""COMPUTED_VALUE"""),95.0)</f>
        <v>95</v>
      </c>
      <c r="H399" s="3">
        <f t="shared" si="1"/>
        <v>1</v>
      </c>
      <c r="J399" s="3">
        <f t="shared" si="2"/>
        <v>1</v>
      </c>
    </row>
    <row r="400">
      <c r="A400" s="2" t="s">
        <v>398</v>
      </c>
      <c r="B400" s="3" t="str">
        <f>IFERROR(__xludf.DUMMYFUNCTION("SPLIT(A400,"","")"),"58-84")</f>
        <v>58-84</v>
      </c>
      <c r="C400" s="3" t="str">
        <f>IFERROR(__xludf.DUMMYFUNCTION("""COMPUTED_VALUE"""),"59-59")</f>
        <v>59-59</v>
      </c>
      <c r="D400" s="3">
        <f>IFERROR(__xludf.DUMMYFUNCTION("SPLIT(B400,""-"")"),58.0)</f>
        <v>58</v>
      </c>
      <c r="E400" s="3">
        <f>IFERROR(__xludf.DUMMYFUNCTION("""COMPUTED_VALUE"""),84.0)</f>
        <v>84</v>
      </c>
      <c r="F400" s="3">
        <f>IFERROR(__xludf.DUMMYFUNCTION("SPLIT(C400,""-"")"),59.0)</f>
        <v>59</v>
      </c>
      <c r="G400" s="3">
        <f>IFERROR(__xludf.DUMMYFUNCTION("""COMPUTED_VALUE"""),59.0)</f>
        <v>59</v>
      </c>
      <c r="H400" s="3">
        <f t="shared" si="1"/>
        <v>1</v>
      </c>
      <c r="J400" s="3">
        <f t="shared" si="2"/>
        <v>1</v>
      </c>
    </row>
    <row r="401">
      <c r="A401" s="2" t="s">
        <v>399</v>
      </c>
      <c r="B401" s="3" t="str">
        <f>IFERROR(__xludf.DUMMYFUNCTION("SPLIT(A401,"","")"),"76-82")</f>
        <v>76-82</v>
      </c>
      <c r="C401" s="3" t="str">
        <f>IFERROR(__xludf.DUMMYFUNCTION("""COMPUTED_VALUE"""),"75-79")</f>
        <v>75-79</v>
      </c>
      <c r="D401" s="3">
        <f>IFERROR(__xludf.DUMMYFUNCTION("SPLIT(B401,""-"")"),76.0)</f>
        <v>76</v>
      </c>
      <c r="E401" s="3">
        <f>IFERROR(__xludf.DUMMYFUNCTION("""COMPUTED_VALUE"""),82.0)</f>
        <v>82</v>
      </c>
      <c r="F401" s="3">
        <f>IFERROR(__xludf.DUMMYFUNCTION("SPLIT(C401,""-"")"),75.0)</f>
        <v>75</v>
      </c>
      <c r="G401" s="3">
        <f>IFERROR(__xludf.DUMMYFUNCTION("""COMPUTED_VALUE"""),79.0)</f>
        <v>79</v>
      </c>
      <c r="H401" s="3" t="str">
        <f t="shared" si="1"/>
        <v>#N/A</v>
      </c>
      <c r="J401" s="3">
        <f t="shared" si="2"/>
        <v>1</v>
      </c>
    </row>
    <row r="402">
      <c r="A402" s="2" t="s">
        <v>400</v>
      </c>
      <c r="B402" s="3" t="str">
        <f>IFERROR(__xludf.DUMMYFUNCTION("SPLIT(A402,"","")"),"48-51")</f>
        <v>48-51</v>
      </c>
      <c r="C402" s="3" t="str">
        <f>IFERROR(__xludf.DUMMYFUNCTION("""COMPUTED_VALUE"""),"48-55")</f>
        <v>48-55</v>
      </c>
      <c r="D402" s="3">
        <f>IFERROR(__xludf.DUMMYFUNCTION("SPLIT(B402,""-"")"),48.0)</f>
        <v>48</v>
      </c>
      <c r="E402" s="3">
        <f>IFERROR(__xludf.DUMMYFUNCTION("""COMPUTED_VALUE"""),51.0)</f>
        <v>51</v>
      </c>
      <c r="F402" s="3">
        <f>IFERROR(__xludf.DUMMYFUNCTION("SPLIT(C402,""-"")"),48.0)</f>
        <v>48</v>
      </c>
      <c r="G402" s="3">
        <f>IFERROR(__xludf.DUMMYFUNCTION("""COMPUTED_VALUE"""),55.0)</f>
        <v>55</v>
      </c>
      <c r="H402" s="3">
        <f t="shared" si="1"/>
        <v>1</v>
      </c>
      <c r="J402" s="3">
        <f t="shared" si="2"/>
        <v>1</v>
      </c>
    </row>
    <row r="403">
      <c r="A403" s="2" t="s">
        <v>401</v>
      </c>
      <c r="B403" s="3" t="str">
        <f>IFERROR(__xludf.DUMMYFUNCTION("SPLIT(A403,"","")"),"43-68")</f>
        <v>43-68</v>
      </c>
      <c r="C403" s="3" t="str">
        <f>IFERROR(__xludf.DUMMYFUNCTION("""COMPUTED_VALUE"""),"8-56")</f>
        <v>8-56</v>
      </c>
      <c r="D403" s="3">
        <f>IFERROR(__xludf.DUMMYFUNCTION("SPLIT(B403,""-"")"),43.0)</f>
        <v>43</v>
      </c>
      <c r="E403" s="3">
        <f>IFERROR(__xludf.DUMMYFUNCTION("""COMPUTED_VALUE"""),68.0)</f>
        <v>68</v>
      </c>
      <c r="F403" s="3">
        <f>IFERROR(__xludf.DUMMYFUNCTION("SPLIT(C403,""-"")"),8.0)</f>
        <v>8</v>
      </c>
      <c r="G403" s="3">
        <f>IFERROR(__xludf.DUMMYFUNCTION("""COMPUTED_VALUE"""),56.0)</f>
        <v>56</v>
      </c>
      <c r="H403" s="3" t="str">
        <f t="shared" si="1"/>
        <v>#N/A</v>
      </c>
      <c r="J403" s="3">
        <f t="shared" si="2"/>
        <v>1</v>
      </c>
    </row>
    <row r="404">
      <c r="A404" s="2" t="s">
        <v>402</v>
      </c>
      <c r="B404" s="3" t="str">
        <f>IFERROR(__xludf.DUMMYFUNCTION("SPLIT(A404,"","")"),"67-96")</f>
        <v>67-96</v>
      </c>
      <c r="C404" s="3" t="str">
        <f>IFERROR(__xludf.DUMMYFUNCTION("""COMPUTED_VALUE"""),"68-96")</f>
        <v>68-96</v>
      </c>
      <c r="D404" s="3">
        <f>IFERROR(__xludf.DUMMYFUNCTION("SPLIT(B404,""-"")"),67.0)</f>
        <v>67</v>
      </c>
      <c r="E404" s="3">
        <f>IFERROR(__xludf.DUMMYFUNCTION("""COMPUTED_VALUE"""),96.0)</f>
        <v>96</v>
      </c>
      <c r="F404" s="3">
        <f>IFERROR(__xludf.DUMMYFUNCTION("SPLIT(C404,""-"")"),68.0)</f>
        <v>68</v>
      </c>
      <c r="G404" s="3">
        <f>IFERROR(__xludf.DUMMYFUNCTION("""COMPUTED_VALUE"""),96.0)</f>
        <v>96</v>
      </c>
      <c r="H404" s="3">
        <f t="shared" si="1"/>
        <v>1</v>
      </c>
      <c r="J404" s="3">
        <f t="shared" si="2"/>
        <v>1</v>
      </c>
    </row>
    <row r="405">
      <c r="A405" s="2" t="s">
        <v>403</v>
      </c>
      <c r="B405" s="4">
        <f>IFERROR(__xludf.DUMMYFUNCTION("SPLIT(A405,"","")"),44814.0)</f>
        <v>44814</v>
      </c>
      <c r="C405" s="3" t="str">
        <f>IFERROR(__xludf.DUMMYFUNCTION("""COMPUTED_VALUE"""),"10-53")</f>
        <v>10-53</v>
      </c>
      <c r="D405" s="3">
        <f>IFERROR(__xludf.DUMMYFUNCTION("SPLIT(B405,""-"")"),9.0)</f>
        <v>9</v>
      </c>
      <c r="E405" s="3">
        <f>IFERROR(__xludf.DUMMYFUNCTION("""COMPUTED_VALUE"""),10.0)</f>
        <v>10</v>
      </c>
      <c r="F405" s="3">
        <f>IFERROR(__xludf.DUMMYFUNCTION("SPLIT(C405,""-"")"),10.0)</f>
        <v>10</v>
      </c>
      <c r="G405" s="3">
        <f>IFERROR(__xludf.DUMMYFUNCTION("""COMPUTED_VALUE"""),53.0)</f>
        <v>53</v>
      </c>
      <c r="H405" s="3" t="str">
        <f t="shared" si="1"/>
        <v>#N/A</v>
      </c>
      <c r="J405" s="3">
        <f t="shared" si="2"/>
        <v>1</v>
      </c>
    </row>
    <row r="406">
      <c r="A406" s="2" t="s">
        <v>404</v>
      </c>
      <c r="B406" s="3" t="str">
        <f>IFERROR(__xludf.DUMMYFUNCTION("SPLIT(A406,"","")"),"8-68")</f>
        <v>8-68</v>
      </c>
      <c r="C406" s="4">
        <f>IFERROR(__xludf.DUMMYFUNCTION("""COMPUTED_VALUE"""),44718.0)</f>
        <v>44718</v>
      </c>
      <c r="D406" s="3">
        <f>IFERROR(__xludf.DUMMYFUNCTION("SPLIT(B406,""-"")"),8.0)</f>
        <v>8</v>
      </c>
      <c r="E406" s="3">
        <f>IFERROR(__xludf.DUMMYFUNCTION("""COMPUTED_VALUE"""),68.0)</f>
        <v>68</v>
      </c>
      <c r="F406" s="3">
        <f>IFERROR(__xludf.DUMMYFUNCTION("SPLIT(C406,""-"")"),6.0)</f>
        <v>6</v>
      </c>
      <c r="G406" s="3">
        <f>IFERROR(__xludf.DUMMYFUNCTION("""COMPUTED_VALUE"""),6.0)</f>
        <v>6</v>
      </c>
      <c r="H406" s="3" t="str">
        <f t="shared" si="1"/>
        <v>#N/A</v>
      </c>
      <c r="J406" s="3" t="str">
        <f t="shared" si="2"/>
        <v>#N/A</v>
      </c>
    </row>
    <row r="407">
      <c r="A407" s="2" t="s">
        <v>405</v>
      </c>
      <c r="B407" s="3" t="str">
        <f>IFERROR(__xludf.DUMMYFUNCTION("SPLIT(A407,"","")"),"75-75")</f>
        <v>75-75</v>
      </c>
      <c r="C407" s="3" t="str">
        <f>IFERROR(__xludf.DUMMYFUNCTION("""COMPUTED_VALUE"""),"34-76")</f>
        <v>34-76</v>
      </c>
      <c r="D407" s="3">
        <f>IFERROR(__xludf.DUMMYFUNCTION("SPLIT(B407,""-"")"),75.0)</f>
        <v>75</v>
      </c>
      <c r="E407" s="3">
        <f>IFERROR(__xludf.DUMMYFUNCTION("""COMPUTED_VALUE"""),75.0)</f>
        <v>75</v>
      </c>
      <c r="F407" s="3">
        <f>IFERROR(__xludf.DUMMYFUNCTION("SPLIT(C407,""-"")"),34.0)</f>
        <v>34</v>
      </c>
      <c r="G407" s="3">
        <f>IFERROR(__xludf.DUMMYFUNCTION("""COMPUTED_VALUE"""),76.0)</f>
        <v>76</v>
      </c>
      <c r="H407" s="3">
        <f t="shared" si="1"/>
        <v>1</v>
      </c>
      <c r="J407" s="3">
        <f t="shared" si="2"/>
        <v>1</v>
      </c>
    </row>
    <row r="408">
      <c r="A408" s="2" t="s">
        <v>406</v>
      </c>
      <c r="B408" s="3" t="str">
        <f>IFERROR(__xludf.DUMMYFUNCTION("SPLIT(A408,"","")"),"52-53")</f>
        <v>52-53</v>
      </c>
      <c r="C408" s="3" t="str">
        <f>IFERROR(__xludf.DUMMYFUNCTION("""COMPUTED_VALUE"""),"53-54")</f>
        <v>53-54</v>
      </c>
      <c r="D408" s="3">
        <f>IFERROR(__xludf.DUMMYFUNCTION("SPLIT(B408,""-"")"),52.0)</f>
        <v>52</v>
      </c>
      <c r="E408" s="3">
        <f>IFERROR(__xludf.DUMMYFUNCTION("""COMPUTED_VALUE"""),53.0)</f>
        <v>53</v>
      </c>
      <c r="F408" s="3">
        <f>IFERROR(__xludf.DUMMYFUNCTION("SPLIT(C408,""-"")"),53.0)</f>
        <v>53</v>
      </c>
      <c r="G408" s="3">
        <f>IFERROR(__xludf.DUMMYFUNCTION("""COMPUTED_VALUE"""),54.0)</f>
        <v>54</v>
      </c>
      <c r="H408" s="3" t="str">
        <f t="shared" si="1"/>
        <v>#N/A</v>
      </c>
      <c r="J408" s="3">
        <f t="shared" si="2"/>
        <v>1</v>
      </c>
    </row>
    <row r="409">
      <c r="A409" s="2" t="s">
        <v>407</v>
      </c>
      <c r="B409" s="4">
        <f>IFERROR(__xludf.DUMMYFUNCTION("SPLIT(A409,"","")"),44919.0)</f>
        <v>44919</v>
      </c>
      <c r="C409" s="3" t="str">
        <f>IFERROR(__xludf.DUMMYFUNCTION("""COMPUTED_VALUE"""),"24-66")</f>
        <v>24-66</v>
      </c>
      <c r="D409" s="3">
        <f>IFERROR(__xludf.DUMMYFUNCTION("SPLIT(B409,""-"")"),12.0)</f>
        <v>12</v>
      </c>
      <c r="E409" s="3">
        <f>IFERROR(__xludf.DUMMYFUNCTION("""COMPUTED_VALUE"""),24.0)</f>
        <v>24</v>
      </c>
      <c r="F409" s="3">
        <f>IFERROR(__xludf.DUMMYFUNCTION("SPLIT(C409,""-"")"),24.0)</f>
        <v>24</v>
      </c>
      <c r="G409" s="3">
        <f>IFERROR(__xludf.DUMMYFUNCTION("""COMPUTED_VALUE"""),66.0)</f>
        <v>66</v>
      </c>
      <c r="H409" s="3" t="str">
        <f t="shared" si="1"/>
        <v>#N/A</v>
      </c>
      <c r="J409" s="3">
        <f t="shared" si="2"/>
        <v>1</v>
      </c>
    </row>
    <row r="410">
      <c r="A410" s="2" t="s">
        <v>408</v>
      </c>
      <c r="B410" s="3" t="str">
        <f>IFERROR(__xludf.DUMMYFUNCTION("SPLIT(A410,"","")"),"41-42")</f>
        <v>41-42</v>
      </c>
      <c r="C410" s="3" t="str">
        <f>IFERROR(__xludf.DUMMYFUNCTION("""COMPUTED_VALUE"""),"19-42")</f>
        <v>19-42</v>
      </c>
      <c r="D410" s="3">
        <f>IFERROR(__xludf.DUMMYFUNCTION("SPLIT(B410,""-"")"),41.0)</f>
        <v>41</v>
      </c>
      <c r="E410" s="3">
        <f>IFERROR(__xludf.DUMMYFUNCTION("""COMPUTED_VALUE"""),42.0)</f>
        <v>42</v>
      </c>
      <c r="F410" s="3">
        <f>IFERROR(__xludf.DUMMYFUNCTION("SPLIT(C410,""-"")"),19.0)</f>
        <v>19</v>
      </c>
      <c r="G410" s="3">
        <f>IFERROR(__xludf.DUMMYFUNCTION("""COMPUTED_VALUE"""),42.0)</f>
        <v>42</v>
      </c>
      <c r="H410" s="3">
        <f t="shared" si="1"/>
        <v>1</v>
      </c>
      <c r="J410" s="3">
        <f t="shared" si="2"/>
        <v>1</v>
      </c>
    </row>
    <row r="411">
      <c r="A411" s="2" t="s">
        <v>409</v>
      </c>
      <c r="B411" s="3" t="str">
        <f>IFERROR(__xludf.DUMMYFUNCTION("SPLIT(A411,"","")"),"70-89")</f>
        <v>70-89</v>
      </c>
      <c r="C411" s="3" t="str">
        <f>IFERROR(__xludf.DUMMYFUNCTION("""COMPUTED_VALUE"""),"36-71")</f>
        <v>36-71</v>
      </c>
      <c r="D411" s="3">
        <f>IFERROR(__xludf.DUMMYFUNCTION("SPLIT(B411,""-"")"),70.0)</f>
        <v>70</v>
      </c>
      <c r="E411" s="3">
        <f>IFERROR(__xludf.DUMMYFUNCTION("""COMPUTED_VALUE"""),89.0)</f>
        <v>89</v>
      </c>
      <c r="F411" s="3">
        <f>IFERROR(__xludf.DUMMYFUNCTION("SPLIT(C411,""-"")"),36.0)</f>
        <v>36</v>
      </c>
      <c r="G411" s="3">
        <f>IFERROR(__xludf.DUMMYFUNCTION("""COMPUTED_VALUE"""),71.0)</f>
        <v>71</v>
      </c>
      <c r="H411" s="3" t="str">
        <f t="shared" si="1"/>
        <v>#N/A</v>
      </c>
      <c r="J411" s="3">
        <f t="shared" si="2"/>
        <v>1</v>
      </c>
    </row>
    <row r="412">
      <c r="A412" s="2" t="s">
        <v>410</v>
      </c>
      <c r="B412" s="3" t="str">
        <f>IFERROR(__xludf.DUMMYFUNCTION("SPLIT(A412,"","")"),"52-87")</f>
        <v>52-87</v>
      </c>
      <c r="C412" s="3" t="str">
        <f>IFERROR(__xludf.DUMMYFUNCTION("""COMPUTED_VALUE"""),"49-86")</f>
        <v>49-86</v>
      </c>
      <c r="D412" s="3">
        <f>IFERROR(__xludf.DUMMYFUNCTION("SPLIT(B412,""-"")"),52.0)</f>
        <v>52</v>
      </c>
      <c r="E412" s="3">
        <f>IFERROR(__xludf.DUMMYFUNCTION("""COMPUTED_VALUE"""),87.0)</f>
        <v>87</v>
      </c>
      <c r="F412" s="3">
        <f>IFERROR(__xludf.DUMMYFUNCTION("SPLIT(C412,""-"")"),49.0)</f>
        <v>49</v>
      </c>
      <c r="G412" s="3">
        <f>IFERROR(__xludf.DUMMYFUNCTION("""COMPUTED_VALUE"""),86.0)</f>
        <v>86</v>
      </c>
      <c r="H412" s="3" t="str">
        <f t="shared" si="1"/>
        <v>#N/A</v>
      </c>
      <c r="J412" s="3">
        <f t="shared" si="2"/>
        <v>1</v>
      </c>
    </row>
    <row r="413">
      <c r="A413" s="2" t="s">
        <v>411</v>
      </c>
      <c r="B413" s="3" t="str">
        <f>IFERROR(__xludf.DUMMYFUNCTION("SPLIT(A413,"","")"),"36-91")</f>
        <v>36-91</v>
      </c>
      <c r="C413" s="3" t="str">
        <f>IFERROR(__xludf.DUMMYFUNCTION("""COMPUTED_VALUE"""),"90-92")</f>
        <v>90-92</v>
      </c>
      <c r="D413" s="3">
        <f>IFERROR(__xludf.DUMMYFUNCTION("SPLIT(B413,""-"")"),36.0)</f>
        <v>36</v>
      </c>
      <c r="E413" s="3">
        <f>IFERROR(__xludf.DUMMYFUNCTION("""COMPUTED_VALUE"""),91.0)</f>
        <v>91</v>
      </c>
      <c r="F413" s="3">
        <f>IFERROR(__xludf.DUMMYFUNCTION("SPLIT(C413,""-"")"),90.0)</f>
        <v>90</v>
      </c>
      <c r="G413" s="3">
        <f>IFERROR(__xludf.DUMMYFUNCTION("""COMPUTED_VALUE"""),92.0)</f>
        <v>92</v>
      </c>
      <c r="H413" s="3" t="str">
        <f t="shared" si="1"/>
        <v>#N/A</v>
      </c>
      <c r="J413" s="3">
        <f t="shared" si="2"/>
        <v>1</v>
      </c>
    </row>
    <row r="414">
      <c r="A414" s="2" t="s">
        <v>412</v>
      </c>
      <c r="B414" s="3" t="str">
        <f>IFERROR(__xludf.DUMMYFUNCTION("SPLIT(A414,"","")"),"16-52")</f>
        <v>16-52</v>
      </c>
      <c r="C414" s="3" t="str">
        <f>IFERROR(__xludf.DUMMYFUNCTION("""COMPUTED_VALUE"""),"17-52")</f>
        <v>17-52</v>
      </c>
      <c r="D414" s="3">
        <f>IFERROR(__xludf.DUMMYFUNCTION("SPLIT(B414,""-"")"),16.0)</f>
        <v>16</v>
      </c>
      <c r="E414" s="3">
        <f>IFERROR(__xludf.DUMMYFUNCTION("""COMPUTED_VALUE"""),52.0)</f>
        <v>52</v>
      </c>
      <c r="F414" s="3">
        <f>IFERROR(__xludf.DUMMYFUNCTION("SPLIT(C414,""-"")"),17.0)</f>
        <v>17</v>
      </c>
      <c r="G414" s="3">
        <f>IFERROR(__xludf.DUMMYFUNCTION("""COMPUTED_VALUE"""),52.0)</f>
        <v>52</v>
      </c>
      <c r="H414" s="3">
        <f t="shared" si="1"/>
        <v>1</v>
      </c>
      <c r="J414" s="3">
        <f t="shared" si="2"/>
        <v>1</v>
      </c>
    </row>
    <row r="415">
      <c r="A415" s="2" t="s">
        <v>413</v>
      </c>
      <c r="B415" s="3" t="str">
        <f>IFERROR(__xludf.DUMMYFUNCTION("SPLIT(A415,"","")"),"8-95")</f>
        <v>8-95</v>
      </c>
      <c r="C415" s="3" t="str">
        <f>IFERROR(__xludf.DUMMYFUNCTION("""COMPUTED_VALUE"""),"7-91")</f>
        <v>7-91</v>
      </c>
      <c r="D415" s="3">
        <f>IFERROR(__xludf.DUMMYFUNCTION("SPLIT(B415,""-"")"),8.0)</f>
        <v>8</v>
      </c>
      <c r="E415" s="3">
        <f>IFERROR(__xludf.DUMMYFUNCTION("""COMPUTED_VALUE"""),95.0)</f>
        <v>95</v>
      </c>
      <c r="F415" s="3">
        <f>IFERROR(__xludf.DUMMYFUNCTION("SPLIT(C415,""-"")"),7.0)</f>
        <v>7</v>
      </c>
      <c r="G415" s="3">
        <f>IFERROR(__xludf.DUMMYFUNCTION("""COMPUTED_VALUE"""),91.0)</f>
        <v>91</v>
      </c>
      <c r="H415" s="3" t="str">
        <f t="shared" si="1"/>
        <v>#N/A</v>
      </c>
      <c r="J415" s="3">
        <f t="shared" si="2"/>
        <v>1</v>
      </c>
    </row>
    <row r="416">
      <c r="A416" s="2" t="s">
        <v>414</v>
      </c>
      <c r="B416" s="3" t="str">
        <f>IFERROR(__xludf.DUMMYFUNCTION("SPLIT(A416,"","")"),"92-95")</f>
        <v>92-95</v>
      </c>
      <c r="C416" s="3" t="str">
        <f>IFERROR(__xludf.DUMMYFUNCTION("""COMPUTED_VALUE"""),"9-93")</f>
        <v>9-93</v>
      </c>
      <c r="D416" s="3">
        <f>IFERROR(__xludf.DUMMYFUNCTION("SPLIT(B416,""-"")"),92.0)</f>
        <v>92</v>
      </c>
      <c r="E416" s="3">
        <f>IFERROR(__xludf.DUMMYFUNCTION("""COMPUTED_VALUE"""),95.0)</f>
        <v>95</v>
      </c>
      <c r="F416" s="3">
        <f>IFERROR(__xludf.DUMMYFUNCTION("SPLIT(C416,""-"")"),9.0)</f>
        <v>9</v>
      </c>
      <c r="G416" s="3">
        <f>IFERROR(__xludf.DUMMYFUNCTION("""COMPUTED_VALUE"""),93.0)</f>
        <v>93</v>
      </c>
      <c r="H416" s="3" t="str">
        <f t="shared" si="1"/>
        <v>#N/A</v>
      </c>
      <c r="J416" s="3">
        <f t="shared" si="2"/>
        <v>1</v>
      </c>
    </row>
    <row r="417">
      <c r="A417" s="2" t="s">
        <v>415</v>
      </c>
      <c r="B417" s="3" t="str">
        <f>IFERROR(__xludf.DUMMYFUNCTION("SPLIT(A417,"","")"),"3-96")</f>
        <v>3-96</v>
      </c>
      <c r="C417" s="3" t="str">
        <f>IFERROR(__xludf.DUMMYFUNCTION("""COMPUTED_VALUE"""),"15-96")</f>
        <v>15-96</v>
      </c>
      <c r="D417" s="3">
        <f>IFERROR(__xludf.DUMMYFUNCTION("SPLIT(B417,""-"")"),3.0)</f>
        <v>3</v>
      </c>
      <c r="E417" s="3">
        <f>IFERROR(__xludf.DUMMYFUNCTION("""COMPUTED_VALUE"""),96.0)</f>
        <v>96</v>
      </c>
      <c r="F417" s="3">
        <f>IFERROR(__xludf.DUMMYFUNCTION("SPLIT(C417,""-"")"),15.0)</f>
        <v>15</v>
      </c>
      <c r="G417" s="3">
        <f>IFERROR(__xludf.DUMMYFUNCTION("""COMPUTED_VALUE"""),96.0)</f>
        <v>96</v>
      </c>
      <c r="H417" s="3">
        <f t="shared" si="1"/>
        <v>1</v>
      </c>
      <c r="J417" s="3">
        <f t="shared" si="2"/>
        <v>1</v>
      </c>
    </row>
    <row r="418">
      <c r="A418" s="2" t="s">
        <v>416</v>
      </c>
      <c r="B418" s="3" t="str">
        <f>IFERROR(__xludf.DUMMYFUNCTION("SPLIT(A418,"","")"),"58-79")</f>
        <v>58-79</v>
      </c>
      <c r="C418" s="3" t="str">
        <f>IFERROR(__xludf.DUMMYFUNCTION("""COMPUTED_VALUE"""),"57-73")</f>
        <v>57-73</v>
      </c>
      <c r="D418" s="3">
        <f>IFERROR(__xludf.DUMMYFUNCTION("SPLIT(B418,""-"")"),58.0)</f>
        <v>58</v>
      </c>
      <c r="E418" s="3">
        <f>IFERROR(__xludf.DUMMYFUNCTION("""COMPUTED_VALUE"""),79.0)</f>
        <v>79</v>
      </c>
      <c r="F418" s="3">
        <f>IFERROR(__xludf.DUMMYFUNCTION("SPLIT(C418,""-"")"),57.0)</f>
        <v>57</v>
      </c>
      <c r="G418" s="3">
        <f>IFERROR(__xludf.DUMMYFUNCTION("""COMPUTED_VALUE"""),73.0)</f>
        <v>73</v>
      </c>
      <c r="H418" s="3" t="str">
        <f t="shared" si="1"/>
        <v>#N/A</v>
      </c>
      <c r="J418" s="3">
        <f t="shared" si="2"/>
        <v>1</v>
      </c>
    </row>
    <row r="419">
      <c r="A419" s="2" t="s">
        <v>417</v>
      </c>
      <c r="B419" s="3" t="str">
        <f>IFERROR(__xludf.DUMMYFUNCTION("SPLIT(A419,"","")"),"85-87")</f>
        <v>85-87</v>
      </c>
      <c r="C419" s="3" t="str">
        <f>IFERROR(__xludf.DUMMYFUNCTION("""COMPUTED_VALUE"""),"9-95")</f>
        <v>9-95</v>
      </c>
      <c r="D419" s="3">
        <f>IFERROR(__xludf.DUMMYFUNCTION("SPLIT(B419,""-"")"),85.0)</f>
        <v>85</v>
      </c>
      <c r="E419" s="3">
        <f>IFERROR(__xludf.DUMMYFUNCTION("""COMPUTED_VALUE"""),87.0)</f>
        <v>87</v>
      </c>
      <c r="F419" s="3">
        <f>IFERROR(__xludf.DUMMYFUNCTION("SPLIT(C419,""-"")"),9.0)</f>
        <v>9</v>
      </c>
      <c r="G419" s="3">
        <f>IFERROR(__xludf.DUMMYFUNCTION("""COMPUTED_VALUE"""),95.0)</f>
        <v>95</v>
      </c>
      <c r="H419" s="3">
        <f t="shared" si="1"/>
        <v>1</v>
      </c>
      <c r="J419" s="3">
        <f t="shared" si="2"/>
        <v>1</v>
      </c>
    </row>
    <row r="420">
      <c r="A420" s="2" t="s">
        <v>418</v>
      </c>
      <c r="B420" s="3" t="str">
        <f>IFERROR(__xludf.DUMMYFUNCTION("SPLIT(A420,"","")"),"60-61")</f>
        <v>60-61</v>
      </c>
      <c r="C420" s="3" t="str">
        <f>IFERROR(__xludf.DUMMYFUNCTION("""COMPUTED_VALUE"""),"2-60")</f>
        <v>2-60</v>
      </c>
      <c r="D420" s="3">
        <f>IFERROR(__xludf.DUMMYFUNCTION("SPLIT(B420,""-"")"),60.0)</f>
        <v>60</v>
      </c>
      <c r="E420" s="3">
        <f>IFERROR(__xludf.DUMMYFUNCTION("""COMPUTED_VALUE"""),61.0)</f>
        <v>61</v>
      </c>
      <c r="F420" s="3">
        <f>IFERROR(__xludf.DUMMYFUNCTION("SPLIT(C420,""-"")"),2.0)</f>
        <v>2</v>
      </c>
      <c r="G420" s="3">
        <f>IFERROR(__xludf.DUMMYFUNCTION("""COMPUTED_VALUE"""),60.0)</f>
        <v>60</v>
      </c>
      <c r="H420" s="3" t="str">
        <f t="shared" si="1"/>
        <v>#N/A</v>
      </c>
      <c r="J420" s="3">
        <f t="shared" si="2"/>
        <v>1</v>
      </c>
    </row>
    <row r="421">
      <c r="A421" s="2" t="s">
        <v>419</v>
      </c>
      <c r="B421" s="4">
        <f>IFERROR(__xludf.DUMMYFUNCTION("SPLIT(A421,"","")"),44888.0)</f>
        <v>44888</v>
      </c>
      <c r="C421" s="4">
        <f>IFERROR(__xludf.DUMMYFUNCTION("""COMPUTED_VALUE"""),44631.0)</f>
        <v>44631</v>
      </c>
      <c r="D421" s="3">
        <f>IFERROR(__xludf.DUMMYFUNCTION("SPLIT(B421,""-"")"),11.0)</f>
        <v>11</v>
      </c>
      <c r="E421" s="3">
        <f>IFERROR(__xludf.DUMMYFUNCTION("""COMPUTED_VALUE"""),23.0)</f>
        <v>23</v>
      </c>
      <c r="F421" s="3">
        <f>IFERROR(__xludf.DUMMYFUNCTION("SPLIT(C421,""-"")"),3.0)</f>
        <v>3</v>
      </c>
      <c r="G421" s="3">
        <f>IFERROR(__xludf.DUMMYFUNCTION("""COMPUTED_VALUE"""),11.0)</f>
        <v>11</v>
      </c>
      <c r="H421" s="3" t="str">
        <f t="shared" si="1"/>
        <v>#N/A</v>
      </c>
      <c r="J421" s="3">
        <f t="shared" si="2"/>
        <v>1</v>
      </c>
    </row>
    <row r="422">
      <c r="A422" s="2" t="s">
        <v>420</v>
      </c>
      <c r="B422" s="3" t="str">
        <f>IFERROR(__xludf.DUMMYFUNCTION("SPLIT(A422,"","")"),"14-90")</f>
        <v>14-90</v>
      </c>
      <c r="C422" s="4">
        <f>IFERROR(__xludf.DUMMYFUNCTION("""COMPUTED_VALUE"""),44635.0)</f>
        <v>44635</v>
      </c>
      <c r="D422" s="3">
        <f>IFERROR(__xludf.DUMMYFUNCTION("SPLIT(B422,""-"")"),14.0)</f>
        <v>14</v>
      </c>
      <c r="E422" s="3">
        <f>IFERROR(__xludf.DUMMYFUNCTION("""COMPUTED_VALUE"""),90.0)</f>
        <v>90</v>
      </c>
      <c r="F422" s="3">
        <f>IFERROR(__xludf.DUMMYFUNCTION("SPLIT(C422,""-"")"),3.0)</f>
        <v>3</v>
      </c>
      <c r="G422" s="3">
        <f>IFERROR(__xludf.DUMMYFUNCTION("""COMPUTED_VALUE"""),15.0)</f>
        <v>15</v>
      </c>
      <c r="H422" s="3" t="str">
        <f t="shared" si="1"/>
        <v>#N/A</v>
      </c>
      <c r="J422" s="3">
        <f t="shared" si="2"/>
        <v>1</v>
      </c>
    </row>
    <row r="423">
      <c r="A423" s="2" t="s">
        <v>421</v>
      </c>
      <c r="B423" s="3" t="str">
        <f>IFERROR(__xludf.DUMMYFUNCTION("SPLIT(A423,"","")"),"8-60")</f>
        <v>8-60</v>
      </c>
      <c r="C423" s="3" t="str">
        <f>IFERROR(__xludf.DUMMYFUNCTION("""COMPUTED_VALUE"""),"13-26")</f>
        <v>13-26</v>
      </c>
      <c r="D423" s="3">
        <f>IFERROR(__xludf.DUMMYFUNCTION("SPLIT(B423,""-"")"),8.0)</f>
        <v>8</v>
      </c>
      <c r="E423" s="3">
        <f>IFERROR(__xludf.DUMMYFUNCTION("""COMPUTED_VALUE"""),60.0)</f>
        <v>60</v>
      </c>
      <c r="F423" s="3">
        <f>IFERROR(__xludf.DUMMYFUNCTION("SPLIT(C423,""-"")"),13.0)</f>
        <v>13</v>
      </c>
      <c r="G423" s="3">
        <f>IFERROR(__xludf.DUMMYFUNCTION("""COMPUTED_VALUE"""),26.0)</f>
        <v>26</v>
      </c>
      <c r="H423" s="3">
        <f t="shared" si="1"/>
        <v>1</v>
      </c>
      <c r="J423" s="3">
        <f t="shared" si="2"/>
        <v>1</v>
      </c>
    </row>
    <row r="424">
      <c r="A424" s="2" t="s">
        <v>422</v>
      </c>
      <c r="B424" s="3" t="str">
        <f>IFERROR(__xludf.DUMMYFUNCTION("SPLIT(A424,"","")"),"82-91")</f>
        <v>82-91</v>
      </c>
      <c r="C424" s="3" t="str">
        <f>IFERROR(__xludf.DUMMYFUNCTION("""COMPUTED_VALUE"""),"85-91")</f>
        <v>85-91</v>
      </c>
      <c r="D424" s="3">
        <f>IFERROR(__xludf.DUMMYFUNCTION("SPLIT(B424,""-"")"),82.0)</f>
        <v>82</v>
      </c>
      <c r="E424" s="3">
        <f>IFERROR(__xludf.DUMMYFUNCTION("""COMPUTED_VALUE"""),91.0)</f>
        <v>91</v>
      </c>
      <c r="F424" s="3">
        <f>IFERROR(__xludf.DUMMYFUNCTION("SPLIT(C424,""-"")"),85.0)</f>
        <v>85</v>
      </c>
      <c r="G424" s="3">
        <f>IFERROR(__xludf.DUMMYFUNCTION("""COMPUTED_VALUE"""),91.0)</f>
        <v>91</v>
      </c>
      <c r="H424" s="3">
        <f t="shared" si="1"/>
        <v>1</v>
      </c>
      <c r="J424" s="3">
        <f t="shared" si="2"/>
        <v>1</v>
      </c>
    </row>
    <row r="425">
      <c r="A425" s="2" t="s">
        <v>423</v>
      </c>
      <c r="B425" s="3" t="str">
        <f>IFERROR(__xludf.DUMMYFUNCTION("SPLIT(A425,"","")"),"56-99")</f>
        <v>56-99</v>
      </c>
      <c r="C425" s="3" t="str">
        <f>IFERROR(__xludf.DUMMYFUNCTION("""COMPUTED_VALUE"""),"51-57")</f>
        <v>51-57</v>
      </c>
      <c r="D425" s="3">
        <f>IFERROR(__xludf.DUMMYFUNCTION("SPLIT(B425,""-"")"),56.0)</f>
        <v>56</v>
      </c>
      <c r="E425" s="3">
        <f>IFERROR(__xludf.DUMMYFUNCTION("""COMPUTED_VALUE"""),99.0)</f>
        <v>99</v>
      </c>
      <c r="F425" s="3">
        <f>IFERROR(__xludf.DUMMYFUNCTION("SPLIT(C425,""-"")"),51.0)</f>
        <v>51</v>
      </c>
      <c r="G425" s="3">
        <f>IFERROR(__xludf.DUMMYFUNCTION("""COMPUTED_VALUE"""),57.0)</f>
        <v>57</v>
      </c>
      <c r="H425" s="3" t="str">
        <f t="shared" si="1"/>
        <v>#N/A</v>
      </c>
      <c r="J425" s="3">
        <f t="shared" si="2"/>
        <v>1</v>
      </c>
    </row>
    <row r="426">
      <c r="A426" s="2" t="s">
        <v>424</v>
      </c>
      <c r="B426" s="3" t="str">
        <f>IFERROR(__xludf.DUMMYFUNCTION("SPLIT(A426,"","")"),"5-95")</f>
        <v>5-95</v>
      </c>
      <c r="C426" s="3" t="str">
        <f>IFERROR(__xludf.DUMMYFUNCTION("""COMPUTED_VALUE"""),"9-96")</f>
        <v>9-96</v>
      </c>
      <c r="D426" s="3">
        <f>IFERROR(__xludf.DUMMYFUNCTION("SPLIT(B426,""-"")"),5.0)</f>
        <v>5</v>
      </c>
      <c r="E426" s="3">
        <f>IFERROR(__xludf.DUMMYFUNCTION("""COMPUTED_VALUE"""),95.0)</f>
        <v>95</v>
      </c>
      <c r="F426" s="3">
        <f>IFERROR(__xludf.DUMMYFUNCTION("SPLIT(C426,""-"")"),9.0)</f>
        <v>9</v>
      </c>
      <c r="G426" s="3">
        <f>IFERROR(__xludf.DUMMYFUNCTION("""COMPUTED_VALUE"""),96.0)</f>
        <v>96</v>
      </c>
      <c r="H426" s="3" t="str">
        <f t="shared" si="1"/>
        <v>#N/A</v>
      </c>
      <c r="J426" s="3">
        <f t="shared" si="2"/>
        <v>1</v>
      </c>
    </row>
    <row r="427">
      <c r="A427" s="2" t="s">
        <v>425</v>
      </c>
      <c r="B427" s="3" t="str">
        <f>IFERROR(__xludf.DUMMYFUNCTION("SPLIT(A427,"","")"),"6-44")</f>
        <v>6-44</v>
      </c>
      <c r="C427" s="3" t="str">
        <f>IFERROR(__xludf.DUMMYFUNCTION("""COMPUTED_VALUE"""),"45-62")</f>
        <v>45-62</v>
      </c>
      <c r="D427" s="3">
        <f>IFERROR(__xludf.DUMMYFUNCTION("SPLIT(B427,""-"")"),6.0)</f>
        <v>6</v>
      </c>
      <c r="E427" s="3">
        <f>IFERROR(__xludf.DUMMYFUNCTION("""COMPUTED_VALUE"""),44.0)</f>
        <v>44</v>
      </c>
      <c r="F427" s="3">
        <f>IFERROR(__xludf.DUMMYFUNCTION("SPLIT(C427,""-"")"),45.0)</f>
        <v>45</v>
      </c>
      <c r="G427" s="3">
        <f>IFERROR(__xludf.DUMMYFUNCTION("""COMPUTED_VALUE"""),62.0)</f>
        <v>62</v>
      </c>
      <c r="H427" s="3" t="str">
        <f t="shared" si="1"/>
        <v>#N/A</v>
      </c>
      <c r="J427" s="3" t="str">
        <f t="shared" si="2"/>
        <v>#N/A</v>
      </c>
    </row>
    <row r="428">
      <c r="A428" s="2" t="s">
        <v>426</v>
      </c>
      <c r="B428" s="3" t="str">
        <f>IFERROR(__xludf.DUMMYFUNCTION("SPLIT(A428,"","")"),"63-99")</f>
        <v>63-99</v>
      </c>
      <c r="C428" s="3" t="str">
        <f>IFERROR(__xludf.DUMMYFUNCTION("""COMPUTED_VALUE"""),"62-98")</f>
        <v>62-98</v>
      </c>
      <c r="D428" s="3">
        <f>IFERROR(__xludf.DUMMYFUNCTION("SPLIT(B428,""-"")"),63.0)</f>
        <v>63</v>
      </c>
      <c r="E428" s="3">
        <f>IFERROR(__xludf.DUMMYFUNCTION("""COMPUTED_VALUE"""),99.0)</f>
        <v>99</v>
      </c>
      <c r="F428" s="3">
        <f>IFERROR(__xludf.DUMMYFUNCTION("SPLIT(C428,""-"")"),62.0)</f>
        <v>62</v>
      </c>
      <c r="G428" s="3">
        <f>IFERROR(__xludf.DUMMYFUNCTION("""COMPUTED_VALUE"""),98.0)</f>
        <v>98</v>
      </c>
      <c r="H428" s="3" t="str">
        <f t="shared" si="1"/>
        <v>#N/A</v>
      </c>
      <c r="J428" s="3">
        <f t="shared" si="2"/>
        <v>1</v>
      </c>
    </row>
    <row r="429">
      <c r="A429" s="2" t="s">
        <v>427</v>
      </c>
      <c r="B429" s="3" t="str">
        <f>IFERROR(__xludf.DUMMYFUNCTION("SPLIT(A429,"","")"),"24-35")</f>
        <v>24-35</v>
      </c>
      <c r="C429" s="3" t="str">
        <f>IFERROR(__xludf.DUMMYFUNCTION("""COMPUTED_VALUE"""),"34-36")</f>
        <v>34-36</v>
      </c>
      <c r="D429" s="3">
        <f>IFERROR(__xludf.DUMMYFUNCTION("SPLIT(B429,""-"")"),24.0)</f>
        <v>24</v>
      </c>
      <c r="E429" s="3">
        <f>IFERROR(__xludf.DUMMYFUNCTION("""COMPUTED_VALUE"""),35.0)</f>
        <v>35</v>
      </c>
      <c r="F429" s="3">
        <f>IFERROR(__xludf.DUMMYFUNCTION("SPLIT(C429,""-"")"),34.0)</f>
        <v>34</v>
      </c>
      <c r="G429" s="3">
        <f>IFERROR(__xludf.DUMMYFUNCTION("""COMPUTED_VALUE"""),36.0)</f>
        <v>36</v>
      </c>
      <c r="H429" s="3" t="str">
        <f t="shared" si="1"/>
        <v>#N/A</v>
      </c>
      <c r="J429" s="3">
        <f t="shared" si="2"/>
        <v>1</v>
      </c>
    </row>
    <row r="430">
      <c r="A430" s="2" t="s">
        <v>428</v>
      </c>
      <c r="B430" s="3" t="str">
        <f>IFERROR(__xludf.DUMMYFUNCTION("SPLIT(A430,"","")"),"51-52")</f>
        <v>51-52</v>
      </c>
      <c r="C430" s="3" t="str">
        <f>IFERROR(__xludf.DUMMYFUNCTION("""COMPUTED_VALUE"""),"51-98")</f>
        <v>51-98</v>
      </c>
      <c r="D430" s="3">
        <f>IFERROR(__xludf.DUMMYFUNCTION("SPLIT(B430,""-"")"),51.0)</f>
        <v>51</v>
      </c>
      <c r="E430" s="3">
        <f>IFERROR(__xludf.DUMMYFUNCTION("""COMPUTED_VALUE"""),52.0)</f>
        <v>52</v>
      </c>
      <c r="F430" s="3">
        <f>IFERROR(__xludf.DUMMYFUNCTION("SPLIT(C430,""-"")"),51.0)</f>
        <v>51</v>
      </c>
      <c r="G430" s="3">
        <f>IFERROR(__xludf.DUMMYFUNCTION("""COMPUTED_VALUE"""),98.0)</f>
        <v>98</v>
      </c>
      <c r="H430" s="3">
        <f t="shared" si="1"/>
        <v>1</v>
      </c>
      <c r="J430" s="3">
        <f t="shared" si="2"/>
        <v>1</v>
      </c>
    </row>
    <row r="431">
      <c r="A431" s="2" t="s">
        <v>429</v>
      </c>
      <c r="B431" s="3" t="str">
        <f>IFERROR(__xludf.DUMMYFUNCTION("SPLIT(A431,"","")"),"37-52")</f>
        <v>37-52</v>
      </c>
      <c r="C431" s="3" t="str">
        <f>IFERROR(__xludf.DUMMYFUNCTION("""COMPUTED_VALUE"""),"31-53")</f>
        <v>31-53</v>
      </c>
      <c r="D431" s="3">
        <f>IFERROR(__xludf.DUMMYFUNCTION("SPLIT(B431,""-"")"),37.0)</f>
        <v>37</v>
      </c>
      <c r="E431" s="3">
        <f>IFERROR(__xludf.DUMMYFUNCTION("""COMPUTED_VALUE"""),52.0)</f>
        <v>52</v>
      </c>
      <c r="F431" s="3">
        <f>IFERROR(__xludf.DUMMYFUNCTION("SPLIT(C431,""-"")"),31.0)</f>
        <v>31</v>
      </c>
      <c r="G431" s="3">
        <f>IFERROR(__xludf.DUMMYFUNCTION("""COMPUTED_VALUE"""),53.0)</f>
        <v>53</v>
      </c>
      <c r="H431" s="3">
        <f t="shared" si="1"/>
        <v>1</v>
      </c>
      <c r="J431" s="3">
        <f t="shared" si="2"/>
        <v>1</v>
      </c>
    </row>
    <row r="432">
      <c r="A432" s="2" t="s">
        <v>430</v>
      </c>
      <c r="B432" s="3" t="str">
        <f>IFERROR(__xludf.DUMMYFUNCTION("SPLIT(A432,"","")"),"51-51")</f>
        <v>51-51</v>
      </c>
      <c r="C432" s="3" t="str">
        <f>IFERROR(__xludf.DUMMYFUNCTION("""COMPUTED_VALUE"""),"50-72")</f>
        <v>50-72</v>
      </c>
      <c r="D432" s="3">
        <f>IFERROR(__xludf.DUMMYFUNCTION("SPLIT(B432,""-"")"),51.0)</f>
        <v>51</v>
      </c>
      <c r="E432" s="3">
        <f>IFERROR(__xludf.DUMMYFUNCTION("""COMPUTED_VALUE"""),51.0)</f>
        <v>51</v>
      </c>
      <c r="F432" s="3">
        <f>IFERROR(__xludf.DUMMYFUNCTION("SPLIT(C432,""-"")"),50.0)</f>
        <v>50</v>
      </c>
      <c r="G432" s="3">
        <f>IFERROR(__xludf.DUMMYFUNCTION("""COMPUTED_VALUE"""),72.0)</f>
        <v>72</v>
      </c>
      <c r="H432" s="3">
        <f t="shared" si="1"/>
        <v>1</v>
      </c>
      <c r="J432" s="3">
        <f t="shared" si="2"/>
        <v>1</v>
      </c>
    </row>
    <row r="433">
      <c r="A433" s="2" t="s">
        <v>431</v>
      </c>
      <c r="B433" s="3" t="str">
        <f>IFERROR(__xludf.DUMMYFUNCTION("SPLIT(A433,"","")"),"2-55")</f>
        <v>2-55</v>
      </c>
      <c r="C433" s="3" t="str">
        <f>IFERROR(__xludf.DUMMYFUNCTION("""COMPUTED_VALUE"""),"51-55")</f>
        <v>51-55</v>
      </c>
      <c r="D433" s="3">
        <f>IFERROR(__xludf.DUMMYFUNCTION("SPLIT(B433,""-"")"),2.0)</f>
        <v>2</v>
      </c>
      <c r="E433" s="3">
        <f>IFERROR(__xludf.DUMMYFUNCTION("""COMPUTED_VALUE"""),55.0)</f>
        <v>55</v>
      </c>
      <c r="F433" s="3">
        <f>IFERROR(__xludf.DUMMYFUNCTION("SPLIT(C433,""-"")"),51.0)</f>
        <v>51</v>
      </c>
      <c r="G433" s="3">
        <f>IFERROR(__xludf.DUMMYFUNCTION("""COMPUTED_VALUE"""),55.0)</f>
        <v>55</v>
      </c>
      <c r="H433" s="3">
        <f t="shared" si="1"/>
        <v>1</v>
      </c>
      <c r="J433" s="3">
        <f t="shared" si="2"/>
        <v>1</v>
      </c>
    </row>
    <row r="434">
      <c r="A434" s="2" t="s">
        <v>432</v>
      </c>
      <c r="B434" s="3" t="str">
        <f>IFERROR(__xludf.DUMMYFUNCTION("SPLIT(A434,"","")"),"6-83")</f>
        <v>6-83</v>
      </c>
      <c r="C434" s="3" t="str">
        <f>IFERROR(__xludf.DUMMYFUNCTION("""COMPUTED_VALUE"""),"82-95")</f>
        <v>82-95</v>
      </c>
      <c r="D434" s="3">
        <f>IFERROR(__xludf.DUMMYFUNCTION("SPLIT(B434,""-"")"),6.0)</f>
        <v>6</v>
      </c>
      <c r="E434" s="3">
        <f>IFERROR(__xludf.DUMMYFUNCTION("""COMPUTED_VALUE"""),83.0)</f>
        <v>83</v>
      </c>
      <c r="F434" s="3">
        <f>IFERROR(__xludf.DUMMYFUNCTION("SPLIT(C434,""-"")"),82.0)</f>
        <v>82</v>
      </c>
      <c r="G434" s="3">
        <f>IFERROR(__xludf.DUMMYFUNCTION("""COMPUTED_VALUE"""),95.0)</f>
        <v>95</v>
      </c>
      <c r="H434" s="3" t="str">
        <f t="shared" si="1"/>
        <v>#N/A</v>
      </c>
      <c r="J434" s="3">
        <f t="shared" si="2"/>
        <v>1</v>
      </c>
    </row>
    <row r="435">
      <c r="A435" s="2" t="s">
        <v>433</v>
      </c>
      <c r="B435" s="3" t="str">
        <f>IFERROR(__xludf.DUMMYFUNCTION("SPLIT(A435,"","")"),"11-89")</f>
        <v>11-89</v>
      </c>
      <c r="C435" s="3" t="str">
        <f>IFERROR(__xludf.DUMMYFUNCTION("""COMPUTED_VALUE"""),"11-93")</f>
        <v>11-93</v>
      </c>
      <c r="D435" s="3">
        <f>IFERROR(__xludf.DUMMYFUNCTION("SPLIT(B435,""-"")"),11.0)</f>
        <v>11</v>
      </c>
      <c r="E435" s="3">
        <f>IFERROR(__xludf.DUMMYFUNCTION("""COMPUTED_VALUE"""),89.0)</f>
        <v>89</v>
      </c>
      <c r="F435" s="3">
        <f>IFERROR(__xludf.DUMMYFUNCTION("SPLIT(C435,""-"")"),11.0)</f>
        <v>11</v>
      </c>
      <c r="G435" s="3">
        <f>IFERROR(__xludf.DUMMYFUNCTION("""COMPUTED_VALUE"""),93.0)</f>
        <v>93</v>
      </c>
      <c r="H435" s="3">
        <f t="shared" si="1"/>
        <v>1</v>
      </c>
      <c r="J435" s="3">
        <f t="shared" si="2"/>
        <v>1</v>
      </c>
    </row>
    <row r="436">
      <c r="A436" s="2" t="s">
        <v>434</v>
      </c>
      <c r="B436" s="3" t="str">
        <f>IFERROR(__xludf.DUMMYFUNCTION("SPLIT(A436,"","")"),"30-62")</f>
        <v>30-62</v>
      </c>
      <c r="C436" s="3" t="str">
        <f>IFERROR(__xludf.DUMMYFUNCTION("""COMPUTED_VALUE"""),"8-41")</f>
        <v>8-41</v>
      </c>
      <c r="D436" s="3">
        <f>IFERROR(__xludf.DUMMYFUNCTION("SPLIT(B436,""-"")"),30.0)</f>
        <v>30</v>
      </c>
      <c r="E436" s="3">
        <f>IFERROR(__xludf.DUMMYFUNCTION("""COMPUTED_VALUE"""),62.0)</f>
        <v>62</v>
      </c>
      <c r="F436" s="3">
        <f>IFERROR(__xludf.DUMMYFUNCTION("SPLIT(C436,""-"")"),8.0)</f>
        <v>8</v>
      </c>
      <c r="G436" s="3">
        <f>IFERROR(__xludf.DUMMYFUNCTION("""COMPUTED_VALUE"""),41.0)</f>
        <v>41</v>
      </c>
      <c r="H436" s="3" t="str">
        <f t="shared" si="1"/>
        <v>#N/A</v>
      </c>
      <c r="J436" s="3">
        <f t="shared" si="2"/>
        <v>1</v>
      </c>
    </row>
    <row r="437">
      <c r="A437" s="2" t="s">
        <v>435</v>
      </c>
      <c r="B437" s="3" t="str">
        <f>IFERROR(__xludf.DUMMYFUNCTION("SPLIT(A437,"","")"),"32-82")</f>
        <v>32-82</v>
      </c>
      <c r="C437" s="3" t="str">
        <f>IFERROR(__xludf.DUMMYFUNCTION("""COMPUTED_VALUE"""),"26-82")</f>
        <v>26-82</v>
      </c>
      <c r="D437" s="3">
        <f>IFERROR(__xludf.DUMMYFUNCTION("SPLIT(B437,""-"")"),32.0)</f>
        <v>32</v>
      </c>
      <c r="E437" s="3">
        <f>IFERROR(__xludf.DUMMYFUNCTION("""COMPUTED_VALUE"""),82.0)</f>
        <v>82</v>
      </c>
      <c r="F437" s="3">
        <f>IFERROR(__xludf.DUMMYFUNCTION("SPLIT(C437,""-"")"),26.0)</f>
        <v>26</v>
      </c>
      <c r="G437" s="3">
        <f>IFERROR(__xludf.DUMMYFUNCTION("""COMPUTED_VALUE"""),82.0)</f>
        <v>82</v>
      </c>
      <c r="H437" s="3">
        <f t="shared" si="1"/>
        <v>1</v>
      </c>
      <c r="J437" s="3">
        <f t="shared" si="2"/>
        <v>1</v>
      </c>
    </row>
    <row r="438">
      <c r="A438" s="2" t="s">
        <v>436</v>
      </c>
      <c r="B438" s="3" t="str">
        <f>IFERROR(__xludf.DUMMYFUNCTION("SPLIT(A438,"","")"),"8-87")</f>
        <v>8-87</v>
      </c>
      <c r="C438" s="3" t="str">
        <f>IFERROR(__xludf.DUMMYFUNCTION("""COMPUTED_VALUE"""),"7-86")</f>
        <v>7-86</v>
      </c>
      <c r="D438" s="3">
        <f>IFERROR(__xludf.DUMMYFUNCTION("SPLIT(B438,""-"")"),8.0)</f>
        <v>8</v>
      </c>
      <c r="E438" s="3">
        <f>IFERROR(__xludf.DUMMYFUNCTION("""COMPUTED_VALUE"""),87.0)</f>
        <v>87</v>
      </c>
      <c r="F438" s="3">
        <f>IFERROR(__xludf.DUMMYFUNCTION("SPLIT(C438,""-"")"),7.0)</f>
        <v>7</v>
      </c>
      <c r="G438" s="3">
        <f>IFERROR(__xludf.DUMMYFUNCTION("""COMPUTED_VALUE"""),86.0)</f>
        <v>86</v>
      </c>
      <c r="H438" s="3" t="str">
        <f t="shared" si="1"/>
        <v>#N/A</v>
      </c>
      <c r="J438" s="3">
        <f t="shared" si="2"/>
        <v>1</v>
      </c>
    </row>
    <row r="439">
      <c r="A439" s="2" t="s">
        <v>437</v>
      </c>
      <c r="B439" s="3" t="str">
        <f>IFERROR(__xludf.DUMMYFUNCTION("SPLIT(A439,"","")"),"33-34")</f>
        <v>33-34</v>
      </c>
      <c r="C439" s="3" t="str">
        <f>IFERROR(__xludf.DUMMYFUNCTION("""COMPUTED_VALUE"""),"12-33")</f>
        <v>12-33</v>
      </c>
      <c r="D439" s="3">
        <f>IFERROR(__xludf.DUMMYFUNCTION("SPLIT(B439,""-"")"),33.0)</f>
        <v>33</v>
      </c>
      <c r="E439" s="3">
        <f>IFERROR(__xludf.DUMMYFUNCTION("""COMPUTED_VALUE"""),34.0)</f>
        <v>34</v>
      </c>
      <c r="F439" s="3">
        <f>IFERROR(__xludf.DUMMYFUNCTION("SPLIT(C439,""-"")"),12.0)</f>
        <v>12</v>
      </c>
      <c r="G439" s="3">
        <f>IFERROR(__xludf.DUMMYFUNCTION("""COMPUTED_VALUE"""),33.0)</f>
        <v>33</v>
      </c>
      <c r="H439" s="3" t="str">
        <f t="shared" si="1"/>
        <v>#N/A</v>
      </c>
      <c r="J439" s="3">
        <f t="shared" si="2"/>
        <v>1</v>
      </c>
    </row>
    <row r="440">
      <c r="A440" s="2" t="s">
        <v>438</v>
      </c>
      <c r="B440" s="3" t="str">
        <f>IFERROR(__xludf.DUMMYFUNCTION("SPLIT(A440,"","")"),"35-93")</f>
        <v>35-93</v>
      </c>
      <c r="C440" s="3" t="str">
        <f>IFERROR(__xludf.DUMMYFUNCTION("""COMPUTED_VALUE"""),"36-87")</f>
        <v>36-87</v>
      </c>
      <c r="D440" s="3">
        <f>IFERROR(__xludf.DUMMYFUNCTION("SPLIT(B440,""-"")"),35.0)</f>
        <v>35</v>
      </c>
      <c r="E440" s="3">
        <f>IFERROR(__xludf.DUMMYFUNCTION("""COMPUTED_VALUE"""),93.0)</f>
        <v>93</v>
      </c>
      <c r="F440" s="3">
        <f>IFERROR(__xludf.DUMMYFUNCTION("SPLIT(C440,""-"")"),36.0)</f>
        <v>36</v>
      </c>
      <c r="G440" s="3">
        <f>IFERROR(__xludf.DUMMYFUNCTION("""COMPUTED_VALUE"""),87.0)</f>
        <v>87</v>
      </c>
      <c r="H440" s="3">
        <f t="shared" si="1"/>
        <v>1</v>
      </c>
      <c r="J440" s="3">
        <f t="shared" si="2"/>
        <v>1</v>
      </c>
    </row>
    <row r="441">
      <c r="A441" s="2" t="s">
        <v>439</v>
      </c>
      <c r="B441" s="3" t="str">
        <f>IFERROR(__xludf.DUMMYFUNCTION("SPLIT(A441,"","")"),"46-47")</f>
        <v>46-47</v>
      </c>
      <c r="C441" s="3" t="str">
        <f>IFERROR(__xludf.DUMMYFUNCTION("""COMPUTED_VALUE"""),"9-46")</f>
        <v>9-46</v>
      </c>
      <c r="D441" s="3">
        <f>IFERROR(__xludf.DUMMYFUNCTION("SPLIT(B441,""-"")"),46.0)</f>
        <v>46</v>
      </c>
      <c r="E441" s="3">
        <f>IFERROR(__xludf.DUMMYFUNCTION("""COMPUTED_VALUE"""),47.0)</f>
        <v>47</v>
      </c>
      <c r="F441" s="3">
        <f>IFERROR(__xludf.DUMMYFUNCTION("SPLIT(C441,""-"")"),9.0)</f>
        <v>9</v>
      </c>
      <c r="G441" s="3">
        <f>IFERROR(__xludf.DUMMYFUNCTION("""COMPUTED_VALUE"""),46.0)</f>
        <v>46</v>
      </c>
      <c r="H441" s="3" t="str">
        <f t="shared" si="1"/>
        <v>#N/A</v>
      </c>
      <c r="J441" s="3">
        <f t="shared" si="2"/>
        <v>1</v>
      </c>
    </row>
    <row r="442">
      <c r="A442" s="2" t="s">
        <v>440</v>
      </c>
      <c r="B442" s="3" t="str">
        <f>IFERROR(__xludf.DUMMYFUNCTION("SPLIT(A442,"","")"),"3-87")</f>
        <v>3-87</v>
      </c>
      <c r="C442" s="4">
        <f>IFERROR(__xludf.DUMMYFUNCTION("""COMPUTED_VALUE"""),44623.0)</f>
        <v>44623</v>
      </c>
      <c r="D442" s="3">
        <f>IFERROR(__xludf.DUMMYFUNCTION("SPLIT(B442,""-"")"),3.0)</f>
        <v>3</v>
      </c>
      <c r="E442" s="3">
        <f>IFERROR(__xludf.DUMMYFUNCTION("""COMPUTED_VALUE"""),87.0)</f>
        <v>87</v>
      </c>
      <c r="F442" s="3">
        <f>IFERROR(__xludf.DUMMYFUNCTION("SPLIT(C442,""-"")"),3.0)</f>
        <v>3</v>
      </c>
      <c r="G442" s="3">
        <f>IFERROR(__xludf.DUMMYFUNCTION("""COMPUTED_VALUE"""),3.0)</f>
        <v>3</v>
      </c>
      <c r="H442" s="3">
        <f t="shared" si="1"/>
        <v>1</v>
      </c>
      <c r="J442" s="3">
        <f t="shared" si="2"/>
        <v>1</v>
      </c>
    </row>
    <row r="443">
      <c r="A443" s="2" t="s">
        <v>441</v>
      </c>
      <c r="B443" s="3" t="str">
        <f>IFERROR(__xludf.DUMMYFUNCTION("SPLIT(A443,"","")"),"83-94")</f>
        <v>83-94</v>
      </c>
      <c r="C443" s="3" t="str">
        <f>IFERROR(__xludf.DUMMYFUNCTION("""COMPUTED_VALUE"""),"93-94")</f>
        <v>93-94</v>
      </c>
      <c r="D443" s="3">
        <f>IFERROR(__xludf.DUMMYFUNCTION("SPLIT(B443,""-"")"),83.0)</f>
        <v>83</v>
      </c>
      <c r="E443" s="3">
        <f>IFERROR(__xludf.DUMMYFUNCTION("""COMPUTED_VALUE"""),94.0)</f>
        <v>94</v>
      </c>
      <c r="F443" s="3">
        <f>IFERROR(__xludf.DUMMYFUNCTION("SPLIT(C443,""-"")"),93.0)</f>
        <v>93</v>
      </c>
      <c r="G443" s="3">
        <f>IFERROR(__xludf.DUMMYFUNCTION("""COMPUTED_VALUE"""),94.0)</f>
        <v>94</v>
      </c>
      <c r="H443" s="3">
        <f t="shared" si="1"/>
        <v>1</v>
      </c>
      <c r="J443" s="3">
        <f t="shared" si="2"/>
        <v>1</v>
      </c>
    </row>
    <row r="444">
      <c r="A444" s="2" t="s">
        <v>442</v>
      </c>
      <c r="B444" s="3" t="str">
        <f>IFERROR(__xludf.DUMMYFUNCTION("SPLIT(A444,"","")"),"5-98")</f>
        <v>5-98</v>
      </c>
      <c r="C444" s="3" t="str">
        <f>IFERROR(__xludf.DUMMYFUNCTION("""COMPUTED_VALUE"""),"4-99")</f>
        <v>4-99</v>
      </c>
      <c r="D444" s="3">
        <f>IFERROR(__xludf.DUMMYFUNCTION("SPLIT(B444,""-"")"),5.0)</f>
        <v>5</v>
      </c>
      <c r="E444" s="3">
        <f>IFERROR(__xludf.DUMMYFUNCTION("""COMPUTED_VALUE"""),98.0)</f>
        <v>98</v>
      </c>
      <c r="F444" s="3">
        <f>IFERROR(__xludf.DUMMYFUNCTION("SPLIT(C444,""-"")"),4.0)</f>
        <v>4</v>
      </c>
      <c r="G444" s="3">
        <f>IFERROR(__xludf.DUMMYFUNCTION("""COMPUTED_VALUE"""),99.0)</f>
        <v>99</v>
      </c>
      <c r="H444" s="3">
        <f t="shared" si="1"/>
        <v>1</v>
      </c>
      <c r="J444" s="3">
        <f t="shared" si="2"/>
        <v>1</v>
      </c>
    </row>
    <row r="445">
      <c r="A445" s="2" t="s">
        <v>443</v>
      </c>
      <c r="B445" s="3" t="str">
        <f>IFERROR(__xludf.DUMMYFUNCTION("SPLIT(A445,"","")"),"48-50")</f>
        <v>48-50</v>
      </c>
      <c r="C445" s="3" t="str">
        <f>IFERROR(__xludf.DUMMYFUNCTION("""COMPUTED_VALUE"""),"45-50")</f>
        <v>45-50</v>
      </c>
      <c r="D445" s="3">
        <f>IFERROR(__xludf.DUMMYFUNCTION("SPLIT(B445,""-"")"),48.0)</f>
        <v>48</v>
      </c>
      <c r="E445" s="3">
        <f>IFERROR(__xludf.DUMMYFUNCTION("""COMPUTED_VALUE"""),50.0)</f>
        <v>50</v>
      </c>
      <c r="F445" s="3">
        <f>IFERROR(__xludf.DUMMYFUNCTION("SPLIT(C445,""-"")"),45.0)</f>
        <v>45</v>
      </c>
      <c r="G445" s="3">
        <f>IFERROR(__xludf.DUMMYFUNCTION("""COMPUTED_VALUE"""),50.0)</f>
        <v>50</v>
      </c>
      <c r="H445" s="3">
        <f t="shared" si="1"/>
        <v>1</v>
      </c>
      <c r="J445" s="3">
        <f t="shared" si="2"/>
        <v>1</v>
      </c>
    </row>
    <row r="446">
      <c r="A446" s="2" t="s">
        <v>444</v>
      </c>
      <c r="B446" s="3" t="str">
        <f>IFERROR(__xludf.DUMMYFUNCTION("SPLIT(A446,"","")"),"35-50")</f>
        <v>35-50</v>
      </c>
      <c r="C446" s="3" t="str">
        <f>IFERROR(__xludf.DUMMYFUNCTION("""COMPUTED_VALUE"""),"35-43")</f>
        <v>35-43</v>
      </c>
      <c r="D446" s="3">
        <f>IFERROR(__xludf.DUMMYFUNCTION("SPLIT(B446,""-"")"),35.0)</f>
        <v>35</v>
      </c>
      <c r="E446" s="3">
        <f>IFERROR(__xludf.DUMMYFUNCTION("""COMPUTED_VALUE"""),50.0)</f>
        <v>50</v>
      </c>
      <c r="F446" s="3">
        <f>IFERROR(__xludf.DUMMYFUNCTION("SPLIT(C446,""-"")"),35.0)</f>
        <v>35</v>
      </c>
      <c r="G446" s="3">
        <f>IFERROR(__xludf.DUMMYFUNCTION("""COMPUTED_VALUE"""),43.0)</f>
        <v>43</v>
      </c>
      <c r="H446" s="3">
        <f t="shared" si="1"/>
        <v>1</v>
      </c>
      <c r="J446" s="3">
        <f t="shared" si="2"/>
        <v>1</v>
      </c>
    </row>
    <row r="447">
      <c r="A447" s="2" t="s">
        <v>445</v>
      </c>
      <c r="B447" s="3" t="str">
        <f>IFERROR(__xludf.DUMMYFUNCTION("SPLIT(A447,"","")"),"14-43")</f>
        <v>14-43</v>
      </c>
      <c r="C447" s="3" t="str">
        <f>IFERROR(__xludf.DUMMYFUNCTION("""COMPUTED_VALUE"""),"5-43")</f>
        <v>5-43</v>
      </c>
      <c r="D447" s="3">
        <f>IFERROR(__xludf.DUMMYFUNCTION("SPLIT(B447,""-"")"),14.0)</f>
        <v>14</v>
      </c>
      <c r="E447" s="3">
        <f>IFERROR(__xludf.DUMMYFUNCTION("""COMPUTED_VALUE"""),43.0)</f>
        <v>43</v>
      </c>
      <c r="F447" s="3">
        <f>IFERROR(__xludf.DUMMYFUNCTION("SPLIT(C447,""-"")"),5.0)</f>
        <v>5</v>
      </c>
      <c r="G447" s="3">
        <f>IFERROR(__xludf.DUMMYFUNCTION("""COMPUTED_VALUE"""),43.0)</f>
        <v>43</v>
      </c>
      <c r="H447" s="3">
        <f t="shared" si="1"/>
        <v>1</v>
      </c>
      <c r="J447" s="3">
        <f t="shared" si="2"/>
        <v>1</v>
      </c>
    </row>
    <row r="448">
      <c r="A448" s="2" t="s">
        <v>446</v>
      </c>
      <c r="B448" s="3" t="str">
        <f>IFERROR(__xludf.DUMMYFUNCTION("SPLIT(A448,"","")"),"48-97")</f>
        <v>48-97</v>
      </c>
      <c r="C448" s="3" t="str">
        <f>IFERROR(__xludf.DUMMYFUNCTION("""COMPUTED_VALUE"""),"10-96")</f>
        <v>10-96</v>
      </c>
      <c r="D448" s="3">
        <f>IFERROR(__xludf.DUMMYFUNCTION("SPLIT(B448,""-"")"),48.0)</f>
        <v>48</v>
      </c>
      <c r="E448" s="3">
        <f>IFERROR(__xludf.DUMMYFUNCTION("""COMPUTED_VALUE"""),97.0)</f>
        <v>97</v>
      </c>
      <c r="F448" s="3">
        <f>IFERROR(__xludf.DUMMYFUNCTION("SPLIT(C448,""-"")"),10.0)</f>
        <v>10</v>
      </c>
      <c r="G448" s="3">
        <f>IFERROR(__xludf.DUMMYFUNCTION("""COMPUTED_VALUE"""),96.0)</f>
        <v>96</v>
      </c>
      <c r="H448" s="3" t="str">
        <f t="shared" si="1"/>
        <v>#N/A</v>
      </c>
      <c r="J448" s="3">
        <f t="shared" si="2"/>
        <v>1</v>
      </c>
    </row>
    <row r="449">
      <c r="A449" s="2" t="s">
        <v>447</v>
      </c>
      <c r="B449" s="3" t="str">
        <f>IFERROR(__xludf.DUMMYFUNCTION("SPLIT(A449,"","")"),"9-78")</f>
        <v>9-78</v>
      </c>
      <c r="C449" s="3" t="str">
        <f>IFERROR(__xludf.DUMMYFUNCTION("""COMPUTED_VALUE"""),"9-78")</f>
        <v>9-78</v>
      </c>
      <c r="D449" s="3">
        <f>IFERROR(__xludf.DUMMYFUNCTION("SPLIT(B449,""-"")"),9.0)</f>
        <v>9</v>
      </c>
      <c r="E449" s="3">
        <f>IFERROR(__xludf.DUMMYFUNCTION("""COMPUTED_VALUE"""),78.0)</f>
        <v>78</v>
      </c>
      <c r="F449" s="3">
        <f>IFERROR(__xludf.DUMMYFUNCTION("SPLIT(C449,""-"")"),9.0)</f>
        <v>9</v>
      </c>
      <c r="G449" s="3">
        <f>IFERROR(__xludf.DUMMYFUNCTION("""COMPUTED_VALUE"""),78.0)</f>
        <v>78</v>
      </c>
      <c r="H449" s="3">
        <f t="shared" si="1"/>
        <v>1</v>
      </c>
      <c r="J449" s="3">
        <f t="shared" si="2"/>
        <v>1</v>
      </c>
    </row>
    <row r="450">
      <c r="A450" s="2" t="s">
        <v>448</v>
      </c>
      <c r="B450" s="3" t="str">
        <f>IFERROR(__xludf.DUMMYFUNCTION("SPLIT(A450,"","")"),"59-61")</f>
        <v>59-61</v>
      </c>
      <c r="C450" s="3" t="str">
        <f>IFERROR(__xludf.DUMMYFUNCTION("""COMPUTED_VALUE"""),"58-60")</f>
        <v>58-60</v>
      </c>
      <c r="D450" s="3">
        <f>IFERROR(__xludf.DUMMYFUNCTION("SPLIT(B450,""-"")"),59.0)</f>
        <v>59</v>
      </c>
      <c r="E450" s="3">
        <f>IFERROR(__xludf.DUMMYFUNCTION("""COMPUTED_VALUE"""),61.0)</f>
        <v>61</v>
      </c>
      <c r="F450" s="3">
        <f>IFERROR(__xludf.DUMMYFUNCTION("SPLIT(C450,""-"")"),58.0)</f>
        <v>58</v>
      </c>
      <c r="G450" s="3">
        <f>IFERROR(__xludf.DUMMYFUNCTION("""COMPUTED_VALUE"""),60.0)</f>
        <v>60</v>
      </c>
      <c r="H450" s="3" t="str">
        <f t="shared" si="1"/>
        <v>#N/A</v>
      </c>
      <c r="J450" s="3">
        <f t="shared" si="2"/>
        <v>1</v>
      </c>
    </row>
    <row r="451">
      <c r="A451" s="2" t="s">
        <v>449</v>
      </c>
      <c r="B451" s="3" t="str">
        <f>IFERROR(__xludf.DUMMYFUNCTION("SPLIT(A451,"","")"),"7-73")</f>
        <v>7-73</v>
      </c>
      <c r="C451" s="3" t="str">
        <f>IFERROR(__xludf.DUMMYFUNCTION("""COMPUTED_VALUE"""),"72-73")</f>
        <v>72-73</v>
      </c>
      <c r="D451" s="3">
        <f>IFERROR(__xludf.DUMMYFUNCTION("SPLIT(B451,""-"")"),7.0)</f>
        <v>7</v>
      </c>
      <c r="E451" s="3">
        <f>IFERROR(__xludf.DUMMYFUNCTION("""COMPUTED_VALUE"""),73.0)</f>
        <v>73</v>
      </c>
      <c r="F451" s="3">
        <f>IFERROR(__xludf.DUMMYFUNCTION("SPLIT(C451,""-"")"),72.0)</f>
        <v>72</v>
      </c>
      <c r="G451" s="3">
        <f>IFERROR(__xludf.DUMMYFUNCTION("""COMPUTED_VALUE"""),73.0)</f>
        <v>73</v>
      </c>
      <c r="H451" s="3">
        <f t="shared" si="1"/>
        <v>1</v>
      </c>
      <c r="J451" s="3">
        <f t="shared" si="2"/>
        <v>1</v>
      </c>
    </row>
    <row r="452">
      <c r="A452" s="2" t="s">
        <v>450</v>
      </c>
      <c r="B452" s="3" t="str">
        <f>IFERROR(__xludf.DUMMYFUNCTION("SPLIT(A452,"","")"),"4-97")</f>
        <v>4-97</v>
      </c>
      <c r="C452" s="4">
        <f>IFERROR(__xludf.DUMMYFUNCTION("""COMPUTED_VALUE"""),44625.0)</f>
        <v>44625</v>
      </c>
      <c r="D452" s="3">
        <f>IFERROR(__xludf.DUMMYFUNCTION("SPLIT(B452,""-"")"),4.0)</f>
        <v>4</v>
      </c>
      <c r="E452" s="3">
        <f>IFERROR(__xludf.DUMMYFUNCTION("""COMPUTED_VALUE"""),97.0)</f>
        <v>97</v>
      </c>
      <c r="F452" s="3">
        <f>IFERROR(__xludf.DUMMYFUNCTION("SPLIT(C452,""-"")"),3.0)</f>
        <v>3</v>
      </c>
      <c r="G452" s="3">
        <f>IFERROR(__xludf.DUMMYFUNCTION("""COMPUTED_VALUE"""),5.0)</f>
        <v>5</v>
      </c>
      <c r="H452" s="3" t="str">
        <f t="shared" si="1"/>
        <v>#N/A</v>
      </c>
      <c r="J452" s="3">
        <f t="shared" si="2"/>
        <v>1</v>
      </c>
    </row>
    <row r="453">
      <c r="A453" s="2" t="s">
        <v>451</v>
      </c>
      <c r="B453" s="3" t="str">
        <f>IFERROR(__xludf.DUMMYFUNCTION("SPLIT(A453,"","")"),"11-49")</f>
        <v>11-49</v>
      </c>
      <c r="C453" s="3" t="str">
        <f>IFERROR(__xludf.DUMMYFUNCTION("""COMPUTED_VALUE"""),"49-50")</f>
        <v>49-50</v>
      </c>
      <c r="D453" s="3">
        <f>IFERROR(__xludf.DUMMYFUNCTION("SPLIT(B453,""-"")"),11.0)</f>
        <v>11</v>
      </c>
      <c r="E453" s="3">
        <f>IFERROR(__xludf.DUMMYFUNCTION("""COMPUTED_VALUE"""),49.0)</f>
        <v>49</v>
      </c>
      <c r="F453" s="3">
        <f>IFERROR(__xludf.DUMMYFUNCTION("SPLIT(C453,""-"")"),49.0)</f>
        <v>49</v>
      </c>
      <c r="G453" s="3">
        <f>IFERROR(__xludf.DUMMYFUNCTION("""COMPUTED_VALUE"""),50.0)</f>
        <v>50</v>
      </c>
      <c r="H453" s="3" t="str">
        <f t="shared" si="1"/>
        <v>#N/A</v>
      </c>
      <c r="J453" s="3">
        <f t="shared" si="2"/>
        <v>1</v>
      </c>
    </row>
    <row r="454">
      <c r="A454" s="2" t="s">
        <v>452</v>
      </c>
      <c r="B454" s="3" t="str">
        <f>IFERROR(__xludf.DUMMYFUNCTION("SPLIT(A454,"","")"),"42-99")</f>
        <v>42-99</v>
      </c>
      <c r="C454" s="3" t="str">
        <f>IFERROR(__xludf.DUMMYFUNCTION("""COMPUTED_VALUE"""),"99-99")</f>
        <v>99-99</v>
      </c>
      <c r="D454" s="3">
        <f>IFERROR(__xludf.DUMMYFUNCTION("SPLIT(B454,""-"")"),42.0)</f>
        <v>42</v>
      </c>
      <c r="E454" s="3">
        <f>IFERROR(__xludf.DUMMYFUNCTION("""COMPUTED_VALUE"""),99.0)</f>
        <v>99</v>
      </c>
      <c r="F454" s="3">
        <f>IFERROR(__xludf.DUMMYFUNCTION("SPLIT(C454,""-"")"),99.0)</f>
        <v>99</v>
      </c>
      <c r="G454" s="3">
        <f>IFERROR(__xludf.DUMMYFUNCTION("""COMPUTED_VALUE"""),99.0)</f>
        <v>99</v>
      </c>
      <c r="H454" s="3">
        <f t="shared" si="1"/>
        <v>1</v>
      </c>
      <c r="J454" s="3">
        <f t="shared" si="2"/>
        <v>1</v>
      </c>
    </row>
    <row r="455">
      <c r="A455" s="2" t="s">
        <v>453</v>
      </c>
      <c r="B455" s="3" t="str">
        <f>IFERROR(__xludf.DUMMYFUNCTION("SPLIT(A455,"","")"),"8-73")</f>
        <v>8-73</v>
      </c>
      <c r="C455" s="3" t="str">
        <f>IFERROR(__xludf.DUMMYFUNCTION("""COMPUTED_VALUE"""),"7-63")</f>
        <v>7-63</v>
      </c>
      <c r="D455" s="3">
        <f>IFERROR(__xludf.DUMMYFUNCTION("SPLIT(B455,""-"")"),8.0)</f>
        <v>8</v>
      </c>
      <c r="E455" s="3">
        <f>IFERROR(__xludf.DUMMYFUNCTION("""COMPUTED_VALUE"""),73.0)</f>
        <v>73</v>
      </c>
      <c r="F455" s="3">
        <f>IFERROR(__xludf.DUMMYFUNCTION("SPLIT(C455,""-"")"),7.0)</f>
        <v>7</v>
      </c>
      <c r="G455" s="3">
        <f>IFERROR(__xludf.DUMMYFUNCTION("""COMPUTED_VALUE"""),63.0)</f>
        <v>63</v>
      </c>
      <c r="H455" s="3" t="str">
        <f t="shared" si="1"/>
        <v>#N/A</v>
      </c>
      <c r="J455" s="3">
        <f t="shared" si="2"/>
        <v>1</v>
      </c>
    </row>
    <row r="456">
      <c r="A456" s="2" t="s">
        <v>454</v>
      </c>
      <c r="B456" s="3" t="str">
        <f>IFERROR(__xludf.DUMMYFUNCTION("SPLIT(A456,"","")"),"4-82")</f>
        <v>4-82</v>
      </c>
      <c r="C456" s="3" t="str">
        <f>IFERROR(__xludf.DUMMYFUNCTION("""COMPUTED_VALUE"""),"34-87")</f>
        <v>34-87</v>
      </c>
      <c r="D456" s="3">
        <f>IFERROR(__xludf.DUMMYFUNCTION("SPLIT(B456,""-"")"),4.0)</f>
        <v>4</v>
      </c>
      <c r="E456" s="3">
        <f>IFERROR(__xludf.DUMMYFUNCTION("""COMPUTED_VALUE"""),82.0)</f>
        <v>82</v>
      </c>
      <c r="F456" s="3">
        <f>IFERROR(__xludf.DUMMYFUNCTION("SPLIT(C456,""-"")"),34.0)</f>
        <v>34</v>
      </c>
      <c r="G456" s="3">
        <f>IFERROR(__xludf.DUMMYFUNCTION("""COMPUTED_VALUE"""),87.0)</f>
        <v>87</v>
      </c>
      <c r="H456" s="3" t="str">
        <f t="shared" si="1"/>
        <v>#N/A</v>
      </c>
      <c r="J456" s="3">
        <f t="shared" si="2"/>
        <v>1</v>
      </c>
    </row>
    <row r="457">
      <c r="A457" s="2" t="s">
        <v>455</v>
      </c>
      <c r="B457" s="3" t="str">
        <f>IFERROR(__xludf.DUMMYFUNCTION("SPLIT(A457,"","")"),"14-76")</f>
        <v>14-76</v>
      </c>
      <c r="C457" s="3" t="str">
        <f>IFERROR(__xludf.DUMMYFUNCTION("""COMPUTED_VALUE"""),"13-40")</f>
        <v>13-40</v>
      </c>
      <c r="D457" s="3">
        <f>IFERROR(__xludf.DUMMYFUNCTION("SPLIT(B457,""-"")"),14.0)</f>
        <v>14</v>
      </c>
      <c r="E457" s="3">
        <f>IFERROR(__xludf.DUMMYFUNCTION("""COMPUTED_VALUE"""),76.0)</f>
        <v>76</v>
      </c>
      <c r="F457" s="3">
        <f>IFERROR(__xludf.DUMMYFUNCTION("SPLIT(C457,""-"")"),13.0)</f>
        <v>13</v>
      </c>
      <c r="G457" s="3">
        <f>IFERROR(__xludf.DUMMYFUNCTION("""COMPUTED_VALUE"""),40.0)</f>
        <v>40</v>
      </c>
      <c r="H457" s="3" t="str">
        <f t="shared" si="1"/>
        <v>#N/A</v>
      </c>
      <c r="J457" s="3">
        <f t="shared" si="2"/>
        <v>1</v>
      </c>
    </row>
    <row r="458">
      <c r="A458" s="2" t="s">
        <v>456</v>
      </c>
      <c r="B458" s="3" t="str">
        <f>IFERROR(__xludf.DUMMYFUNCTION("SPLIT(A458,"","")"),"26-95")</f>
        <v>26-95</v>
      </c>
      <c r="C458" s="3" t="str">
        <f>IFERROR(__xludf.DUMMYFUNCTION("""COMPUTED_VALUE"""),"25-98")</f>
        <v>25-98</v>
      </c>
      <c r="D458" s="3">
        <f>IFERROR(__xludf.DUMMYFUNCTION("SPLIT(B458,""-"")"),26.0)</f>
        <v>26</v>
      </c>
      <c r="E458" s="3">
        <f>IFERROR(__xludf.DUMMYFUNCTION("""COMPUTED_VALUE"""),95.0)</f>
        <v>95</v>
      </c>
      <c r="F458" s="3">
        <f>IFERROR(__xludf.DUMMYFUNCTION("SPLIT(C458,""-"")"),25.0)</f>
        <v>25</v>
      </c>
      <c r="G458" s="3">
        <f>IFERROR(__xludf.DUMMYFUNCTION("""COMPUTED_VALUE"""),98.0)</f>
        <v>98</v>
      </c>
      <c r="H458" s="3">
        <f t="shared" si="1"/>
        <v>1</v>
      </c>
      <c r="J458" s="3">
        <f t="shared" si="2"/>
        <v>1</v>
      </c>
    </row>
    <row r="459">
      <c r="A459" s="2" t="s">
        <v>457</v>
      </c>
      <c r="B459" s="3" t="str">
        <f>IFERROR(__xludf.DUMMYFUNCTION("SPLIT(A459,"","")"),"5-62")</f>
        <v>5-62</v>
      </c>
      <c r="C459" s="3" t="str">
        <f>IFERROR(__xludf.DUMMYFUNCTION("""COMPUTED_VALUE"""),"61-62")</f>
        <v>61-62</v>
      </c>
      <c r="D459" s="3">
        <f>IFERROR(__xludf.DUMMYFUNCTION("SPLIT(B459,""-"")"),5.0)</f>
        <v>5</v>
      </c>
      <c r="E459" s="3">
        <f>IFERROR(__xludf.DUMMYFUNCTION("""COMPUTED_VALUE"""),62.0)</f>
        <v>62</v>
      </c>
      <c r="F459" s="3">
        <f>IFERROR(__xludf.DUMMYFUNCTION("SPLIT(C459,""-"")"),61.0)</f>
        <v>61</v>
      </c>
      <c r="G459" s="3">
        <f>IFERROR(__xludf.DUMMYFUNCTION("""COMPUTED_VALUE"""),62.0)</f>
        <v>62</v>
      </c>
      <c r="H459" s="3">
        <f t="shared" si="1"/>
        <v>1</v>
      </c>
      <c r="J459" s="3">
        <f t="shared" si="2"/>
        <v>1</v>
      </c>
    </row>
    <row r="460">
      <c r="A460" s="2" t="s">
        <v>458</v>
      </c>
      <c r="B460" s="3" t="str">
        <f>IFERROR(__xludf.DUMMYFUNCTION("SPLIT(A460,"","")"),"28-45")</f>
        <v>28-45</v>
      </c>
      <c r="C460" s="3" t="str">
        <f>IFERROR(__xludf.DUMMYFUNCTION("""COMPUTED_VALUE"""),"22-45")</f>
        <v>22-45</v>
      </c>
      <c r="D460" s="3">
        <f>IFERROR(__xludf.DUMMYFUNCTION("SPLIT(B460,""-"")"),28.0)</f>
        <v>28</v>
      </c>
      <c r="E460" s="3">
        <f>IFERROR(__xludf.DUMMYFUNCTION("""COMPUTED_VALUE"""),45.0)</f>
        <v>45</v>
      </c>
      <c r="F460" s="3">
        <f>IFERROR(__xludf.DUMMYFUNCTION("SPLIT(C460,""-"")"),22.0)</f>
        <v>22</v>
      </c>
      <c r="G460" s="3">
        <f>IFERROR(__xludf.DUMMYFUNCTION("""COMPUTED_VALUE"""),45.0)</f>
        <v>45</v>
      </c>
      <c r="H460" s="3">
        <f t="shared" si="1"/>
        <v>1</v>
      </c>
      <c r="J460" s="3">
        <f t="shared" si="2"/>
        <v>1</v>
      </c>
    </row>
    <row r="461">
      <c r="A461" s="2" t="s">
        <v>459</v>
      </c>
      <c r="B461" s="3" t="str">
        <f>IFERROR(__xludf.DUMMYFUNCTION("SPLIT(A461,"","")"),"29-41")</f>
        <v>29-41</v>
      </c>
      <c r="C461" s="3" t="str">
        <f>IFERROR(__xludf.DUMMYFUNCTION("""COMPUTED_VALUE"""),"36-42")</f>
        <v>36-42</v>
      </c>
      <c r="D461" s="3">
        <f>IFERROR(__xludf.DUMMYFUNCTION("SPLIT(B461,""-"")"),29.0)</f>
        <v>29</v>
      </c>
      <c r="E461" s="3">
        <f>IFERROR(__xludf.DUMMYFUNCTION("""COMPUTED_VALUE"""),41.0)</f>
        <v>41</v>
      </c>
      <c r="F461" s="3">
        <f>IFERROR(__xludf.DUMMYFUNCTION("SPLIT(C461,""-"")"),36.0)</f>
        <v>36</v>
      </c>
      <c r="G461" s="3">
        <f>IFERROR(__xludf.DUMMYFUNCTION("""COMPUTED_VALUE"""),42.0)</f>
        <v>42</v>
      </c>
      <c r="H461" s="3" t="str">
        <f t="shared" si="1"/>
        <v>#N/A</v>
      </c>
      <c r="J461" s="3">
        <f t="shared" si="2"/>
        <v>1</v>
      </c>
    </row>
    <row r="462">
      <c r="A462" s="2" t="s">
        <v>460</v>
      </c>
      <c r="B462" s="3" t="str">
        <f>IFERROR(__xludf.DUMMYFUNCTION("SPLIT(A462,"","")"),"85-98")</f>
        <v>85-98</v>
      </c>
      <c r="C462" s="3" t="str">
        <f>IFERROR(__xludf.DUMMYFUNCTION("""COMPUTED_VALUE"""),"61-86")</f>
        <v>61-86</v>
      </c>
      <c r="D462" s="3">
        <f>IFERROR(__xludf.DUMMYFUNCTION("SPLIT(B462,""-"")"),85.0)</f>
        <v>85</v>
      </c>
      <c r="E462" s="3">
        <f>IFERROR(__xludf.DUMMYFUNCTION("""COMPUTED_VALUE"""),98.0)</f>
        <v>98</v>
      </c>
      <c r="F462" s="3">
        <f>IFERROR(__xludf.DUMMYFUNCTION("SPLIT(C462,""-"")"),61.0)</f>
        <v>61</v>
      </c>
      <c r="G462" s="3">
        <f>IFERROR(__xludf.DUMMYFUNCTION("""COMPUTED_VALUE"""),86.0)</f>
        <v>86</v>
      </c>
      <c r="H462" s="3" t="str">
        <f t="shared" si="1"/>
        <v>#N/A</v>
      </c>
      <c r="J462" s="3">
        <f t="shared" si="2"/>
        <v>1</v>
      </c>
    </row>
    <row r="463">
      <c r="A463" s="2" t="s">
        <v>461</v>
      </c>
      <c r="B463" s="3" t="str">
        <f>IFERROR(__xludf.DUMMYFUNCTION("SPLIT(A463,"","")"),"12-97")</f>
        <v>12-97</v>
      </c>
      <c r="C463" s="3" t="str">
        <f>IFERROR(__xludf.DUMMYFUNCTION("""COMPUTED_VALUE"""),"11-97")</f>
        <v>11-97</v>
      </c>
      <c r="D463" s="3">
        <f>IFERROR(__xludf.DUMMYFUNCTION("SPLIT(B463,""-"")"),12.0)</f>
        <v>12</v>
      </c>
      <c r="E463" s="3">
        <f>IFERROR(__xludf.DUMMYFUNCTION("""COMPUTED_VALUE"""),97.0)</f>
        <v>97</v>
      </c>
      <c r="F463" s="3">
        <f>IFERROR(__xludf.DUMMYFUNCTION("SPLIT(C463,""-"")"),11.0)</f>
        <v>11</v>
      </c>
      <c r="G463" s="3">
        <f>IFERROR(__xludf.DUMMYFUNCTION("""COMPUTED_VALUE"""),97.0)</f>
        <v>97</v>
      </c>
      <c r="H463" s="3">
        <f t="shared" si="1"/>
        <v>1</v>
      </c>
      <c r="J463" s="3">
        <f t="shared" si="2"/>
        <v>1</v>
      </c>
    </row>
    <row r="464">
      <c r="A464" s="2" t="s">
        <v>462</v>
      </c>
      <c r="B464" s="3" t="str">
        <f>IFERROR(__xludf.DUMMYFUNCTION("SPLIT(A464,"","")"),"6-78")</f>
        <v>6-78</v>
      </c>
      <c r="C464" s="3" t="str">
        <f>IFERROR(__xludf.DUMMYFUNCTION("""COMPUTED_VALUE"""),"5-60")</f>
        <v>5-60</v>
      </c>
      <c r="D464" s="3">
        <f>IFERROR(__xludf.DUMMYFUNCTION("SPLIT(B464,""-"")"),6.0)</f>
        <v>6</v>
      </c>
      <c r="E464" s="3">
        <f>IFERROR(__xludf.DUMMYFUNCTION("""COMPUTED_VALUE"""),78.0)</f>
        <v>78</v>
      </c>
      <c r="F464" s="3">
        <f>IFERROR(__xludf.DUMMYFUNCTION("SPLIT(C464,""-"")"),5.0)</f>
        <v>5</v>
      </c>
      <c r="G464" s="3">
        <f>IFERROR(__xludf.DUMMYFUNCTION("""COMPUTED_VALUE"""),60.0)</f>
        <v>60</v>
      </c>
      <c r="H464" s="3" t="str">
        <f t="shared" si="1"/>
        <v>#N/A</v>
      </c>
      <c r="J464" s="3">
        <f t="shared" si="2"/>
        <v>1</v>
      </c>
    </row>
    <row r="465">
      <c r="A465" s="2" t="s">
        <v>463</v>
      </c>
      <c r="B465" s="3" t="str">
        <f>IFERROR(__xludf.DUMMYFUNCTION("SPLIT(A465,"","")"),"61-67")</f>
        <v>61-67</v>
      </c>
      <c r="C465" s="3" t="str">
        <f>IFERROR(__xludf.DUMMYFUNCTION("""COMPUTED_VALUE"""),"39-62")</f>
        <v>39-62</v>
      </c>
      <c r="D465" s="3">
        <f>IFERROR(__xludf.DUMMYFUNCTION("SPLIT(B465,""-"")"),61.0)</f>
        <v>61</v>
      </c>
      <c r="E465" s="3">
        <f>IFERROR(__xludf.DUMMYFUNCTION("""COMPUTED_VALUE"""),67.0)</f>
        <v>67</v>
      </c>
      <c r="F465" s="3">
        <f>IFERROR(__xludf.DUMMYFUNCTION("SPLIT(C465,""-"")"),39.0)</f>
        <v>39</v>
      </c>
      <c r="G465" s="3">
        <f>IFERROR(__xludf.DUMMYFUNCTION("""COMPUTED_VALUE"""),62.0)</f>
        <v>62</v>
      </c>
      <c r="H465" s="3" t="str">
        <f t="shared" si="1"/>
        <v>#N/A</v>
      </c>
      <c r="J465" s="3">
        <f t="shared" si="2"/>
        <v>1</v>
      </c>
    </row>
    <row r="466">
      <c r="A466" s="2" t="s">
        <v>464</v>
      </c>
      <c r="B466" s="3" t="str">
        <f>IFERROR(__xludf.DUMMYFUNCTION("SPLIT(A466,"","")"),"58-77")</f>
        <v>58-77</v>
      </c>
      <c r="C466" s="3" t="str">
        <f>IFERROR(__xludf.DUMMYFUNCTION("""COMPUTED_VALUE"""),"58-73")</f>
        <v>58-73</v>
      </c>
      <c r="D466" s="3">
        <f>IFERROR(__xludf.DUMMYFUNCTION("SPLIT(B466,""-"")"),58.0)</f>
        <v>58</v>
      </c>
      <c r="E466" s="3">
        <f>IFERROR(__xludf.DUMMYFUNCTION("""COMPUTED_VALUE"""),77.0)</f>
        <v>77</v>
      </c>
      <c r="F466" s="3">
        <f>IFERROR(__xludf.DUMMYFUNCTION("SPLIT(C466,""-"")"),58.0)</f>
        <v>58</v>
      </c>
      <c r="G466" s="3">
        <f>IFERROR(__xludf.DUMMYFUNCTION("""COMPUTED_VALUE"""),73.0)</f>
        <v>73</v>
      </c>
      <c r="H466" s="3">
        <f t="shared" si="1"/>
        <v>1</v>
      </c>
      <c r="J466" s="3">
        <f t="shared" si="2"/>
        <v>1</v>
      </c>
    </row>
    <row r="467">
      <c r="A467" s="2" t="s">
        <v>465</v>
      </c>
      <c r="B467" s="3" t="str">
        <f>IFERROR(__xludf.DUMMYFUNCTION("SPLIT(A467,"","")"),"92-98")</f>
        <v>92-98</v>
      </c>
      <c r="C467" s="3" t="str">
        <f>IFERROR(__xludf.DUMMYFUNCTION("""COMPUTED_VALUE"""),"5-96")</f>
        <v>5-96</v>
      </c>
      <c r="D467" s="3">
        <f>IFERROR(__xludf.DUMMYFUNCTION("SPLIT(B467,""-"")"),92.0)</f>
        <v>92</v>
      </c>
      <c r="E467" s="3">
        <f>IFERROR(__xludf.DUMMYFUNCTION("""COMPUTED_VALUE"""),98.0)</f>
        <v>98</v>
      </c>
      <c r="F467" s="3">
        <f>IFERROR(__xludf.DUMMYFUNCTION("SPLIT(C467,""-"")"),5.0)</f>
        <v>5</v>
      </c>
      <c r="G467" s="3">
        <f>IFERROR(__xludf.DUMMYFUNCTION("""COMPUTED_VALUE"""),96.0)</f>
        <v>96</v>
      </c>
      <c r="H467" s="3" t="str">
        <f t="shared" si="1"/>
        <v>#N/A</v>
      </c>
      <c r="J467" s="3">
        <f t="shared" si="2"/>
        <v>1</v>
      </c>
    </row>
    <row r="468">
      <c r="A468" s="2" t="s">
        <v>466</v>
      </c>
      <c r="B468" s="3" t="str">
        <f>IFERROR(__xludf.DUMMYFUNCTION("SPLIT(A468,"","")"),"41-98")</f>
        <v>41-98</v>
      </c>
      <c r="C468" s="3" t="str">
        <f>IFERROR(__xludf.DUMMYFUNCTION("""COMPUTED_VALUE"""),"39-41")</f>
        <v>39-41</v>
      </c>
      <c r="D468" s="3">
        <f>IFERROR(__xludf.DUMMYFUNCTION("SPLIT(B468,""-"")"),41.0)</f>
        <v>41</v>
      </c>
      <c r="E468" s="3">
        <f>IFERROR(__xludf.DUMMYFUNCTION("""COMPUTED_VALUE"""),98.0)</f>
        <v>98</v>
      </c>
      <c r="F468" s="3">
        <f>IFERROR(__xludf.DUMMYFUNCTION("SPLIT(C468,""-"")"),39.0)</f>
        <v>39</v>
      </c>
      <c r="G468" s="3">
        <f>IFERROR(__xludf.DUMMYFUNCTION("""COMPUTED_VALUE"""),41.0)</f>
        <v>41</v>
      </c>
      <c r="H468" s="3" t="str">
        <f t="shared" si="1"/>
        <v>#N/A</v>
      </c>
      <c r="J468" s="3">
        <f t="shared" si="2"/>
        <v>1</v>
      </c>
    </row>
    <row r="469">
      <c r="A469" s="2" t="s">
        <v>467</v>
      </c>
      <c r="B469" s="3" t="str">
        <f>IFERROR(__xludf.DUMMYFUNCTION("SPLIT(A469,"","")"),"2-77")</f>
        <v>2-77</v>
      </c>
      <c r="C469" s="3" t="str">
        <f>IFERROR(__xludf.DUMMYFUNCTION("""COMPUTED_VALUE"""),"25-78")</f>
        <v>25-78</v>
      </c>
      <c r="D469" s="3">
        <f>IFERROR(__xludf.DUMMYFUNCTION("SPLIT(B469,""-"")"),2.0)</f>
        <v>2</v>
      </c>
      <c r="E469" s="3">
        <f>IFERROR(__xludf.DUMMYFUNCTION("""COMPUTED_VALUE"""),77.0)</f>
        <v>77</v>
      </c>
      <c r="F469" s="3">
        <f>IFERROR(__xludf.DUMMYFUNCTION("SPLIT(C469,""-"")"),25.0)</f>
        <v>25</v>
      </c>
      <c r="G469" s="3">
        <f>IFERROR(__xludf.DUMMYFUNCTION("""COMPUTED_VALUE"""),78.0)</f>
        <v>78</v>
      </c>
      <c r="H469" s="3" t="str">
        <f t="shared" si="1"/>
        <v>#N/A</v>
      </c>
      <c r="J469" s="3">
        <f t="shared" si="2"/>
        <v>1</v>
      </c>
    </row>
    <row r="470">
      <c r="A470" s="2" t="s">
        <v>468</v>
      </c>
      <c r="B470" s="3" t="str">
        <f>IFERROR(__xludf.DUMMYFUNCTION("SPLIT(A470,"","")"),"62-71")</f>
        <v>62-71</v>
      </c>
      <c r="C470" s="3" t="str">
        <f>IFERROR(__xludf.DUMMYFUNCTION("""COMPUTED_VALUE"""),"1-49")</f>
        <v>1-49</v>
      </c>
      <c r="D470" s="3">
        <f>IFERROR(__xludf.DUMMYFUNCTION("SPLIT(B470,""-"")"),62.0)</f>
        <v>62</v>
      </c>
      <c r="E470" s="3">
        <f>IFERROR(__xludf.DUMMYFUNCTION("""COMPUTED_VALUE"""),71.0)</f>
        <v>71</v>
      </c>
      <c r="F470" s="3">
        <f>IFERROR(__xludf.DUMMYFUNCTION("SPLIT(C470,""-"")"),1.0)</f>
        <v>1</v>
      </c>
      <c r="G470" s="3">
        <f>IFERROR(__xludf.DUMMYFUNCTION("""COMPUTED_VALUE"""),49.0)</f>
        <v>49</v>
      </c>
      <c r="H470" s="3" t="str">
        <f t="shared" si="1"/>
        <v>#N/A</v>
      </c>
      <c r="J470" s="3" t="str">
        <f t="shared" si="2"/>
        <v>#N/A</v>
      </c>
    </row>
    <row r="471">
      <c r="A471" s="2" t="s">
        <v>469</v>
      </c>
      <c r="B471" s="3" t="str">
        <f>IFERROR(__xludf.DUMMYFUNCTION("SPLIT(A471,"","")"),"11-84")</f>
        <v>11-84</v>
      </c>
      <c r="C471" s="4">
        <f>IFERROR(__xludf.DUMMYFUNCTION("""COMPUTED_VALUE"""),44845.0)</f>
        <v>44845</v>
      </c>
      <c r="D471" s="3">
        <f>IFERROR(__xludf.DUMMYFUNCTION("SPLIT(B471,""-"")"),11.0)</f>
        <v>11</v>
      </c>
      <c r="E471" s="3">
        <f>IFERROR(__xludf.DUMMYFUNCTION("""COMPUTED_VALUE"""),84.0)</f>
        <v>84</v>
      </c>
      <c r="F471" s="3">
        <f>IFERROR(__xludf.DUMMYFUNCTION("SPLIT(C471,""-"")"),10.0)</f>
        <v>10</v>
      </c>
      <c r="G471" s="3">
        <f>IFERROR(__xludf.DUMMYFUNCTION("""COMPUTED_VALUE"""),11.0)</f>
        <v>11</v>
      </c>
      <c r="H471" s="3" t="str">
        <f t="shared" si="1"/>
        <v>#N/A</v>
      </c>
      <c r="J471" s="3">
        <f t="shared" si="2"/>
        <v>1</v>
      </c>
    </row>
    <row r="472">
      <c r="A472" s="2" t="s">
        <v>470</v>
      </c>
      <c r="B472" s="3" t="str">
        <f>IFERROR(__xludf.DUMMYFUNCTION("SPLIT(A472,"","")"),"25-42")</f>
        <v>25-42</v>
      </c>
      <c r="C472" s="3" t="str">
        <f>IFERROR(__xludf.DUMMYFUNCTION("""COMPUTED_VALUE"""),"26-78")</f>
        <v>26-78</v>
      </c>
      <c r="D472" s="3">
        <f>IFERROR(__xludf.DUMMYFUNCTION("SPLIT(B472,""-"")"),25.0)</f>
        <v>25</v>
      </c>
      <c r="E472" s="3">
        <f>IFERROR(__xludf.DUMMYFUNCTION("""COMPUTED_VALUE"""),42.0)</f>
        <v>42</v>
      </c>
      <c r="F472" s="3">
        <f>IFERROR(__xludf.DUMMYFUNCTION("SPLIT(C472,""-"")"),26.0)</f>
        <v>26</v>
      </c>
      <c r="G472" s="3">
        <f>IFERROR(__xludf.DUMMYFUNCTION("""COMPUTED_VALUE"""),78.0)</f>
        <v>78</v>
      </c>
      <c r="H472" s="3" t="str">
        <f t="shared" si="1"/>
        <v>#N/A</v>
      </c>
      <c r="J472" s="3">
        <f t="shared" si="2"/>
        <v>1</v>
      </c>
    </row>
    <row r="473">
      <c r="A473" s="2" t="s">
        <v>471</v>
      </c>
      <c r="B473" s="3" t="str">
        <f>IFERROR(__xludf.DUMMYFUNCTION("SPLIT(A473,"","")"),"32-97")</f>
        <v>32-97</v>
      </c>
      <c r="C473" s="4">
        <f>IFERROR(__xludf.DUMMYFUNCTION("""COMPUTED_VALUE"""),44632.0)</f>
        <v>44632</v>
      </c>
      <c r="D473" s="3">
        <f>IFERROR(__xludf.DUMMYFUNCTION("SPLIT(B473,""-"")"),32.0)</f>
        <v>32</v>
      </c>
      <c r="E473" s="3">
        <f>IFERROR(__xludf.DUMMYFUNCTION("""COMPUTED_VALUE"""),97.0)</f>
        <v>97</v>
      </c>
      <c r="F473" s="3">
        <f>IFERROR(__xludf.DUMMYFUNCTION("SPLIT(C473,""-"")"),3.0)</f>
        <v>3</v>
      </c>
      <c r="G473" s="3">
        <f>IFERROR(__xludf.DUMMYFUNCTION("""COMPUTED_VALUE"""),12.0)</f>
        <v>12</v>
      </c>
      <c r="H473" s="3" t="str">
        <f t="shared" si="1"/>
        <v>#N/A</v>
      </c>
      <c r="J473" s="3" t="str">
        <f t="shared" si="2"/>
        <v>#N/A</v>
      </c>
    </row>
    <row r="474">
      <c r="A474" s="2" t="s">
        <v>472</v>
      </c>
      <c r="B474" s="3" t="str">
        <f>IFERROR(__xludf.DUMMYFUNCTION("SPLIT(A474,"","")"),"36-73")</f>
        <v>36-73</v>
      </c>
      <c r="C474" s="3" t="str">
        <f>IFERROR(__xludf.DUMMYFUNCTION("""COMPUTED_VALUE"""),"7-73")</f>
        <v>7-73</v>
      </c>
      <c r="D474" s="3">
        <f>IFERROR(__xludf.DUMMYFUNCTION("SPLIT(B474,""-"")"),36.0)</f>
        <v>36</v>
      </c>
      <c r="E474" s="3">
        <f>IFERROR(__xludf.DUMMYFUNCTION("""COMPUTED_VALUE"""),73.0)</f>
        <v>73</v>
      </c>
      <c r="F474" s="3">
        <f>IFERROR(__xludf.DUMMYFUNCTION("SPLIT(C474,""-"")"),7.0)</f>
        <v>7</v>
      </c>
      <c r="G474" s="3">
        <f>IFERROR(__xludf.DUMMYFUNCTION("""COMPUTED_VALUE"""),73.0)</f>
        <v>73</v>
      </c>
      <c r="H474" s="3">
        <f t="shared" si="1"/>
        <v>1</v>
      </c>
      <c r="J474" s="3">
        <f t="shared" si="2"/>
        <v>1</v>
      </c>
    </row>
    <row r="475">
      <c r="A475" s="2" t="s">
        <v>473</v>
      </c>
      <c r="B475" s="3" t="str">
        <f>IFERROR(__xludf.DUMMYFUNCTION("SPLIT(A475,"","")"),"26-71")</f>
        <v>26-71</v>
      </c>
      <c r="C475" s="3" t="str">
        <f>IFERROR(__xludf.DUMMYFUNCTION("""COMPUTED_VALUE"""),"25-27")</f>
        <v>25-27</v>
      </c>
      <c r="D475" s="3">
        <f>IFERROR(__xludf.DUMMYFUNCTION("SPLIT(B475,""-"")"),26.0)</f>
        <v>26</v>
      </c>
      <c r="E475" s="3">
        <f>IFERROR(__xludf.DUMMYFUNCTION("""COMPUTED_VALUE"""),71.0)</f>
        <v>71</v>
      </c>
      <c r="F475" s="3">
        <f>IFERROR(__xludf.DUMMYFUNCTION("SPLIT(C475,""-"")"),25.0)</f>
        <v>25</v>
      </c>
      <c r="G475" s="3">
        <f>IFERROR(__xludf.DUMMYFUNCTION("""COMPUTED_VALUE"""),27.0)</f>
        <v>27</v>
      </c>
      <c r="H475" s="3" t="str">
        <f t="shared" si="1"/>
        <v>#N/A</v>
      </c>
      <c r="J475" s="3">
        <f t="shared" si="2"/>
        <v>1</v>
      </c>
    </row>
    <row r="476">
      <c r="A476" s="2" t="s">
        <v>474</v>
      </c>
      <c r="B476" s="3" t="str">
        <f>IFERROR(__xludf.DUMMYFUNCTION("SPLIT(A476,"","")"),"1-48")</f>
        <v>1-48</v>
      </c>
      <c r="C476" s="3" t="str">
        <f>IFERROR(__xludf.DUMMYFUNCTION("""COMPUTED_VALUE"""),"19-48")</f>
        <v>19-48</v>
      </c>
      <c r="D476" s="3">
        <f>IFERROR(__xludf.DUMMYFUNCTION("SPLIT(B476,""-"")"),1.0)</f>
        <v>1</v>
      </c>
      <c r="E476" s="3">
        <f>IFERROR(__xludf.DUMMYFUNCTION("""COMPUTED_VALUE"""),48.0)</f>
        <v>48</v>
      </c>
      <c r="F476" s="3">
        <f>IFERROR(__xludf.DUMMYFUNCTION("SPLIT(C476,""-"")"),19.0)</f>
        <v>19</v>
      </c>
      <c r="G476" s="3">
        <f>IFERROR(__xludf.DUMMYFUNCTION("""COMPUTED_VALUE"""),48.0)</f>
        <v>48</v>
      </c>
      <c r="H476" s="3">
        <f t="shared" si="1"/>
        <v>1</v>
      </c>
      <c r="J476" s="3">
        <f t="shared" si="2"/>
        <v>1</v>
      </c>
    </row>
    <row r="477">
      <c r="A477" s="2" t="s">
        <v>475</v>
      </c>
      <c r="B477" s="3" t="str">
        <f>IFERROR(__xludf.DUMMYFUNCTION("SPLIT(A477,"","")"),"11-37")</f>
        <v>11-37</v>
      </c>
      <c r="C477" s="3" t="str">
        <f>IFERROR(__xludf.DUMMYFUNCTION("""COMPUTED_VALUE"""),"11-99")</f>
        <v>11-99</v>
      </c>
      <c r="D477" s="3">
        <f>IFERROR(__xludf.DUMMYFUNCTION("SPLIT(B477,""-"")"),11.0)</f>
        <v>11</v>
      </c>
      <c r="E477" s="3">
        <f>IFERROR(__xludf.DUMMYFUNCTION("""COMPUTED_VALUE"""),37.0)</f>
        <v>37</v>
      </c>
      <c r="F477" s="3">
        <f>IFERROR(__xludf.DUMMYFUNCTION("SPLIT(C477,""-"")"),11.0)</f>
        <v>11</v>
      </c>
      <c r="G477" s="3">
        <f>IFERROR(__xludf.DUMMYFUNCTION("""COMPUTED_VALUE"""),99.0)</f>
        <v>99</v>
      </c>
      <c r="H477" s="3">
        <f t="shared" si="1"/>
        <v>1</v>
      </c>
      <c r="J477" s="3">
        <f t="shared" si="2"/>
        <v>1</v>
      </c>
    </row>
    <row r="478">
      <c r="A478" s="2" t="s">
        <v>476</v>
      </c>
      <c r="B478" s="3" t="str">
        <f>IFERROR(__xludf.DUMMYFUNCTION("SPLIT(A478,"","")"),"49-76")</f>
        <v>49-76</v>
      </c>
      <c r="C478" s="3" t="str">
        <f>IFERROR(__xludf.DUMMYFUNCTION("""COMPUTED_VALUE"""),"42-50")</f>
        <v>42-50</v>
      </c>
      <c r="D478" s="3">
        <f>IFERROR(__xludf.DUMMYFUNCTION("SPLIT(B478,""-"")"),49.0)</f>
        <v>49</v>
      </c>
      <c r="E478" s="3">
        <f>IFERROR(__xludf.DUMMYFUNCTION("""COMPUTED_VALUE"""),76.0)</f>
        <v>76</v>
      </c>
      <c r="F478" s="3">
        <f>IFERROR(__xludf.DUMMYFUNCTION("SPLIT(C478,""-"")"),42.0)</f>
        <v>42</v>
      </c>
      <c r="G478" s="3">
        <f>IFERROR(__xludf.DUMMYFUNCTION("""COMPUTED_VALUE"""),50.0)</f>
        <v>50</v>
      </c>
      <c r="H478" s="3" t="str">
        <f t="shared" si="1"/>
        <v>#N/A</v>
      </c>
      <c r="J478" s="3">
        <f t="shared" si="2"/>
        <v>1</v>
      </c>
    </row>
    <row r="479">
      <c r="A479" s="2" t="s">
        <v>477</v>
      </c>
      <c r="B479" s="3" t="str">
        <f>IFERROR(__xludf.DUMMYFUNCTION("SPLIT(A479,"","")"),"2-34")</f>
        <v>2-34</v>
      </c>
      <c r="C479" s="3" t="str">
        <f>IFERROR(__xludf.DUMMYFUNCTION("""COMPUTED_VALUE"""),"1-97")</f>
        <v>1-97</v>
      </c>
      <c r="D479" s="3">
        <f>IFERROR(__xludf.DUMMYFUNCTION("SPLIT(B479,""-"")"),2.0)</f>
        <v>2</v>
      </c>
      <c r="E479" s="3">
        <f>IFERROR(__xludf.DUMMYFUNCTION("""COMPUTED_VALUE"""),34.0)</f>
        <v>34</v>
      </c>
      <c r="F479" s="3">
        <f>IFERROR(__xludf.DUMMYFUNCTION("SPLIT(C479,""-"")"),1.0)</f>
        <v>1</v>
      </c>
      <c r="G479" s="3">
        <f>IFERROR(__xludf.DUMMYFUNCTION("""COMPUTED_VALUE"""),97.0)</f>
        <v>97</v>
      </c>
      <c r="H479" s="3">
        <f t="shared" si="1"/>
        <v>1</v>
      </c>
      <c r="J479" s="3">
        <f t="shared" si="2"/>
        <v>1</v>
      </c>
    </row>
    <row r="480">
      <c r="A480" s="2" t="s">
        <v>478</v>
      </c>
      <c r="B480" s="3" t="str">
        <f>IFERROR(__xludf.DUMMYFUNCTION("SPLIT(A480,"","")"),"60-66")</f>
        <v>60-66</v>
      </c>
      <c r="C480" s="3" t="str">
        <f>IFERROR(__xludf.DUMMYFUNCTION("""COMPUTED_VALUE"""),"66-66")</f>
        <v>66-66</v>
      </c>
      <c r="D480" s="3">
        <f>IFERROR(__xludf.DUMMYFUNCTION("SPLIT(B480,""-"")"),60.0)</f>
        <v>60</v>
      </c>
      <c r="E480" s="3">
        <f>IFERROR(__xludf.DUMMYFUNCTION("""COMPUTED_VALUE"""),66.0)</f>
        <v>66</v>
      </c>
      <c r="F480" s="3">
        <f>IFERROR(__xludf.DUMMYFUNCTION("SPLIT(C480,""-"")"),66.0)</f>
        <v>66</v>
      </c>
      <c r="G480" s="3">
        <f>IFERROR(__xludf.DUMMYFUNCTION("""COMPUTED_VALUE"""),66.0)</f>
        <v>66</v>
      </c>
      <c r="H480" s="3">
        <f t="shared" si="1"/>
        <v>1</v>
      </c>
      <c r="J480" s="3">
        <f t="shared" si="2"/>
        <v>1</v>
      </c>
    </row>
    <row r="481">
      <c r="A481" s="2" t="s">
        <v>479</v>
      </c>
      <c r="B481" s="4">
        <f>IFERROR(__xludf.DUMMYFUNCTION("SPLIT(A481,"","")"),44655.0)</f>
        <v>44655</v>
      </c>
      <c r="C481" s="4">
        <f>IFERROR(__xludf.DUMMYFUNCTION("""COMPUTED_VALUE"""),44625.0)</f>
        <v>44625</v>
      </c>
      <c r="D481" s="3">
        <f>IFERROR(__xludf.DUMMYFUNCTION("SPLIT(B481,""-"")"),4.0)</f>
        <v>4</v>
      </c>
      <c r="E481" s="3">
        <f>IFERROR(__xludf.DUMMYFUNCTION("""COMPUTED_VALUE"""),4.0)</f>
        <v>4</v>
      </c>
      <c r="F481" s="3">
        <f>IFERROR(__xludf.DUMMYFUNCTION("SPLIT(C481,""-"")"),3.0)</f>
        <v>3</v>
      </c>
      <c r="G481" s="3">
        <f>IFERROR(__xludf.DUMMYFUNCTION("""COMPUTED_VALUE"""),5.0)</f>
        <v>5</v>
      </c>
      <c r="H481" s="3">
        <f t="shared" si="1"/>
        <v>1</v>
      </c>
      <c r="J481" s="3">
        <f t="shared" si="2"/>
        <v>1</v>
      </c>
    </row>
    <row r="482">
      <c r="A482" s="2" t="s">
        <v>480</v>
      </c>
      <c r="B482" s="3" t="str">
        <f>IFERROR(__xludf.DUMMYFUNCTION("SPLIT(A482,"","")"),"37-37")</f>
        <v>37-37</v>
      </c>
      <c r="C482" s="3" t="str">
        <f>IFERROR(__xludf.DUMMYFUNCTION("""COMPUTED_VALUE"""),"38-40")</f>
        <v>38-40</v>
      </c>
      <c r="D482" s="3">
        <f>IFERROR(__xludf.DUMMYFUNCTION("SPLIT(B482,""-"")"),37.0)</f>
        <v>37</v>
      </c>
      <c r="E482" s="3">
        <f>IFERROR(__xludf.DUMMYFUNCTION("""COMPUTED_VALUE"""),37.0)</f>
        <v>37</v>
      </c>
      <c r="F482" s="3">
        <f>IFERROR(__xludf.DUMMYFUNCTION("SPLIT(C482,""-"")"),38.0)</f>
        <v>38</v>
      </c>
      <c r="G482" s="3">
        <f>IFERROR(__xludf.DUMMYFUNCTION("""COMPUTED_VALUE"""),40.0)</f>
        <v>40</v>
      </c>
      <c r="H482" s="3" t="str">
        <f t="shared" si="1"/>
        <v>#N/A</v>
      </c>
      <c r="J482" s="3" t="str">
        <f t="shared" si="2"/>
        <v>#N/A</v>
      </c>
    </row>
    <row r="483">
      <c r="A483" s="2" t="s">
        <v>481</v>
      </c>
      <c r="B483" s="3" t="str">
        <f>IFERROR(__xludf.DUMMYFUNCTION("SPLIT(A483,"","")"),"94-94")</f>
        <v>94-94</v>
      </c>
      <c r="C483" s="3" t="str">
        <f>IFERROR(__xludf.DUMMYFUNCTION("""COMPUTED_VALUE"""),"35-94")</f>
        <v>35-94</v>
      </c>
      <c r="D483" s="3">
        <f>IFERROR(__xludf.DUMMYFUNCTION("SPLIT(B483,""-"")"),94.0)</f>
        <v>94</v>
      </c>
      <c r="E483" s="3">
        <f>IFERROR(__xludf.DUMMYFUNCTION("""COMPUTED_VALUE"""),94.0)</f>
        <v>94</v>
      </c>
      <c r="F483" s="3">
        <f>IFERROR(__xludf.DUMMYFUNCTION("SPLIT(C483,""-"")"),35.0)</f>
        <v>35</v>
      </c>
      <c r="G483" s="3">
        <f>IFERROR(__xludf.DUMMYFUNCTION("""COMPUTED_VALUE"""),94.0)</f>
        <v>94</v>
      </c>
      <c r="H483" s="3">
        <f t="shared" si="1"/>
        <v>1</v>
      </c>
      <c r="J483" s="3">
        <f t="shared" si="2"/>
        <v>1</v>
      </c>
    </row>
    <row r="484">
      <c r="A484" s="2" t="s">
        <v>482</v>
      </c>
      <c r="B484" s="3" t="str">
        <f>IFERROR(__xludf.DUMMYFUNCTION("SPLIT(A484,"","")"),"82-84")</f>
        <v>82-84</v>
      </c>
      <c r="C484" s="3" t="str">
        <f>IFERROR(__xludf.DUMMYFUNCTION("""COMPUTED_VALUE"""),"5-83")</f>
        <v>5-83</v>
      </c>
      <c r="D484" s="3">
        <f>IFERROR(__xludf.DUMMYFUNCTION("SPLIT(B484,""-"")"),82.0)</f>
        <v>82</v>
      </c>
      <c r="E484" s="3">
        <f>IFERROR(__xludf.DUMMYFUNCTION("""COMPUTED_VALUE"""),84.0)</f>
        <v>84</v>
      </c>
      <c r="F484" s="3">
        <f>IFERROR(__xludf.DUMMYFUNCTION("SPLIT(C484,""-"")"),5.0)</f>
        <v>5</v>
      </c>
      <c r="G484" s="3">
        <f>IFERROR(__xludf.DUMMYFUNCTION("""COMPUTED_VALUE"""),83.0)</f>
        <v>83</v>
      </c>
      <c r="H484" s="3" t="str">
        <f t="shared" si="1"/>
        <v>#N/A</v>
      </c>
      <c r="J484" s="3">
        <f t="shared" si="2"/>
        <v>1</v>
      </c>
    </row>
    <row r="485">
      <c r="A485" s="2" t="s">
        <v>483</v>
      </c>
      <c r="B485" s="3" t="str">
        <f>IFERROR(__xludf.DUMMYFUNCTION("SPLIT(A485,"","")"),"55-56")</f>
        <v>55-56</v>
      </c>
      <c r="C485" s="3" t="str">
        <f>IFERROR(__xludf.DUMMYFUNCTION("""COMPUTED_VALUE"""),"5-56")</f>
        <v>5-56</v>
      </c>
      <c r="D485" s="3">
        <f>IFERROR(__xludf.DUMMYFUNCTION("SPLIT(B485,""-"")"),55.0)</f>
        <v>55</v>
      </c>
      <c r="E485" s="3">
        <f>IFERROR(__xludf.DUMMYFUNCTION("""COMPUTED_VALUE"""),56.0)</f>
        <v>56</v>
      </c>
      <c r="F485" s="3">
        <f>IFERROR(__xludf.DUMMYFUNCTION("SPLIT(C485,""-"")"),5.0)</f>
        <v>5</v>
      </c>
      <c r="G485" s="3">
        <f>IFERROR(__xludf.DUMMYFUNCTION("""COMPUTED_VALUE"""),56.0)</f>
        <v>56</v>
      </c>
      <c r="H485" s="3">
        <f t="shared" si="1"/>
        <v>1</v>
      </c>
      <c r="J485" s="3">
        <f t="shared" si="2"/>
        <v>1</v>
      </c>
    </row>
    <row r="486">
      <c r="A486" s="2" t="s">
        <v>484</v>
      </c>
      <c r="B486" s="3" t="str">
        <f>IFERROR(__xludf.DUMMYFUNCTION("SPLIT(A486,"","")"),"20-93")</f>
        <v>20-93</v>
      </c>
      <c r="C486" s="3" t="str">
        <f>IFERROR(__xludf.DUMMYFUNCTION("""COMPUTED_VALUE"""),"20-95")</f>
        <v>20-95</v>
      </c>
      <c r="D486" s="3">
        <f>IFERROR(__xludf.DUMMYFUNCTION("SPLIT(B486,""-"")"),20.0)</f>
        <v>20</v>
      </c>
      <c r="E486" s="3">
        <f>IFERROR(__xludf.DUMMYFUNCTION("""COMPUTED_VALUE"""),93.0)</f>
        <v>93</v>
      </c>
      <c r="F486" s="3">
        <f>IFERROR(__xludf.DUMMYFUNCTION("SPLIT(C486,""-"")"),20.0)</f>
        <v>20</v>
      </c>
      <c r="G486" s="3">
        <f>IFERROR(__xludf.DUMMYFUNCTION("""COMPUTED_VALUE"""),95.0)</f>
        <v>95</v>
      </c>
      <c r="H486" s="3">
        <f t="shared" si="1"/>
        <v>1</v>
      </c>
      <c r="J486" s="3">
        <f t="shared" si="2"/>
        <v>1</v>
      </c>
    </row>
    <row r="487">
      <c r="A487" s="2" t="s">
        <v>485</v>
      </c>
      <c r="B487" s="3" t="str">
        <f>IFERROR(__xludf.DUMMYFUNCTION("SPLIT(A487,"","")"),"57-61")</f>
        <v>57-61</v>
      </c>
      <c r="C487" s="3" t="str">
        <f>IFERROR(__xludf.DUMMYFUNCTION("""COMPUTED_VALUE"""),"11-60")</f>
        <v>11-60</v>
      </c>
      <c r="D487" s="3">
        <f>IFERROR(__xludf.DUMMYFUNCTION("SPLIT(B487,""-"")"),57.0)</f>
        <v>57</v>
      </c>
      <c r="E487" s="3">
        <f>IFERROR(__xludf.DUMMYFUNCTION("""COMPUTED_VALUE"""),61.0)</f>
        <v>61</v>
      </c>
      <c r="F487" s="3">
        <f>IFERROR(__xludf.DUMMYFUNCTION("SPLIT(C487,""-"")"),11.0)</f>
        <v>11</v>
      </c>
      <c r="G487" s="3">
        <f>IFERROR(__xludf.DUMMYFUNCTION("""COMPUTED_VALUE"""),60.0)</f>
        <v>60</v>
      </c>
      <c r="H487" s="3" t="str">
        <f t="shared" si="1"/>
        <v>#N/A</v>
      </c>
      <c r="J487" s="3">
        <f t="shared" si="2"/>
        <v>1</v>
      </c>
    </row>
    <row r="488">
      <c r="A488" s="2" t="s">
        <v>486</v>
      </c>
      <c r="B488" s="3" t="str">
        <f>IFERROR(__xludf.DUMMYFUNCTION("SPLIT(A488,"","")"),"86-87")</f>
        <v>86-87</v>
      </c>
      <c r="C488" s="3" t="str">
        <f>IFERROR(__xludf.DUMMYFUNCTION("""COMPUTED_VALUE"""),"15-87")</f>
        <v>15-87</v>
      </c>
      <c r="D488" s="3">
        <f>IFERROR(__xludf.DUMMYFUNCTION("SPLIT(B488,""-"")"),86.0)</f>
        <v>86</v>
      </c>
      <c r="E488" s="3">
        <f>IFERROR(__xludf.DUMMYFUNCTION("""COMPUTED_VALUE"""),87.0)</f>
        <v>87</v>
      </c>
      <c r="F488" s="3">
        <f>IFERROR(__xludf.DUMMYFUNCTION("SPLIT(C488,""-"")"),15.0)</f>
        <v>15</v>
      </c>
      <c r="G488" s="3">
        <f>IFERROR(__xludf.DUMMYFUNCTION("""COMPUTED_VALUE"""),87.0)</f>
        <v>87</v>
      </c>
      <c r="H488" s="3">
        <f t="shared" si="1"/>
        <v>1</v>
      </c>
      <c r="J488" s="3">
        <f t="shared" si="2"/>
        <v>1</v>
      </c>
    </row>
    <row r="489">
      <c r="A489" s="2" t="s">
        <v>487</v>
      </c>
      <c r="B489" s="3" t="str">
        <f>IFERROR(__xludf.DUMMYFUNCTION("SPLIT(A489,"","")"),"11-73")</f>
        <v>11-73</v>
      </c>
      <c r="C489" s="3" t="str">
        <f>IFERROR(__xludf.DUMMYFUNCTION("""COMPUTED_VALUE"""),"11-42")</f>
        <v>11-42</v>
      </c>
      <c r="D489" s="3">
        <f>IFERROR(__xludf.DUMMYFUNCTION("SPLIT(B489,""-"")"),11.0)</f>
        <v>11</v>
      </c>
      <c r="E489" s="3">
        <f>IFERROR(__xludf.DUMMYFUNCTION("""COMPUTED_VALUE"""),73.0)</f>
        <v>73</v>
      </c>
      <c r="F489" s="3">
        <f>IFERROR(__xludf.DUMMYFUNCTION("SPLIT(C489,""-"")"),11.0)</f>
        <v>11</v>
      </c>
      <c r="G489" s="3">
        <f>IFERROR(__xludf.DUMMYFUNCTION("""COMPUTED_VALUE"""),42.0)</f>
        <v>42</v>
      </c>
      <c r="H489" s="3">
        <f t="shared" si="1"/>
        <v>1</v>
      </c>
      <c r="J489" s="3">
        <f t="shared" si="2"/>
        <v>1</v>
      </c>
    </row>
    <row r="490">
      <c r="A490" s="2" t="s">
        <v>488</v>
      </c>
      <c r="B490" s="3" t="str">
        <f>IFERROR(__xludf.DUMMYFUNCTION("SPLIT(A490,"","")"),"10-35")</f>
        <v>10-35</v>
      </c>
      <c r="C490" s="3" t="str">
        <f>IFERROR(__xludf.DUMMYFUNCTION("""COMPUTED_VALUE"""),"2-34")</f>
        <v>2-34</v>
      </c>
      <c r="D490" s="3">
        <f>IFERROR(__xludf.DUMMYFUNCTION("SPLIT(B490,""-"")"),10.0)</f>
        <v>10</v>
      </c>
      <c r="E490" s="3">
        <f>IFERROR(__xludf.DUMMYFUNCTION("""COMPUTED_VALUE"""),35.0)</f>
        <v>35</v>
      </c>
      <c r="F490" s="3">
        <f>IFERROR(__xludf.DUMMYFUNCTION("SPLIT(C490,""-"")"),2.0)</f>
        <v>2</v>
      </c>
      <c r="G490" s="3">
        <f>IFERROR(__xludf.DUMMYFUNCTION("""COMPUTED_VALUE"""),34.0)</f>
        <v>34</v>
      </c>
      <c r="H490" s="3" t="str">
        <f t="shared" si="1"/>
        <v>#N/A</v>
      </c>
      <c r="J490" s="3">
        <f t="shared" si="2"/>
        <v>1</v>
      </c>
    </row>
    <row r="491">
      <c r="A491" s="2" t="s">
        <v>489</v>
      </c>
      <c r="B491" s="3" t="str">
        <f>IFERROR(__xludf.DUMMYFUNCTION("SPLIT(A491,"","")"),"35-47")</f>
        <v>35-47</v>
      </c>
      <c r="C491" s="3" t="str">
        <f>IFERROR(__xludf.DUMMYFUNCTION("""COMPUTED_VALUE"""),"48-70")</f>
        <v>48-70</v>
      </c>
      <c r="D491" s="3">
        <f>IFERROR(__xludf.DUMMYFUNCTION("SPLIT(B491,""-"")"),35.0)</f>
        <v>35</v>
      </c>
      <c r="E491" s="3">
        <f>IFERROR(__xludf.DUMMYFUNCTION("""COMPUTED_VALUE"""),47.0)</f>
        <v>47</v>
      </c>
      <c r="F491" s="3">
        <f>IFERROR(__xludf.DUMMYFUNCTION("SPLIT(C491,""-"")"),48.0)</f>
        <v>48</v>
      </c>
      <c r="G491" s="3">
        <f>IFERROR(__xludf.DUMMYFUNCTION("""COMPUTED_VALUE"""),70.0)</f>
        <v>70</v>
      </c>
      <c r="H491" s="3" t="str">
        <f t="shared" si="1"/>
        <v>#N/A</v>
      </c>
      <c r="J491" s="3" t="str">
        <f t="shared" si="2"/>
        <v>#N/A</v>
      </c>
    </row>
    <row r="492">
      <c r="A492" s="2" t="s">
        <v>490</v>
      </c>
      <c r="B492" s="3" t="str">
        <f>IFERROR(__xludf.DUMMYFUNCTION("SPLIT(A492,"","")"),"12-94")</f>
        <v>12-94</v>
      </c>
      <c r="C492" s="3" t="str">
        <f>IFERROR(__xludf.DUMMYFUNCTION("""COMPUTED_VALUE"""),"2-97")</f>
        <v>2-97</v>
      </c>
      <c r="D492" s="3">
        <f>IFERROR(__xludf.DUMMYFUNCTION("SPLIT(B492,""-"")"),12.0)</f>
        <v>12</v>
      </c>
      <c r="E492" s="3">
        <f>IFERROR(__xludf.DUMMYFUNCTION("""COMPUTED_VALUE"""),94.0)</f>
        <v>94</v>
      </c>
      <c r="F492" s="3">
        <f>IFERROR(__xludf.DUMMYFUNCTION("SPLIT(C492,""-"")"),2.0)</f>
        <v>2</v>
      </c>
      <c r="G492" s="3">
        <f>IFERROR(__xludf.DUMMYFUNCTION("""COMPUTED_VALUE"""),97.0)</f>
        <v>97</v>
      </c>
      <c r="H492" s="3">
        <f t="shared" si="1"/>
        <v>1</v>
      </c>
      <c r="J492" s="3">
        <f t="shared" si="2"/>
        <v>1</v>
      </c>
    </row>
    <row r="493">
      <c r="A493" s="2" t="s">
        <v>491</v>
      </c>
      <c r="B493" s="3" t="str">
        <f>IFERROR(__xludf.DUMMYFUNCTION("SPLIT(A493,"","")"),"3-81")</f>
        <v>3-81</v>
      </c>
      <c r="C493" s="3" t="str">
        <f>IFERROR(__xludf.DUMMYFUNCTION("""COMPUTED_VALUE"""),"80-82")</f>
        <v>80-82</v>
      </c>
      <c r="D493" s="3">
        <f>IFERROR(__xludf.DUMMYFUNCTION("SPLIT(B493,""-"")"),3.0)</f>
        <v>3</v>
      </c>
      <c r="E493" s="3">
        <f>IFERROR(__xludf.DUMMYFUNCTION("""COMPUTED_VALUE"""),81.0)</f>
        <v>81</v>
      </c>
      <c r="F493" s="3">
        <f>IFERROR(__xludf.DUMMYFUNCTION("SPLIT(C493,""-"")"),80.0)</f>
        <v>80</v>
      </c>
      <c r="G493" s="3">
        <f>IFERROR(__xludf.DUMMYFUNCTION("""COMPUTED_VALUE"""),82.0)</f>
        <v>82</v>
      </c>
      <c r="H493" s="3" t="str">
        <f t="shared" si="1"/>
        <v>#N/A</v>
      </c>
      <c r="J493" s="3">
        <f t="shared" si="2"/>
        <v>1</v>
      </c>
    </row>
    <row r="494">
      <c r="A494" s="2" t="s">
        <v>492</v>
      </c>
      <c r="B494" s="3" t="str">
        <f>IFERROR(__xludf.DUMMYFUNCTION("SPLIT(A494,"","")"),"18-49")</f>
        <v>18-49</v>
      </c>
      <c r="C494" s="3" t="str">
        <f>IFERROR(__xludf.DUMMYFUNCTION("""COMPUTED_VALUE"""),"18-70")</f>
        <v>18-70</v>
      </c>
      <c r="D494" s="3">
        <f>IFERROR(__xludf.DUMMYFUNCTION("SPLIT(B494,""-"")"),18.0)</f>
        <v>18</v>
      </c>
      <c r="E494" s="3">
        <f>IFERROR(__xludf.DUMMYFUNCTION("""COMPUTED_VALUE"""),49.0)</f>
        <v>49</v>
      </c>
      <c r="F494" s="3">
        <f>IFERROR(__xludf.DUMMYFUNCTION("SPLIT(C494,""-"")"),18.0)</f>
        <v>18</v>
      </c>
      <c r="G494" s="3">
        <f>IFERROR(__xludf.DUMMYFUNCTION("""COMPUTED_VALUE"""),70.0)</f>
        <v>70</v>
      </c>
      <c r="H494" s="3">
        <f t="shared" si="1"/>
        <v>1</v>
      </c>
      <c r="J494" s="3">
        <f t="shared" si="2"/>
        <v>1</v>
      </c>
    </row>
    <row r="495">
      <c r="A495" s="2" t="s">
        <v>493</v>
      </c>
      <c r="B495" s="3" t="str">
        <f>IFERROR(__xludf.DUMMYFUNCTION("SPLIT(A495,"","")"),"27-96")</f>
        <v>27-96</v>
      </c>
      <c r="C495" s="3" t="str">
        <f>IFERROR(__xludf.DUMMYFUNCTION("""COMPUTED_VALUE"""),"95-96")</f>
        <v>95-96</v>
      </c>
      <c r="D495" s="3">
        <f>IFERROR(__xludf.DUMMYFUNCTION("SPLIT(B495,""-"")"),27.0)</f>
        <v>27</v>
      </c>
      <c r="E495" s="3">
        <f>IFERROR(__xludf.DUMMYFUNCTION("""COMPUTED_VALUE"""),96.0)</f>
        <v>96</v>
      </c>
      <c r="F495" s="3">
        <f>IFERROR(__xludf.DUMMYFUNCTION("SPLIT(C495,""-"")"),95.0)</f>
        <v>95</v>
      </c>
      <c r="G495" s="3">
        <f>IFERROR(__xludf.DUMMYFUNCTION("""COMPUTED_VALUE"""),96.0)</f>
        <v>96</v>
      </c>
      <c r="H495" s="3">
        <f t="shared" si="1"/>
        <v>1</v>
      </c>
      <c r="J495" s="3">
        <f t="shared" si="2"/>
        <v>1</v>
      </c>
    </row>
    <row r="496">
      <c r="A496" s="2" t="s">
        <v>494</v>
      </c>
      <c r="B496" s="3" t="str">
        <f>IFERROR(__xludf.DUMMYFUNCTION("SPLIT(A496,"","")"),"38-39")</f>
        <v>38-39</v>
      </c>
      <c r="C496" s="3" t="str">
        <f>IFERROR(__xludf.DUMMYFUNCTION("""COMPUTED_VALUE"""),"39-57")</f>
        <v>39-57</v>
      </c>
      <c r="D496" s="3">
        <f>IFERROR(__xludf.DUMMYFUNCTION("SPLIT(B496,""-"")"),38.0)</f>
        <v>38</v>
      </c>
      <c r="E496" s="3">
        <f>IFERROR(__xludf.DUMMYFUNCTION("""COMPUTED_VALUE"""),39.0)</f>
        <v>39</v>
      </c>
      <c r="F496" s="3">
        <f>IFERROR(__xludf.DUMMYFUNCTION("SPLIT(C496,""-"")"),39.0)</f>
        <v>39</v>
      </c>
      <c r="G496" s="3">
        <f>IFERROR(__xludf.DUMMYFUNCTION("""COMPUTED_VALUE"""),57.0)</f>
        <v>57</v>
      </c>
      <c r="H496" s="3" t="str">
        <f t="shared" si="1"/>
        <v>#N/A</v>
      </c>
      <c r="J496" s="3">
        <f t="shared" si="2"/>
        <v>1</v>
      </c>
    </row>
    <row r="497">
      <c r="A497" s="2" t="s">
        <v>495</v>
      </c>
      <c r="B497" s="3" t="str">
        <f>IFERROR(__xludf.DUMMYFUNCTION("SPLIT(A497,"","")"),"75-94")</f>
        <v>75-94</v>
      </c>
      <c r="C497" s="3" t="str">
        <f>IFERROR(__xludf.DUMMYFUNCTION("""COMPUTED_VALUE"""),"6-94")</f>
        <v>6-94</v>
      </c>
      <c r="D497" s="3">
        <f>IFERROR(__xludf.DUMMYFUNCTION("SPLIT(B497,""-"")"),75.0)</f>
        <v>75</v>
      </c>
      <c r="E497" s="3">
        <f>IFERROR(__xludf.DUMMYFUNCTION("""COMPUTED_VALUE"""),94.0)</f>
        <v>94</v>
      </c>
      <c r="F497" s="3">
        <f>IFERROR(__xludf.DUMMYFUNCTION("SPLIT(C497,""-"")"),6.0)</f>
        <v>6</v>
      </c>
      <c r="G497" s="3">
        <f>IFERROR(__xludf.DUMMYFUNCTION("""COMPUTED_VALUE"""),94.0)</f>
        <v>94</v>
      </c>
      <c r="H497" s="3">
        <f t="shared" si="1"/>
        <v>1</v>
      </c>
      <c r="J497" s="3">
        <f t="shared" si="2"/>
        <v>1</v>
      </c>
    </row>
    <row r="498">
      <c r="A498" s="2" t="s">
        <v>496</v>
      </c>
      <c r="B498" s="3" t="str">
        <f>IFERROR(__xludf.DUMMYFUNCTION("SPLIT(A498,"","")"),"19-60")</f>
        <v>19-60</v>
      </c>
      <c r="C498" s="3" t="str">
        <f>IFERROR(__xludf.DUMMYFUNCTION("""COMPUTED_VALUE"""),"56-56")</f>
        <v>56-56</v>
      </c>
      <c r="D498" s="3">
        <f>IFERROR(__xludf.DUMMYFUNCTION("SPLIT(B498,""-"")"),19.0)</f>
        <v>19</v>
      </c>
      <c r="E498" s="3">
        <f>IFERROR(__xludf.DUMMYFUNCTION("""COMPUTED_VALUE"""),60.0)</f>
        <v>60</v>
      </c>
      <c r="F498" s="3">
        <f>IFERROR(__xludf.DUMMYFUNCTION("SPLIT(C498,""-"")"),56.0)</f>
        <v>56</v>
      </c>
      <c r="G498" s="3">
        <f>IFERROR(__xludf.DUMMYFUNCTION("""COMPUTED_VALUE"""),56.0)</f>
        <v>56</v>
      </c>
      <c r="H498" s="3">
        <f t="shared" si="1"/>
        <v>1</v>
      </c>
      <c r="J498" s="3">
        <f t="shared" si="2"/>
        <v>1</v>
      </c>
    </row>
    <row r="499">
      <c r="A499" s="2" t="s">
        <v>497</v>
      </c>
      <c r="B499" s="3" t="str">
        <f>IFERROR(__xludf.DUMMYFUNCTION("SPLIT(A499,"","")"),"77-87")</f>
        <v>77-87</v>
      </c>
      <c r="C499" s="3" t="str">
        <f>IFERROR(__xludf.DUMMYFUNCTION("""COMPUTED_VALUE"""),"81-87")</f>
        <v>81-87</v>
      </c>
      <c r="D499" s="3">
        <f>IFERROR(__xludf.DUMMYFUNCTION("SPLIT(B499,""-"")"),77.0)</f>
        <v>77</v>
      </c>
      <c r="E499" s="3">
        <f>IFERROR(__xludf.DUMMYFUNCTION("""COMPUTED_VALUE"""),87.0)</f>
        <v>87</v>
      </c>
      <c r="F499" s="3">
        <f>IFERROR(__xludf.DUMMYFUNCTION("SPLIT(C499,""-"")"),81.0)</f>
        <v>81</v>
      </c>
      <c r="G499" s="3">
        <f>IFERROR(__xludf.DUMMYFUNCTION("""COMPUTED_VALUE"""),87.0)</f>
        <v>87</v>
      </c>
      <c r="H499" s="3">
        <f t="shared" si="1"/>
        <v>1</v>
      </c>
      <c r="J499" s="3">
        <f t="shared" si="2"/>
        <v>1</v>
      </c>
    </row>
    <row r="500">
      <c r="A500" s="2" t="s">
        <v>498</v>
      </c>
      <c r="B500" s="4">
        <f>IFERROR(__xludf.DUMMYFUNCTION("SPLIT(A500,"","")"),44658.0)</f>
        <v>44658</v>
      </c>
      <c r="C500" s="4">
        <f>IFERROR(__xludf.DUMMYFUNCTION("""COMPUTED_VALUE"""),44629.0)</f>
        <v>44629</v>
      </c>
      <c r="D500" s="3">
        <f>IFERROR(__xludf.DUMMYFUNCTION("SPLIT(B500,""-"")"),4.0)</f>
        <v>4</v>
      </c>
      <c r="E500" s="3">
        <f>IFERROR(__xludf.DUMMYFUNCTION("""COMPUTED_VALUE"""),7.0)</f>
        <v>7</v>
      </c>
      <c r="F500" s="3">
        <f>IFERROR(__xludf.DUMMYFUNCTION("SPLIT(C500,""-"")"),3.0)</f>
        <v>3</v>
      </c>
      <c r="G500" s="3">
        <f>IFERROR(__xludf.DUMMYFUNCTION("""COMPUTED_VALUE"""),9.0)</f>
        <v>9</v>
      </c>
      <c r="H500" s="3">
        <f t="shared" si="1"/>
        <v>1</v>
      </c>
      <c r="J500" s="3">
        <f t="shared" si="2"/>
        <v>1</v>
      </c>
    </row>
    <row r="501">
      <c r="A501" s="2" t="s">
        <v>499</v>
      </c>
      <c r="B501" s="3" t="str">
        <f>IFERROR(__xludf.DUMMYFUNCTION("SPLIT(A501,"","")"),"89-98")</f>
        <v>89-98</v>
      </c>
      <c r="C501" s="3" t="str">
        <f>IFERROR(__xludf.DUMMYFUNCTION("""COMPUTED_VALUE"""),"18-88")</f>
        <v>18-88</v>
      </c>
      <c r="D501" s="3">
        <f>IFERROR(__xludf.DUMMYFUNCTION("SPLIT(B501,""-"")"),89.0)</f>
        <v>89</v>
      </c>
      <c r="E501" s="3">
        <f>IFERROR(__xludf.DUMMYFUNCTION("""COMPUTED_VALUE"""),98.0)</f>
        <v>98</v>
      </c>
      <c r="F501" s="3">
        <f>IFERROR(__xludf.DUMMYFUNCTION("SPLIT(C501,""-"")"),18.0)</f>
        <v>18</v>
      </c>
      <c r="G501" s="3">
        <f>IFERROR(__xludf.DUMMYFUNCTION("""COMPUTED_VALUE"""),88.0)</f>
        <v>88</v>
      </c>
      <c r="H501" s="3" t="str">
        <f t="shared" si="1"/>
        <v>#N/A</v>
      </c>
      <c r="J501" s="3" t="str">
        <f t="shared" si="2"/>
        <v>#N/A</v>
      </c>
    </row>
    <row r="502">
      <c r="A502" s="2" t="s">
        <v>500</v>
      </c>
      <c r="B502" s="4">
        <f>IFERROR(__xludf.DUMMYFUNCTION("SPLIT(A502,"","")"),44594.0)</f>
        <v>44594</v>
      </c>
      <c r="C502" s="3" t="str">
        <f>IFERROR(__xludf.DUMMYFUNCTION("""COMPUTED_VALUE"""),"3-75")</f>
        <v>3-75</v>
      </c>
      <c r="D502" s="3">
        <f>IFERROR(__xludf.DUMMYFUNCTION("SPLIT(B502,""-"")"),2.0)</f>
        <v>2</v>
      </c>
      <c r="E502" s="3">
        <f>IFERROR(__xludf.DUMMYFUNCTION("""COMPUTED_VALUE"""),2.0)</f>
        <v>2</v>
      </c>
      <c r="F502" s="3">
        <f>IFERROR(__xludf.DUMMYFUNCTION("SPLIT(C502,""-"")"),3.0)</f>
        <v>3</v>
      </c>
      <c r="G502" s="3">
        <f>IFERROR(__xludf.DUMMYFUNCTION("""COMPUTED_VALUE"""),75.0)</f>
        <v>75</v>
      </c>
      <c r="H502" s="3" t="str">
        <f t="shared" si="1"/>
        <v>#N/A</v>
      </c>
      <c r="J502" s="3" t="str">
        <f t="shared" si="2"/>
        <v>#N/A</v>
      </c>
    </row>
    <row r="503">
      <c r="A503" s="2" t="s">
        <v>501</v>
      </c>
      <c r="B503" s="3" t="str">
        <f>IFERROR(__xludf.DUMMYFUNCTION("SPLIT(A503,"","")"),"10-62")</f>
        <v>10-62</v>
      </c>
      <c r="C503" s="4">
        <f>IFERROR(__xludf.DUMMYFUNCTION("""COMPUTED_VALUE"""),44749.0)</f>
        <v>44749</v>
      </c>
      <c r="D503" s="3">
        <f>IFERROR(__xludf.DUMMYFUNCTION("SPLIT(B503,""-"")"),10.0)</f>
        <v>10</v>
      </c>
      <c r="E503" s="3">
        <f>IFERROR(__xludf.DUMMYFUNCTION("""COMPUTED_VALUE"""),62.0)</f>
        <v>62</v>
      </c>
      <c r="F503" s="3">
        <f>IFERROR(__xludf.DUMMYFUNCTION("SPLIT(C503,""-"")"),7.0)</f>
        <v>7</v>
      </c>
      <c r="G503" s="3">
        <f>IFERROR(__xludf.DUMMYFUNCTION("""COMPUTED_VALUE"""),7.0)</f>
        <v>7</v>
      </c>
      <c r="H503" s="3" t="str">
        <f t="shared" si="1"/>
        <v>#N/A</v>
      </c>
      <c r="J503" s="3" t="str">
        <f t="shared" si="2"/>
        <v>#N/A</v>
      </c>
    </row>
    <row r="504">
      <c r="A504" s="2" t="s">
        <v>502</v>
      </c>
      <c r="B504" s="4">
        <f>IFERROR(__xludf.DUMMYFUNCTION("SPLIT(A504,"","")"),44857.0)</f>
        <v>44857</v>
      </c>
      <c r="C504" s="3" t="str">
        <f>IFERROR(__xludf.DUMMYFUNCTION("""COMPUTED_VALUE"""),"9-35")</f>
        <v>9-35</v>
      </c>
      <c r="D504" s="3">
        <f>IFERROR(__xludf.DUMMYFUNCTION("SPLIT(B504,""-"")"),10.0)</f>
        <v>10</v>
      </c>
      <c r="E504" s="3">
        <f>IFERROR(__xludf.DUMMYFUNCTION("""COMPUTED_VALUE"""),23.0)</f>
        <v>23</v>
      </c>
      <c r="F504" s="3">
        <f>IFERROR(__xludf.DUMMYFUNCTION("SPLIT(C504,""-"")"),9.0)</f>
        <v>9</v>
      </c>
      <c r="G504" s="3">
        <f>IFERROR(__xludf.DUMMYFUNCTION("""COMPUTED_VALUE"""),35.0)</f>
        <v>35</v>
      </c>
      <c r="H504" s="3">
        <f t="shared" si="1"/>
        <v>1</v>
      </c>
      <c r="J504" s="3">
        <f t="shared" si="2"/>
        <v>1</v>
      </c>
    </row>
    <row r="505">
      <c r="A505" s="2" t="s">
        <v>503</v>
      </c>
      <c r="B505" s="3" t="str">
        <f>IFERROR(__xludf.DUMMYFUNCTION("SPLIT(A505,"","")"),"3-95")</f>
        <v>3-95</v>
      </c>
      <c r="C505" s="3" t="str">
        <f>IFERROR(__xludf.DUMMYFUNCTION("""COMPUTED_VALUE"""),"1-94")</f>
        <v>1-94</v>
      </c>
      <c r="D505" s="3">
        <f>IFERROR(__xludf.DUMMYFUNCTION("SPLIT(B505,""-"")"),3.0)</f>
        <v>3</v>
      </c>
      <c r="E505" s="3">
        <f>IFERROR(__xludf.DUMMYFUNCTION("""COMPUTED_VALUE"""),95.0)</f>
        <v>95</v>
      </c>
      <c r="F505" s="3">
        <f>IFERROR(__xludf.DUMMYFUNCTION("SPLIT(C505,""-"")"),1.0)</f>
        <v>1</v>
      </c>
      <c r="G505" s="3">
        <f>IFERROR(__xludf.DUMMYFUNCTION("""COMPUTED_VALUE"""),94.0)</f>
        <v>94</v>
      </c>
      <c r="H505" s="3" t="str">
        <f t="shared" si="1"/>
        <v>#N/A</v>
      </c>
      <c r="J505" s="3">
        <f t="shared" si="2"/>
        <v>1</v>
      </c>
    </row>
    <row r="506">
      <c r="A506" s="2" t="s">
        <v>504</v>
      </c>
      <c r="B506" s="3" t="str">
        <f>IFERROR(__xludf.DUMMYFUNCTION("SPLIT(A506,"","")"),"32-83")</f>
        <v>32-83</v>
      </c>
      <c r="C506" s="3" t="str">
        <f>IFERROR(__xludf.DUMMYFUNCTION("""COMPUTED_VALUE"""),"82-83")</f>
        <v>82-83</v>
      </c>
      <c r="D506" s="3">
        <f>IFERROR(__xludf.DUMMYFUNCTION("SPLIT(B506,""-"")"),32.0)</f>
        <v>32</v>
      </c>
      <c r="E506" s="3">
        <f>IFERROR(__xludf.DUMMYFUNCTION("""COMPUTED_VALUE"""),83.0)</f>
        <v>83</v>
      </c>
      <c r="F506" s="3">
        <f>IFERROR(__xludf.DUMMYFUNCTION("SPLIT(C506,""-"")"),82.0)</f>
        <v>82</v>
      </c>
      <c r="G506" s="3">
        <f>IFERROR(__xludf.DUMMYFUNCTION("""COMPUTED_VALUE"""),83.0)</f>
        <v>83</v>
      </c>
      <c r="H506" s="3">
        <f t="shared" si="1"/>
        <v>1</v>
      </c>
      <c r="J506" s="3">
        <f t="shared" si="2"/>
        <v>1</v>
      </c>
    </row>
    <row r="507">
      <c r="A507" s="2" t="s">
        <v>505</v>
      </c>
      <c r="B507" s="3" t="str">
        <f>IFERROR(__xludf.DUMMYFUNCTION("SPLIT(A507,"","")"),"37-66")</f>
        <v>37-66</v>
      </c>
      <c r="C507" s="3" t="str">
        <f>IFERROR(__xludf.DUMMYFUNCTION("""COMPUTED_VALUE"""),"37-70")</f>
        <v>37-70</v>
      </c>
      <c r="D507" s="3">
        <f>IFERROR(__xludf.DUMMYFUNCTION("SPLIT(B507,""-"")"),37.0)</f>
        <v>37</v>
      </c>
      <c r="E507" s="3">
        <f>IFERROR(__xludf.DUMMYFUNCTION("""COMPUTED_VALUE"""),66.0)</f>
        <v>66</v>
      </c>
      <c r="F507" s="3">
        <f>IFERROR(__xludf.DUMMYFUNCTION("SPLIT(C507,""-"")"),37.0)</f>
        <v>37</v>
      </c>
      <c r="G507" s="3">
        <f>IFERROR(__xludf.DUMMYFUNCTION("""COMPUTED_VALUE"""),70.0)</f>
        <v>70</v>
      </c>
      <c r="H507" s="3">
        <f t="shared" si="1"/>
        <v>1</v>
      </c>
      <c r="J507" s="3">
        <f t="shared" si="2"/>
        <v>1</v>
      </c>
    </row>
    <row r="508">
      <c r="A508" s="2" t="s">
        <v>506</v>
      </c>
      <c r="B508" s="3" t="str">
        <f>IFERROR(__xludf.DUMMYFUNCTION("SPLIT(A508,"","")"),"36-45")</f>
        <v>36-45</v>
      </c>
      <c r="C508" s="3" t="str">
        <f>IFERROR(__xludf.DUMMYFUNCTION("""COMPUTED_VALUE"""),"45-70")</f>
        <v>45-70</v>
      </c>
      <c r="D508" s="3">
        <f>IFERROR(__xludf.DUMMYFUNCTION("SPLIT(B508,""-"")"),36.0)</f>
        <v>36</v>
      </c>
      <c r="E508" s="3">
        <f>IFERROR(__xludf.DUMMYFUNCTION("""COMPUTED_VALUE"""),45.0)</f>
        <v>45</v>
      </c>
      <c r="F508" s="3">
        <f>IFERROR(__xludf.DUMMYFUNCTION("SPLIT(C508,""-"")"),45.0)</f>
        <v>45</v>
      </c>
      <c r="G508" s="3">
        <f>IFERROR(__xludf.DUMMYFUNCTION("""COMPUTED_VALUE"""),70.0)</f>
        <v>70</v>
      </c>
      <c r="H508" s="3" t="str">
        <f t="shared" si="1"/>
        <v>#N/A</v>
      </c>
      <c r="J508" s="3">
        <f t="shared" si="2"/>
        <v>1</v>
      </c>
    </row>
    <row r="509">
      <c r="A509" s="2" t="s">
        <v>507</v>
      </c>
      <c r="B509" s="3" t="str">
        <f>IFERROR(__xludf.DUMMYFUNCTION("SPLIT(A509,"","")"),"9-79")</f>
        <v>9-79</v>
      </c>
      <c r="C509" s="3" t="str">
        <f>IFERROR(__xludf.DUMMYFUNCTION("""COMPUTED_VALUE"""),"78-80")</f>
        <v>78-80</v>
      </c>
      <c r="D509" s="3">
        <f>IFERROR(__xludf.DUMMYFUNCTION("SPLIT(B509,""-"")"),9.0)</f>
        <v>9</v>
      </c>
      <c r="E509" s="3">
        <f>IFERROR(__xludf.DUMMYFUNCTION("""COMPUTED_VALUE"""),79.0)</f>
        <v>79</v>
      </c>
      <c r="F509" s="3">
        <f>IFERROR(__xludf.DUMMYFUNCTION("SPLIT(C509,""-"")"),78.0)</f>
        <v>78</v>
      </c>
      <c r="G509" s="3">
        <f>IFERROR(__xludf.DUMMYFUNCTION("""COMPUTED_VALUE"""),80.0)</f>
        <v>80</v>
      </c>
      <c r="H509" s="3" t="str">
        <f t="shared" si="1"/>
        <v>#N/A</v>
      </c>
      <c r="J509" s="3">
        <f t="shared" si="2"/>
        <v>1</v>
      </c>
    </row>
    <row r="510">
      <c r="A510" s="2" t="s">
        <v>508</v>
      </c>
      <c r="B510" s="3" t="str">
        <f>IFERROR(__xludf.DUMMYFUNCTION("SPLIT(A510,"","")"),"2-96")</f>
        <v>2-96</v>
      </c>
      <c r="C510" s="4">
        <f>IFERROR(__xludf.DUMMYFUNCTION("""COMPUTED_VALUE"""),44562.0)</f>
        <v>44562</v>
      </c>
      <c r="D510" s="3">
        <f>IFERROR(__xludf.DUMMYFUNCTION("SPLIT(B510,""-"")"),2.0)</f>
        <v>2</v>
      </c>
      <c r="E510" s="3">
        <f>IFERROR(__xludf.DUMMYFUNCTION("""COMPUTED_VALUE"""),96.0)</f>
        <v>96</v>
      </c>
      <c r="F510" s="3">
        <f>IFERROR(__xludf.DUMMYFUNCTION("SPLIT(C510,""-"")"),1.0)</f>
        <v>1</v>
      </c>
      <c r="G510" s="3">
        <f>IFERROR(__xludf.DUMMYFUNCTION("""COMPUTED_VALUE"""),1.0)</f>
        <v>1</v>
      </c>
      <c r="H510" s="3" t="str">
        <f t="shared" si="1"/>
        <v>#N/A</v>
      </c>
      <c r="J510" s="3" t="str">
        <f t="shared" si="2"/>
        <v>#N/A</v>
      </c>
    </row>
    <row r="511">
      <c r="A511" s="2" t="s">
        <v>509</v>
      </c>
      <c r="B511" s="3" t="str">
        <f>IFERROR(__xludf.DUMMYFUNCTION("SPLIT(A511,"","")"),"39-44")</f>
        <v>39-44</v>
      </c>
      <c r="C511" s="3" t="str">
        <f>IFERROR(__xludf.DUMMYFUNCTION("""COMPUTED_VALUE"""),"43-44")</f>
        <v>43-44</v>
      </c>
      <c r="D511" s="3">
        <f>IFERROR(__xludf.DUMMYFUNCTION("SPLIT(B511,""-"")"),39.0)</f>
        <v>39</v>
      </c>
      <c r="E511" s="3">
        <f>IFERROR(__xludf.DUMMYFUNCTION("""COMPUTED_VALUE"""),44.0)</f>
        <v>44</v>
      </c>
      <c r="F511" s="3">
        <f>IFERROR(__xludf.DUMMYFUNCTION("SPLIT(C511,""-"")"),43.0)</f>
        <v>43</v>
      </c>
      <c r="G511" s="3">
        <f>IFERROR(__xludf.DUMMYFUNCTION("""COMPUTED_VALUE"""),44.0)</f>
        <v>44</v>
      </c>
      <c r="H511" s="3">
        <f t="shared" si="1"/>
        <v>1</v>
      </c>
      <c r="J511" s="3">
        <f t="shared" si="2"/>
        <v>1</v>
      </c>
    </row>
    <row r="512">
      <c r="A512" s="2" t="s">
        <v>510</v>
      </c>
      <c r="B512" s="3" t="str">
        <f>IFERROR(__xludf.DUMMYFUNCTION("SPLIT(A512,"","")"),"10-95")</f>
        <v>10-95</v>
      </c>
      <c r="C512" s="3" t="str">
        <f>IFERROR(__xludf.DUMMYFUNCTION("""COMPUTED_VALUE"""),"11-98")</f>
        <v>11-98</v>
      </c>
      <c r="D512" s="3">
        <f>IFERROR(__xludf.DUMMYFUNCTION("SPLIT(B512,""-"")"),10.0)</f>
        <v>10</v>
      </c>
      <c r="E512" s="3">
        <f>IFERROR(__xludf.DUMMYFUNCTION("""COMPUTED_VALUE"""),95.0)</f>
        <v>95</v>
      </c>
      <c r="F512" s="3">
        <f>IFERROR(__xludf.DUMMYFUNCTION("SPLIT(C512,""-"")"),11.0)</f>
        <v>11</v>
      </c>
      <c r="G512" s="3">
        <f>IFERROR(__xludf.DUMMYFUNCTION("""COMPUTED_VALUE"""),98.0)</f>
        <v>98</v>
      </c>
      <c r="H512" s="3" t="str">
        <f t="shared" si="1"/>
        <v>#N/A</v>
      </c>
      <c r="J512" s="3">
        <f t="shared" si="2"/>
        <v>1</v>
      </c>
    </row>
    <row r="513">
      <c r="A513" s="2" t="s">
        <v>511</v>
      </c>
      <c r="B513" s="3" t="str">
        <f>IFERROR(__xludf.DUMMYFUNCTION("SPLIT(A513,"","")"),"32-34")</f>
        <v>32-34</v>
      </c>
      <c r="C513" s="3" t="str">
        <f>IFERROR(__xludf.DUMMYFUNCTION("""COMPUTED_VALUE"""),"33-90")</f>
        <v>33-90</v>
      </c>
      <c r="D513" s="3">
        <f>IFERROR(__xludf.DUMMYFUNCTION("SPLIT(B513,""-"")"),32.0)</f>
        <v>32</v>
      </c>
      <c r="E513" s="3">
        <f>IFERROR(__xludf.DUMMYFUNCTION("""COMPUTED_VALUE"""),34.0)</f>
        <v>34</v>
      </c>
      <c r="F513" s="3">
        <f>IFERROR(__xludf.DUMMYFUNCTION("SPLIT(C513,""-"")"),33.0)</f>
        <v>33</v>
      </c>
      <c r="G513" s="3">
        <f>IFERROR(__xludf.DUMMYFUNCTION("""COMPUTED_VALUE"""),90.0)</f>
        <v>90</v>
      </c>
      <c r="H513" s="3" t="str">
        <f t="shared" si="1"/>
        <v>#N/A</v>
      </c>
      <c r="J513" s="3">
        <f t="shared" si="2"/>
        <v>1</v>
      </c>
    </row>
    <row r="514">
      <c r="A514" s="2" t="s">
        <v>512</v>
      </c>
      <c r="B514" s="3" t="str">
        <f>IFERROR(__xludf.DUMMYFUNCTION("SPLIT(A514,"","")"),"17-93")</f>
        <v>17-93</v>
      </c>
      <c r="C514" s="3" t="str">
        <f>IFERROR(__xludf.DUMMYFUNCTION("""COMPUTED_VALUE"""),"29-94")</f>
        <v>29-94</v>
      </c>
      <c r="D514" s="3">
        <f>IFERROR(__xludf.DUMMYFUNCTION("SPLIT(B514,""-"")"),17.0)</f>
        <v>17</v>
      </c>
      <c r="E514" s="3">
        <f>IFERROR(__xludf.DUMMYFUNCTION("""COMPUTED_VALUE"""),93.0)</f>
        <v>93</v>
      </c>
      <c r="F514" s="3">
        <f>IFERROR(__xludf.DUMMYFUNCTION("SPLIT(C514,""-"")"),29.0)</f>
        <v>29</v>
      </c>
      <c r="G514" s="3">
        <f>IFERROR(__xludf.DUMMYFUNCTION("""COMPUTED_VALUE"""),94.0)</f>
        <v>94</v>
      </c>
      <c r="H514" s="3" t="str">
        <f t="shared" si="1"/>
        <v>#N/A</v>
      </c>
      <c r="J514" s="3">
        <f t="shared" si="2"/>
        <v>1</v>
      </c>
    </row>
    <row r="515">
      <c r="A515" s="2" t="s">
        <v>513</v>
      </c>
      <c r="B515" s="3" t="str">
        <f>IFERROR(__xludf.DUMMYFUNCTION("SPLIT(A515,"","")"),"50-97")</f>
        <v>50-97</v>
      </c>
      <c r="C515" s="3" t="str">
        <f>IFERROR(__xludf.DUMMYFUNCTION("""COMPUTED_VALUE"""),"97-98")</f>
        <v>97-98</v>
      </c>
      <c r="D515" s="3">
        <f>IFERROR(__xludf.DUMMYFUNCTION("SPLIT(B515,""-"")"),50.0)</f>
        <v>50</v>
      </c>
      <c r="E515" s="3">
        <f>IFERROR(__xludf.DUMMYFUNCTION("""COMPUTED_VALUE"""),97.0)</f>
        <v>97</v>
      </c>
      <c r="F515" s="3">
        <f>IFERROR(__xludf.DUMMYFUNCTION("SPLIT(C515,""-"")"),97.0)</f>
        <v>97</v>
      </c>
      <c r="G515" s="3">
        <f>IFERROR(__xludf.DUMMYFUNCTION("""COMPUTED_VALUE"""),98.0)</f>
        <v>98</v>
      </c>
      <c r="H515" s="3" t="str">
        <f t="shared" si="1"/>
        <v>#N/A</v>
      </c>
      <c r="J515" s="3">
        <f t="shared" si="2"/>
        <v>1</v>
      </c>
    </row>
    <row r="516">
      <c r="A516" s="2" t="s">
        <v>514</v>
      </c>
      <c r="B516" s="3" t="str">
        <f>IFERROR(__xludf.DUMMYFUNCTION("SPLIT(A516,"","")"),"21-90")</f>
        <v>21-90</v>
      </c>
      <c r="C516" s="3" t="str">
        <f>IFERROR(__xludf.DUMMYFUNCTION("""COMPUTED_VALUE"""),"21-73")</f>
        <v>21-73</v>
      </c>
      <c r="D516" s="3">
        <f>IFERROR(__xludf.DUMMYFUNCTION("SPLIT(B516,""-"")"),21.0)</f>
        <v>21</v>
      </c>
      <c r="E516" s="3">
        <f>IFERROR(__xludf.DUMMYFUNCTION("""COMPUTED_VALUE"""),90.0)</f>
        <v>90</v>
      </c>
      <c r="F516" s="3">
        <f>IFERROR(__xludf.DUMMYFUNCTION("SPLIT(C516,""-"")"),21.0)</f>
        <v>21</v>
      </c>
      <c r="G516" s="3">
        <f>IFERROR(__xludf.DUMMYFUNCTION("""COMPUTED_VALUE"""),73.0)</f>
        <v>73</v>
      </c>
      <c r="H516" s="3">
        <f t="shared" si="1"/>
        <v>1</v>
      </c>
      <c r="J516" s="3">
        <f t="shared" si="2"/>
        <v>1</v>
      </c>
    </row>
    <row r="517">
      <c r="A517" s="2" t="s">
        <v>515</v>
      </c>
      <c r="B517" s="4">
        <f>IFERROR(__xludf.DUMMYFUNCTION("SPLIT(A517,"","")"),44623.0)</f>
        <v>44623</v>
      </c>
      <c r="C517" s="3" t="str">
        <f>IFERROR(__xludf.DUMMYFUNCTION("""COMPUTED_VALUE"""),"3-71")</f>
        <v>3-71</v>
      </c>
      <c r="D517" s="3">
        <f>IFERROR(__xludf.DUMMYFUNCTION("SPLIT(B517,""-"")"),3.0)</f>
        <v>3</v>
      </c>
      <c r="E517" s="3">
        <f>IFERROR(__xludf.DUMMYFUNCTION("""COMPUTED_VALUE"""),3.0)</f>
        <v>3</v>
      </c>
      <c r="F517" s="3">
        <f>IFERROR(__xludf.DUMMYFUNCTION("SPLIT(C517,""-"")"),3.0)</f>
        <v>3</v>
      </c>
      <c r="G517" s="3">
        <f>IFERROR(__xludf.DUMMYFUNCTION("""COMPUTED_VALUE"""),71.0)</f>
        <v>71</v>
      </c>
      <c r="H517" s="3">
        <f t="shared" si="1"/>
        <v>1</v>
      </c>
      <c r="J517" s="3">
        <f t="shared" si="2"/>
        <v>1</v>
      </c>
    </row>
    <row r="518">
      <c r="A518" s="2" t="s">
        <v>516</v>
      </c>
      <c r="B518" s="3" t="str">
        <f>IFERROR(__xludf.DUMMYFUNCTION("SPLIT(A518,"","")"),"32-96")</f>
        <v>32-96</v>
      </c>
      <c r="C518" s="3" t="str">
        <f>IFERROR(__xludf.DUMMYFUNCTION("""COMPUTED_VALUE"""),"11-95")</f>
        <v>11-95</v>
      </c>
      <c r="D518" s="3">
        <f>IFERROR(__xludf.DUMMYFUNCTION("SPLIT(B518,""-"")"),32.0)</f>
        <v>32</v>
      </c>
      <c r="E518" s="3">
        <f>IFERROR(__xludf.DUMMYFUNCTION("""COMPUTED_VALUE"""),96.0)</f>
        <v>96</v>
      </c>
      <c r="F518" s="3">
        <f>IFERROR(__xludf.DUMMYFUNCTION("SPLIT(C518,""-"")"),11.0)</f>
        <v>11</v>
      </c>
      <c r="G518" s="3">
        <f>IFERROR(__xludf.DUMMYFUNCTION("""COMPUTED_VALUE"""),95.0)</f>
        <v>95</v>
      </c>
      <c r="H518" s="3" t="str">
        <f t="shared" si="1"/>
        <v>#N/A</v>
      </c>
      <c r="J518" s="3">
        <f t="shared" si="2"/>
        <v>1</v>
      </c>
    </row>
    <row r="519">
      <c r="A519" s="2" t="s">
        <v>517</v>
      </c>
      <c r="B519" s="3" t="str">
        <f>IFERROR(__xludf.DUMMYFUNCTION("SPLIT(A519,"","")"),"18-98")</f>
        <v>18-98</v>
      </c>
      <c r="C519" s="3" t="str">
        <f>IFERROR(__xludf.DUMMYFUNCTION("""COMPUTED_VALUE"""),"19-98")</f>
        <v>19-98</v>
      </c>
      <c r="D519" s="3">
        <f>IFERROR(__xludf.DUMMYFUNCTION("SPLIT(B519,""-"")"),18.0)</f>
        <v>18</v>
      </c>
      <c r="E519" s="3">
        <f>IFERROR(__xludf.DUMMYFUNCTION("""COMPUTED_VALUE"""),98.0)</f>
        <v>98</v>
      </c>
      <c r="F519" s="3">
        <f>IFERROR(__xludf.DUMMYFUNCTION("SPLIT(C519,""-"")"),19.0)</f>
        <v>19</v>
      </c>
      <c r="G519" s="3">
        <f>IFERROR(__xludf.DUMMYFUNCTION("""COMPUTED_VALUE"""),98.0)</f>
        <v>98</v>
      </c>
      <c r="H519" s="3">
        <f t="shared" si="1"/>
        <v>1</v>
      </c>
      <c r="J519" s="3">
        <f t="shared" si="2"/>
        <v>1</v>
      </c>
    </row>
    <row r="520">
      <c r="A520" s="2" t="s">
        <v>518</v>
      </c>
      <c r="B520" s="3" t="str">
        <f>IFERROR(__xludf.DUMMYFUNCTION("SPLIT(A520,"","")"),"39-93")</f>
        <v>39-93</v>
      </c>
      <c r="C520" s="3" t="str">
        <f>IFERROR(__xludf.DUMMYFUNCTION("""COMPUTED_VALUE"""),"92-93")</f>
        <v>92-93</v>
      </c>
      <c r="D520" s="3">
        <f>IFERROR(__xludf.DUMMYFUNCTION("SPLIT(B520,""-"")"),39.0)</f>
        <v>39</v>
      </c>
      <c r="E520" s="3">
        <f>IFERROR(__xludf.DUMMYFUNCTION("""COMPUTED_VALUE"""),93.0)</f>
        <v>93</v>
      </c>
      <c r="F520" s="3">
        <f>IFERROR(__xludf.DUMMYFUNCTION("SPLIT(C520,""-"")"),92.0)</f>
        <v>92</v>
      </c>
      <c r="G520" s="3">
        <f>IFERROR(__xludf.DUMMYFUNCTION("""COMPUTED_VALUE"""),93.0)</f>
        <v>93</v>
      </c>
      <c r="H520" s="3">
        <f t="shared" si="1"/>
        <v>1</v>
      </c>
      <c r="J520" s="3">
        <f t="shared" si="2"/>
        <v>1</v>
      </c>
    </row>
    <row r="521">
      <c r="A521" s="2" t="s">
        <v>519</v>
      </c>
      <c r="B521" s="3" t="str">
        <f>IFERROR(__xludf.DUMMYFUNCTION("SPLIT(A521,"","")"),"39-77")</f>
        <v>39-77</v>
      </c>
      <c r="C521" s="3" t="str">
        <f>IFERROR(__xludf.DUMMYFUNCTION("""COMPUTED_VALUE"""),"38-40")</f>
        <v>38-40</v>
      </c>
      <c r="D521" s="3">
        <f>IFERROR(__xludf.DUMMYFUNCTION("SPLIT(B521,""-"")"),39.0)</f>
        <v>39</v>
      </c>
      <c r="E521" s="3">
        <f>IFERROR(__xludf.DUMMYFUNCTION("""COMPUTED_VALUE"""),77.0)</f>
        <v>77</v>
      </c>
      <c r="F521" s="3">
        <f>IFERROR(__xludf.DUMMYFUNCTION("SPLIT(C521,""-"")"),38.0)</f>
        <v>38</v>
      </c>
      <c r="G521" s="3">
        <f>IFERROR(__xludf.DUMMYFUNCTION("""COMPUTED_VALUE"""),40.0)</f>
        <v>40</v>
      </c>
      <c r="H521" s="3" t="str">
        <f t="shared" si="1"/>
        <v>#N/A</v>
      </c>
      <c r="J521" s="3">
        <f t="shared" si="2"/>
        <v>1</v>
      </c>
    </row>
    <row r="522">
      <c r="A522" s="2" t="s">
        <v>520</v>
      </c>
      <c r="B522" s="3" t="str">
        <f>IFERROR(__xludf.DUMMYFUNCTION("SPLIT(A522,"","")"),"30-91")</f>
        <v>30-91</v>
      </c>
      <c r="C522" s="3" t="str">
        <f>IFERROR(__xludf.DUMMYFUNCTION("""COMPUTED_VALUE"""),"6-92")</f>
        <v>6-92</v>
      </c>
      <c r="D522" s="3">
        <f>IFERROR(__xludf.DUMMYFUNCTION("SPLIT(B522,""-"")"),30.0)</f>
        <v>30</v>
      </c>
      <c r="E522" s="3">
        <f>IFERROR(__xludf.DUMMYFUNCTION("""COMPUTED_VALUE"""),91.0)</f>
        <v>91</v>
      </c>
      <c r="F522" s="3">
        <f>IFERROR(__xludf.DUMMYFUNCTION("SPLIT(C522,""-"")"),6.0)</f>
        <v>6</v>
      </c>
      <c r="G522" s="3">
        <f>IFERROR(__xludf.DUMMYFUNCTION("""COMPUTED_VALUE"""),92.0)</f>
        <v>92</v>
      </c>
      <c r="H522" s="3">
        <f t="shared" si="1"/>
        <v>1</v>
      </c>
      <c r="J522" s="3">
        <f t="shared" si="2"/>
        <v>1</v>
      </c>
    </row>
    <row r="523">
      <c r="A523" s="2" t="s">
        <v>521</v>
      </c>
      <c r="B523" s="3" t="str">
        <f>IFERROR(__xludf.DUMMYFUNCTION("SPLIT(A523,"","")"),"39-73")</f>
        <v>39-73</v>
      </c>
      <c r="C523" s="3" t="str">
        <f>IFERROR(__xludf.DUMMYFUNCTION("""COMPUTED_VALUE"""),"39-74")</f>
        <v>39-74</v>
      </c>
      <c r="D523" s="3">
        <f>IFERROR(__xludf.DUMMYFUNCTION("SPLIT(B523,""-"")"),39.0)</f>
        <v>39</v>
      </c>
      <c r="E523" s="3">
        <f>IFERROR(__xludf.DUMMYFUNCTION("""COMPUTED_VALUE"""),73.0)</f>
        <v>73</v>
      </c>
      <c r="F523" s="3">
        <f>IFERROR(__xludf.DUMMYFUNCTION("SPLIT(C523,""-"")"),39.0)</f>
        <v>39</v>
      </c>
      <c r="G523" s="3">
        <f>IFERROR(__xludf.DUMMYFUNCTION("""COMPUTED_VALUE"""),74.0)</f>
        <v>74</v>
      </c>
      <c r="H523" s="3">
        <f t="shared" si="1"/>
        <v>1</v>
      </c>
      <c r="J523" s="3">
        <f t="shared" si="2"/>
        <v>1</v>
      </c>
    </row>
    <row r="524">
      <c r="A524" s="2" t="s">
        <v>522</v>
      </c>
      <c r="B524" s="3" t="str">
        <f>IFERROR(__xludf.DUMMYFUNCTION("SPLIT(A524,"","")"),"38-96")</f>
        <v>38-96</v>
      </c>
      <c r="C524" s="3" t="str">
        <f>IFERROR(__xludf.DUMMYFUNCTION("""COMPUTED_VALUE"""),"39-56")</f>
        <v>39-56</v>
      </c>
      <c r="D524" s="3">
        <f>IFERROR(__xludf.DUMMYFUNCTION("SPLIT(B524,""-"")"),38.0)</f>
        <v>38</v>
      </c>
      <c r="E524" s="3">
        <f>IFERROR(__xludf.DUMMYFUNCTION("""COMPUTED_VALUE"""),96.0)</f>
        <v>96</v>
      </c>
      <c r="F524" s="3">
        <f>IFERROR(__xludf.DUMMYFUNCTION("SPLIT(C524,""-"")"),39.0)</f>
        <v>39</v>
      </c>
      <c r="G524" s="3">
        <f>IFERROR(__xludf.DUMMYFUNCTION("""COMPUTED_VALUE"""),56.0)</f>
        <v>56</v>
      </c>
      <c r="H524" s="3">
        <f t="shared" si="1"/>
        <v>1</v>
      </c>
      <c r="J524" s="3">
        <f t="shared" si="2"/>
        <v>1</v>
      </c>
    </row>
    <row r="525">
      <c r="A525" s="2" t="s">
        <v>523</v>
      </c>
      <c r="B525" s="3" t="str">
        <f>IFERROR(__xludf.DUMMYFUNCTION("SPLIT(A525,"","")"),"5-91")</f>
        <v>5-91</v>
      </c>
      <c r="C525" s="4">
        <f>IFERROR(__xludf.DUMMYFUNCTION("""COMPUTED_VALUE"""),44726.0)</f>
        <v>44726</v>
      </c>
      <c r="D525" s="3">
        <f>IFERROR(__xludf.DUMMYFUNCTION("SPLIT(B525,""-"")"),5.0)</f>
        <v>5</v>
      </c>
      <c r="E525" s="3">
        <f>IFERROR(__xludf.DUMMYFUNCTION("""COMPUTED_VALUE"""),91.0)</f>
        <v>91</v>
      </c>
      <c r="F525" s="3">
        <f>IFERROR(__xludf.DUMMYFUNCTION("SPLIT(C525,""-"")"),6.0)</f>
        <v>6</v>
      </c>
      <c r="G525" s="3">
        <f>IFERROR(__xludf.DUMMYFUNCTION("""COMPUTED_VALUE"""),14.0)</f>
        <v>14</v>
      </c>
      <c r="H525" s="3">
        <f t="shared" si="1"/>
        <v>1</v>
      </c>
      <c r="J525" s="3">
        <f t="shared" si="2"/>
        <v>1</v>
      </c>
    </row>
    <row r="526">
      <c r="A526" s="2" t="s">
        <v>524</v>
      </c>
      <c r="B526" s="3" t="str">
        <f>IFERROR(__xludf.DUMMYFUNCTION("SPLIT(A526,"","")"),"19-19")</f>
        <v>19-19</v>
      </c>
      <c r="C526" s="3" t="str">
        <f>IFERROR(__xludf.DUMMYFUNCTION("""COMPUTED_VALUE"""),"20-87")</f>
        <v>20-87</v>
      </c>
      <c r="D526" s="3">
        <f>IFERROR(__xludf.DUMMYFUNCTION("SPLIT(B526,""-"")"),19.0)</f>
        <v>19</v>
      </c>
      <c r="E526" s="3">
        <f>IFERROR(__xludf.DUMMYFUNCTION("""COMPUTED_VALUE"""),19.0)</f>
        <v>19</v>
      </c>
      <c r="F526" s="3">
        <f>IFERROR(__xludf.DUMMYFUNCTION("SPLIT(C526,""-"")"),20.0)</f>
        <v>20</v>
      </c>
      <c r="G526" s="3">
        <f>IFERROR(__xludf.DUMMYFUNCTION("""COMPUTED_VALUE"""),87.0)</f>
        <v>87</v>
      </c>
      <c r="H526" s="3" t="str">
        <f t="shared" si="1"/>
        <v>#N/A</v>
      </c>
      <c r="J526" s="3" t="str">
        <f t="shared" si="2"/>
        <v>#N/A</v>
      </c>
    </row>
    <row r="527">
      <c r="A527" s="2" t="s">
        <v>525</v>
      </c>
      <c r="B527" s="3" t="str">
        <f>IFERROR(__xludf.DUMMYFUNCTION("SPLIT(A527,"","")"),"7-95")</f>
        <v>7-95</v>
      </c>
      <c r="C527" s="4">
        <f>IFERROR(__xludf.DUMMYFUNCTION("""COMPUTED_VALUE"""),44719.0)</f>
        <v>44719</v>
      </c>
      <c r="D527" s="3">
        <f>IFERROR(__xludf.DUMMYFUNCTION("SPLIT(B527,""-"")"),7.0)</f>
        <v>7</v>
      </c>
      <c r="E527" s="3">
        <f>IFERROR(__xludf.DUMMYFUNCTION("""COMPUTED_VALUE"""),95.0)</f>
        <v>95</v>
      </c>
      <c r="F527" s="3">
        <f>IFERROR(__xludf.DUMMYFUNCTION("SPLIT(C527,""-"")"),6.0)</f>
        <v>6</v>
      </c>
      <c r="G527" s="3">
        <f>IFERROR(__xludf.DUMMYFUNCTION("""COMPUTED_VALUE"""),7.0)</f>
        <v>7</v>
      </c>
      <c r="H527" s="3" t="str">
        <f t="shared" si="1"/>
        <v>#N/A</v>
      </c>
      <c r="J527" s="3">
        <f t="shared" si="2"/>
        <v>1</v>
      </c>
    </row>
    <row r="528">
      <c r="A528" s="2" t="s">
        <v>526</v>
      </c>
      <c r="B528" s="3" t="str">
        <f>IFERROR(__xludf.DUMMYFUNCTION("SPLIT(A528,"","")"),"38-94")</f>
        <v>38-94</v>
      </c>
      <c r="C528" s="3" t="str">
        <f>IFERROR(__xludf.DUMMYFUNCTION("""COMPUTED_VALUE"""),"2-95")</f>
        <v>2-95</v>
      </c>
      <c r="D528" s="3">
        <f>IFERROR(__xludf.DUMMYFUNCTION("SPLIT(B528,""-"")"),38.0)</f>
        <v>38</v>
      </c>
      <c r="E528" s="3">
        <f>IFERROR(__xludf.DUMMYFUNCTION("""COMPUTED_VALUE"""),94.0)</f>
        <v>94</v>
      </c>
      <c r="F528" s="3">
        <f>IFERROR(__xludf.DUMMYFUNCTION("SPLIT(C528,""-"")"),2.0)</f>
        <v>2</v>
      </c>
      <c r="G528" s="3">
        <f>IFERROR(__xludf.DUMMYFUNCTION("""COMPUTED_VALUE"""),95.0)</f>
        <v>95</v>
      </c>
      <c r="H528" s="3">
        <f t="shared" si="1"/>
        <v>1</v>
      </c>
      <c r="J528" s="3">
        <f t="shared" si="2"/>
        <v>1</v>
      </c>
    </row>
    <row r="529">
      <c r="A529" s="2" t="s">
        <v>527</v>
      </c>
      <c r="B529" s="3" t="str">
        <f>IFERROR(__xludf.DUMMYFUNCTION("SPLIT(A529,"","")"),"4-99")</f>
        <v>4-99</v>
      </c>
      <c r="C529" s="3" t="str">
        <f>IFERROR(__xludf.DUMMYFUNCTION("""COMPUTED_VALUE"""),"3-73")</f>
        <v>3-73</v>
      </c>
      <c r="D529" s="3">
        <f>IFERROR(__xludf.DUMMYFUNCTION("SPLIT(B529,""-"")"),4.0)</f>
        <v>4</v>
      </c>
      <c r="E529" s="3">
        <f>IFERROR(__xludf.DUMMYFUNCTION("""COMPUTED_VALUE"""),99.0)</f>
        <v>99</v>
      </c>
      <c r="F529" s="3">
        <f>IFERROR(__xludf.DUMMYFUNCTION("SPLIT(C529,""-"")"),3.0)</f>
        <v>3</v>
      </c>
      <c r="G529" s="3">
        <f>IFERROR(__xludf.DUMMYFUNCTION("""COMPUTED_VALUE"""),73.0)</f>
        <v>73</v>
      </c>
      <c r="H529" s="3" t="str">
        <f t="shared" si="1"/>
        <v>#N/A</v>
      </c>
      <c r="J529" s="3">
        <f t="shared" si="2"/>
        <v>1</v>
      </c>
    </row>
    <row r="530">
      <c r="A530" s="2" t="s">
        <v>528</v>
      </c>
      <c r="B530" s="3" t="str">
        <f>IFERROR(__xludf.DUMMYFUNCTION("SPLIT(A530,"","")"),"23-99")</f>
        <v>23-99</v>
      </c>
      <c r="C530" s="3" t="str">
        <f>IFERROR(__xludf.DUMMYFUNCTION("""COMPUTED_VALUE"""),"24-74")</f>
        <v>24-74</v>
      </c>
      <c r="D530" s="3">
        <f>IFERROR(__xludf.DUMMYFUNCTION("SPLIT(B530,""-"")"),23.0)</f>
        <v>23</v>
      </c>
      <c r="E530" s="3">
        <f>IFERROR(__xludf.DUMMYFUNCTION("""COMPUTED_VALUE"""),99.0)</f>
        <v>99</v>
      </c>
      <c r="F530" s="3">
        <f>IFERROR(__xludf.DUMMYFUNCTION("SPLIT(C530,""-"")"),24.0)</f>
        <v>24</v>
      </c>
      <c r="G530" s="3">
        <f>IFERROR(__xludf.DUMMYFUNCTION("""COMPUTED_VALUE"""),74.0)</f>
        <v>74</v>
      </c>
      <c r="H530" s="3">
        <f t="shared" si="1"/>
        <v>1</v>
      </c>
      <c r="J530" s="3">
        <f t="shared" si="2"/>
        <v>1</v>
      </c>
    </row>
    <row r="531">
      <c r="A531" s="2" t="s">
        <v>529</v>
      </c>
      <c r="B531" s="4">
        <f>IFERROR(__xludf.DUMMYFUNCTION("SPLIT(A531,"","")"),44585.0)</f>
        <v>44585</v>
      </c>
      <c r="C531" s="4">
        <f>IFERROR(__xludf.DUMMYFUNCTION("""COMPUTED_VALUE"""),44676.0)</f>
        <v>44676</v>
      </c>
      <c r="D531" s="3">
        <f>IFERROR(__xludf.DUMMYFUNCTION("SPLIT(B531,""-"")"),1.0)</f>
        <v>1</v>
      </c>
      <c r="E531" s="3">
        <f>IFERROR(__xludf.DUMMYFUNCTION("""COMPUTED_VALUE"""),24.0)</f>
        <v>24</v>
      </c>
      <c r="F531" s="3">
        <f>IFERROR(__xludf.DUMMYFUNCTION("SPLIT(C531,""-"")"),4.0)</f>
        <v>4</v>
      </c>
      <c r="G531" s="3">
        <f>IFERROR(__xludf.DUMMYFUNCTION("""COMPUTED_VALUE"""),25.0)</f>
        <v>25</v>
      </c>
      <c r="H531" s="3" t="str">
        <f t="shared" si="1"/>
        <v>#N/A</v>
      </c>
      <c r="J531" s="3">
        <f t="shared" si="2"/>
        <v>1</v>
      </c>
    </row>
    <row r="532">
      <c r="A532" s="2" t="s">
        <v>530</v>
      </c>
      <c r="B532" s="4">
        <f>IFERROR(__xludf.DUMMYFUNCTION("SPLIT(A532,"","")"),44859.0)</f>
        <v>44859</v>
      </c>
      <c r="C532" s="3" t="str">
        <f>IFERROR(__xludf.DUMMYFUNCTION("""COMPUTED_VALUE"""),"25-86")</f>
        <v>25-86</v>
      </c>
      <c r="D532" s="3">
        <f>IFERROR(__xludf.DUMMYFUNCTION("SPLIT(B532,""-"")"),10.0)</f>
        <v>10</v>
      </c>
      <c r="E532" s="3">
        <f>IFERROR(__xludf.DUMMYFUNCTION("""COMPUTED_VALUE"""),25.0)</f>
        <v>25</v>
      </c>
      <c r="F532" s="3">
        <f>IFERROR(__xludf.DUMMYFUNCTION("SPLIT(C532,""-"")"),25.0)</f>
        <v>25</v>
      </c>
      <c r="G532" s="3">
        <f>IFERROR(__xludf.DUMMYFUNCTION("""COMPUTED_VALUE"""),86.0)</f>
        <v>86</v>
      </c>
      <c r="H532" s="3" t="str">
        <f t="shared" si="1"/>
        <v>#N/A</v>
      </c>
      <c r="J532" s="3">
        <f t="shared" si="2"/>
        <v>1</v>
      </c>
    </row>
    <row r="533">
      <c r="A533" s="2" t="s">
        <v>531</v>
      </c>
      <c r="B533" s="3" t="str">
        <f>IFERROR(__xludf.DUMMYFUNCTION("SPLIT(A533,"","")"),"9-90")</f>
        <v>9-90</v>
      </c>
      <c r="C533" s="3" t="str">
        <f>IFERROR(__xludf.DUMMYFUNCTION("""COMPUTED_VALUE"""),"8-91")</f>
        <v>8-91</v>
      </c>
      <c r="D533" s="3">
        <f>IFERROR(__xludf.DUMMYFUNCTION("SPLIT(B533,""-"")"),9.0)</f>
        <v>9</v>
      </c>
      <c r="E533" s="3">
        <f>IFERROR(__xludf.DUMMYFUNCTION("""COMPUTED_VALUE"""),90.0)</f>
        <v>90</v>
      </c>
      <c r="F533" s="3">
        <f>IFERROR(__xludf.DUMMYFUNCTION("SPLIT(C533,""-"")"),8.0)</f>
        <v>8</v>
      </c>
      <c r="G533" s="3">
        <f>IFERROR(__xludf.DUMMYFUNCTION("""COMPUTED_VALUE"""),91.0)</f>
        <v>91</v>
      </c>
      <c r="H533" s="3">
        <f t="shared" si="1"/>
        <v>1</v>
      </c>
      <c r="J533" s="3">
        <f t="shared" si="2"/>
        <v>1</v>
      </c>
    </row>
    <row r="534">
      <c r="A534" s="2" t="s">
        <v>532</v>
      </c>
      <c r="B534" s="3" t="str">
        <f>IFERROR(__xludf.DUMMYFUNCTION("SPLIT(A534,"","")"),"20-26")</f>
        <v>20-26</v>
      </c>
      <c r="C534" s="3" t="str">
        <f>IFERROR(__xludf.DUMMYFUNCTION("""COMPUTED_VALUE"""),"23-72")</f>
        <v>23-72</v>
      </c>
      <c r="D534" s="3">
        <f>IFERROR(__xludf.DUMMYFUNCTION("SPLIT(B534,""-"")"),20.0)</f>
        <v>20</v>
      </c>
      <c r="E534" s="3">
        <f>IFERROR(__xludf.DUMMYFUNCTION("""COMPUTED_VALUE"""),26.0)</f>
        <v>26</v>
      </c>
      <c r="F534" s="3">
        <f>IFERROR(__xludf.DUMMYFUNCTION("SPLIT(C534,""-"")"),23.0)</f>
        <v>23</v>
      </c>
      <c r="G534" s="3">
        <f>IFERROR(__xludf.DUMMYFUNCTION("""COMPUTED_VALUE"""),72.0)</f>
        <v>72</v>
      </c>
      <c r="H534" s="3" t="str">
        <f t="shared" si="1"/>
        <v>#N/A</v>
      </c>
      <c r="J534" s="3">
        <f t="shared" si="2"/>
        <v>1</v>
      </c>
    </row>
    <row r="535">
      <c r="A535" s="2" t="s">
        <v>533</v>
      </c>
      <c r="B535" s="3" t="str">
        <f>IFERROR(__xludf.DUMMYFUNCTION("SPLIT(A535,"","")"),"80-82")</f>
        <v>80-82</v>
      </c>
      <c r="C535" s="3" t="str">
        <f>IFERROR(__xludf.DUMMYFUNCTION("""COMPUTED_VALUE"""),"3-81")</f>
        <v>3-81</v>
      </c>
      <c r="D535" s="3">
        <f>IFERROR(__xludf.DUMMYFUNCTION("SPLIT(B535,""-"")"),80.0)</f>
        <v>80</v>
      </c>
      <c r="E535" s="3">
        <f>IFERROR(__xludf.DUMMYFUNCTION("""COMPUTED_VALUE"""),82.0)</f>
        <v>82</v>
      </c>
      <c r="F535" s="3">
        <f>IFERROR(__xludf.DUMMYFUNCTION("SPLIT(C535,""-"")"),3.0)</f>
        <v>3</v>
      </c>
      <c r="G535" s="3">
        <f>IFERROR(__xludf.DUMMYFUNCTION("""COMPUTED_VALUE"""),81.0)</f>
        <v>81</v>
      </c>
      <c r="H535" s="3" t="str">
        <f t="shared" si="1"/>
        <v>#N/A</v>
      </c>
      <c r="J535" s="3">
        <f t="shared" si="2"/>
        <v>1</v>
      </c>
    </row>
    <row r="536">
      <c r="A536" s="2" t="s">
        <v>534</v>
      </c>
      <c r="B536" s="3" t="str">
        <f>IFERROR(__xludf.DUMMYFUNCTION("SPLIT(A536,"","")"),"8-38")</f>
        <v>8-38</v>
      </c>
      <c r="C536" s="4">
        <f>IFERROR(__xludf.DUMMYFUNCTION("""COMPUTED_VALUE"""),44782.0)</f>
        <v>44782</v>
      </c>
      <c r="D536" s="3">
        <f>IFERROR(__xludf.DUMMYFUNCTION("SPLIT(B536,""-"")"),8.0)</f>
        <v>8</v>
      </c>
      <c r="E536" s="3">
        <f>IFERROR(__xludf.DUMMYFUNCTION("""COMPUTED_VALUE"""),38.0)</f>
        <v>38</v>
      </c>
      <c r="F536" s="3">
        <f>IFERROR(__xludf.DUMMYFUNCTION("SPLIT(C536,""-"")"),8.0)</f>
        <v>8</v>
      </c>
      <c r="G536" s="3">
        <f>IFERROR(__xludf.DUMMYFUNCTION("""COMPUTED_VALUE"""),9.0)</f>
        <v>9</v>
      </c>
      <c r="H536" s="3">
        <f t="shared" si="1"/>
        <v>1</v>
      </c>
      <c r="J536" s="3">
        <f t="shared" si="2"/>
        <v>1</v>
      </c>
    </row>
    <row r="537">
      <c r="A537" s="2" t="s">
        <v>535</v>
      </c>
      <c r="B537" s="3" t="str">
        <f>IFERROR(__xludf.DUMMYFUNCTION("SPLIT(A537,"","")"),"57-86")</f>
        <v>57-86</v>
      </c>
      <c r="C537" s="3" t="str">
        <f>IFERROR(__xludf.DUMMYFUNCTION("""COMPUTED_VALUE"""),"35-70")</f>
        <v>35-70</v>
      </c>
      <c r="D537" s="3">
        <f>IFERROR(__xludf.DUMMYFUNCTION("SPLIT(B537,""-"")"),57.0)</f>
        <v>57</v>
      </c>
      <c r="E537" s="3">
        <f>IFERROR(__xludf.DUMMYFUNCTION("""COMPUTED_VALUE"""),86.0)</f>
        <v>86</v>
      </c>
      <c r="F537" s="3">
        <f>IFERROR(__xludf.DUMMYFUNCTION("SPLIT(C537,""-"")"),35.0)</f>
        <v>35</v>
      </c>
      <c r="G537" s="3">
        <f>IFERROR(__xludf.DUMMYFUNCTION("""COMPUTED_VALUE"""),70.0)</f>
        <v>70</v>
      </c>
      <c r="H537" s="3" t="str">
        <f t="shared" si="1"/>
        <v>#N/A</v>
      </c>
      <c r="J537" s="3">
        <f t="shared" si="2"/>
        <v>1</v>
      </c>
    </row>
    <row r="538">
      <c r="A538" s="2" t="s">
        <v>536</v>
      </c>
      <c r="B538" s="3" t="str">
        <f>IFERROR(__xludf.DUMMYFUNCTION("SPLIT(A538,"","")"),"6-90")</f>
        <v>6-90</v>
      </c>
      <c r="C538" s="4">
        <f>IFERROR(__xludf.DUMMYFUNCTION("""COMPUTED_VALUE"""),44624.0)</f>
        <v>44624</v>
      </c>
      <c r="D538" s="3">
        <f>IFERROR(__xludf.DUMMYFUNCTION("SPLIT(B538,""-"")"),6.0)</f>
        <v>6</v>
      </c>
      <c r="E538" s="3">
        <f>IFERROR(__xludf.DUMMYFUNCTION("""COMPUTED_VALUE"""),90.0)</f>
        <v>90</v>
      </c>
      <c r="F538" s="3">
        <f>IFERROR(__xludf.DUMMYFUNCTION("SPLIT(C538,""-"")"),3.0)</f>
        <v>3</v>
      </c>
      <c r="G538" s="3">
        <f>IFERROR(__xludf.DUMMYFUNCTION("""COMPUTED_VALUE"""),4.0)</f>
        <v>4</v>
      </c>
      <c r="H538" s="3" t="str">
        <f t="shared" si="1"/>
        <v>#N/A</v>
      </c>
      <c r="J538" s="3" t="str">
        <f t="shared" si="2"/>
        <v>#N/A</v>
      </c>
    </row>
    <row r="539">
      <c r="A539" s="2" t="s">
        <v>537</v>
      </c>
      <c r="B539" s="3" t="str">
        <f>IFERROR(__xludf.DUMMYFUNCTION("SPLIT(A539,"","")"),"21-28")</f>
        <v>21-28</v>
      </c>
      <c r="C539" s="3" t="str">
        <f>IFERROR(__xludf.DUMMYFUNCTION("""COMPUTED_VALUE"""),"21-23")</f>
        <v>21-23</v>
      </c>
      <c r="D539" s="3">
        <f>IFERROR(__xludf.DUMMYFUNCTION("SPLIT(B539,""-"")"),21.0)</f>
        <v>21</v>
      </c>
      <c r="E539" s="3">
        <f>IFERROR(__xludf.DUMMYFUNCTION("""COMPUTED_VALUE"""),28.0)</f>
        <v>28</v>
      </c>
      <c r="F539" s="3">
        <f>IFERROR(__xludf.DUMMYFUNCTION("SPLIT(C539,""-"")"),21.0)</f>
        <v>21</v>
      </c>
      <c r="G539" s="3">
        <f>IFERROR(__xludf.DUMMYFUNCTION("""COMPUTED_VALUE"""),23.0)</f>
        <v>23</v>
      </c>
      <c r="H539" s="3">
        <f t="shared" si="1"/>
        <v>1</v>
      </c>
      <c r="J539" s="3">
        <f t="shared" si="2"/>
        <v>1</v>
      </c>
    </row>
    <row r="540">
      <c r="A540" s="2" t="s">
        <v>538</v>
      </c>
      <c r="B540" s="3" t="str">
        <f>IFERROR(__xludf.DUMMYFUNCTION("SPLIT(A540,"","")"),"11-96")</f>
        <v>11-96</v>
      </c>
      <c r="C540" s="3" t="str">
        <f>IFERROR(__xludf.DUMMYFUNCTION("""COMPUTED_VALUE"""),"10-90")</f>
        <v>10-90</v>
      </c>
      <c r="D540" s="3">
        <f>IFERROR(__xludf.DUMMYFUNCTION("SPLIT(B540,""-"")"),11.0)</f>
        <v>11</v>
      </c>
      <c r="E540" s="3">
        <f>IFERROR(__xludf.DUMMYFUNCTION("""COMPUTED_VALUE"""),96.0)</f>
        <v>96</v>
      </c>
      <c r="F540" s="3">
        <f>IFERROR(__xludf.DUMMYFUNCTION("SPLIT(C540,""-"")"),10.0)</f>
        <v>10</v>
      </c>
      <c r="G540" s="3">
        <f>IFERROR(__xludf.DUMMYFUNCTION("""COMPUTED_VALUE"""),90.0)</f>
        <v>90</v>
      </c>
      <c r="H540" s="3" t="str">
        <f t="shared" si="1"/>
        <v>#N/A</v>
      </c>
      <c r="J540" s="3">
        <f t="shared" si="2"/>
        <v>1</v>
      </c>
    </row>
    <row r="541">
      <c r="A541" s="2" t="s">
        <v>539</v>
      </c>
      <c r="B541" s="3" t="str">
        <f>IFERROR(__xludf.DUMMYFUNCTION("SPLIT(A541,"","")"),"41-51")</f>
        <v>41-51</v>
      </c>
      <c r="C541" s="3" t="str">
        <f>IFERROR(__xludf.DUMMYFUNCTION("""COMPUTED_VALUE"""),"50-50")</f>
        <v>50-50</v>
      </c>
      <c r="D541" s="3">
        <f>IFERROR(__xludf.DUMMYFUNCTION("SPLIT(B541,""-"")"),41.0)</f>
        <v>41</v>
      </c>
      <c r="E541" s="3">
        <f>IFERROR(__xludf.DUMMYFUNCTION("""COMPUTED_VALUE"""),51.0)</f>
        <v>51</v>
      </c>
      <c r="F541" s="3">
        <f>IFERROR(__xludf.DUMMYFUNCTION("SPLIT(C541,""-"")"),50.0)</f>
        <v>50</v>
      </c>
      <c r="G541" s="3">
        <f>IFERROR(__xludf.DUMMYFUNCTION("""COMPUTED_VALUE"""),50.0)</f>
        <v>50</v>
      </c>
      <c r="H541" s="3">
        <f t="shared" si="1"/>
        <v>1</v>
      </c>
      <c r="J541" s="3">
        <f t="shared" si="2"/>
        <v>1</v>
      </c>
    </row>
    <row r="542">
      <c r="A542" s="2" t="s">
        <v>540</v>
      </c>
      <c r="B542" s="3" t="str">
        <f>IFERROR(__xludf.DUMMYFUNCTION("SPLIT(A542,"","")"),"30-57")</f>
        <v>30-57</v>
      </c>
      <c r="C542" s="3" t="str">
        <f>IFERROR(__xludf.DUMMYFUNCTION("""COMPUTED_VALUE"""),"13-31")</f>
        <v>13-31</v>
      </c>
      <c r="D542" s="3">
        <f>IFERROR(__xludf.DUMMYFUNCTION("SPLIT(B542,""-"")"),30.0)</f>
        <v>30</v>
      </c>
      <c r="E542" s="3">
        <f>IFERROR(__xludf.DUMMYFUNCTION("""COMPUTED_VALUE"""),57.0)</f>
        <v>57</v>
      </c>
      <c r="F542" s="3">
        <f>IFERROR(__xludf.DUMMYFUNCTION("SPLIT(C542,""-"")"),13.0)</f>
        <v>13</v>
      </c>
      <c r="G542" s="3">
        <f>IFERROR(__xludf.DUMMYFUNCTION("""COMPUTED_VALUE"""),31.0)</f>
        <v>31</v>
      </c>
      <c r="H542" s="3" t="str">
        <f t="shared" si="1"/>
        <v>#N/A</v>
      </c>
      <c r="J542" s="3">
        <f t="shared" si="2"/>
        <v>1</v>
      </c>
    </row>
    <row r="543">
      <c r="A543" s="2" t="s">
        <v>541</v>
      </c>
      <c r="B543" s="3" t="str">
        <f>IFERROR(__xludf.DUMMYFUNCTION("SPLIT(A543,"","")"),"7-77")</f>
        <v>7-77</v>
      </c>
      <c r="C543" s="3" t="str">
        <f>IFERROR(__xludf.DUMMYFUNCTION("""COMPUTED_VALUE"""),"6-77")</f>
        <v>6-77</v>
      </c>
      <c r="D543" s="3">
        <f>IFERROR(__xludf.DUMMYFUNCTION("SPLIT(B543,""-"")"),7.0)</f>
        <v>7</v>
      </c>
      <c r="E543" s="3">
        <f>IFERROR(__xludf.DUMMYFUNCTION("""COMPUTED_VALUE"""),77.0)</f>
        <v>77</v>
      </c>
      <c r="F543" s="3">
        <f>IFERROR(__xludf.DUMMYFUNCTION("SPLIT(C543,""-"")"),6.0)</f>
        <v>6</v>
      </c>
      <c r="G543" s="3">
        <f>IFERROR(__xludf.DUMMYFUNCTION("""COMPUTED_VALUE"""),77.0)</f>
        <v>77</v>
      </c>
      <c r="H543" s="3">
        <f t="shared" si="1"/>
        <v>1</v>
      </c>
      <c r="J543" s="3">
        <f t="shared" si="2"/>
        <v>1</v>
      </c>
    </row>
    <row r="544">
      <c r="A544" s="2" t="s">
        <v>542</v>
      </c>
      <c r="B544" s="3" t="str">
        <f>IFERROR(__xludf.DUMMYFUNCTION("SPLIT(A544,"","")"),"87-88")</f>
        <v>87-88</v>
      </c>
      <c r="C544" s="3" t="str">
        <f>IFERROR(__xludf.DUMMYFUNCTION("""COMPUTED_VALUE"""),"2-88")</f>
        <v>2-88</v>
      </c>
      <c r="D544" s="3">
        <f>IFERROR(__xludf.DUMMYFUNCTION("SPLIT(B544,""-"")"),87.0)</f>
        <v>87</v>
      </c>
      <c r="E544" s="3">
        <f>IFERROR(__xludf.DUMMYFUNCTION("""COMPUTED_VALUE"""),88.0)</f>
        <v>88</v>
      </c>
      <c r="F544" s="3">
        <f>IFERROR(__xludf.DUMMYFUNCTION("SPLIT(C544,""-"")"),2.0)</f>
        <v>2</v>
      </c>
      <c r="G544" s="3">
        <f>IFERROR(__xludf.DUMMYFUNCTION("""COMPUTED_VALUE"""),88.0)</f>
        <v>88</v>
      </c>
      <c r="H544" s="3">
        <f t="shared" si="1"/>
        <v>1</v>
      </c>
      <c r="J544" s="3">
        <f t="shared" si="2"/>
        <v>1</v>
      </c>
    </row>
    <row r="545">
      <c r="A545" s="2" t="s">
        <v>543</v>
      </c>
      <c r="B545" s="3" t="str">
        <f>IFERROR(__xludf.DUMMYFUNCTION("SPLIT(A545,"","")"),"40-86")</f>
        <v>40-86</v>
      </c>
      <c r="C545" s="3" t="str">
        <f>IFERROR(__xludf.DUMMYFUNCTION("""COMPUTED_VALUE"""),"36-85")</f>
        <v>36-85</v>
      </c>
      <c r="D545" s="3">
        <f>IFERROR(__xludf.DUMMYFUNCTION("SPLIT(B545,""-"")"),40.0)</f>
        <v>40</v>
      </c>
      <c r="E545" s="3">
        <f>IFERROR(__xludf.DUMMYFUNCTION("""COMPUTED_VALUE"""),86.0)</f>
        <v>86</v>
      </c>
      <c r="F545" s="3">
        <f>IFERROR(__xludf.DUMMYFUNCTION("SPLIT(C545,""-"")"),36.0)</f>
        <v>36</v>
      </c>
      <c r="G545" s="3">
        <f>IFERROR(__xludf.DUMMYFUNCTION("""COMPUTED_VALUE"""),85.0)</f>
        <v>85</v>
      </c>
      <c r="H545" s="3" t="str">
        <f t="shared" si="1"/>
        <v>#N/A</v>
      </c>
      <c r="J545" s="3">
        <f t="shared" si="2"/>
        <v>1</v>
      </c>
    </row>
    <row r="546">
      <c r="A546" s="2" t="s">
        <v>544</v>
      </c>
      <c r="B546" s="3" t="str">
        <f>IFERROR(__xludf.DUMMYFUNCTION("SPLIT(A546,"","")"),"73-75")</f>
        <v>73-75</v>
      </c>
      <c r="C546" s="3" t="str">
        <f>IFERROR(__xludf.DUMMYFUNCTION("""COMPUTED_VALUE"""),"9-74")</f>
        <v>9-74</v>
      </c>
      <c r="D546" s="3">
        <f>IFERROR(__xludf.DUMMYFUNCTION("SPLIT(B546,""-"")"),73.0)</f>
        <v>73</v>
      </c>
      <c r="E546" s="3">
        <f>IFERROR(__xludf.DUMMYFUNCTION("""COMPUTED_VALUE"""),75.0)</f>
        <v>75</v>
      </c>
      <c r="F546" s="3">
        <f>IFERROR(__xludf.DUMMYFUNCTION("SPLIT(C546,""-"")"),9.0)</f>
        <v>9</v>
      </c>
      <c r="G546" s="3">
        <f>IFERROR(__xludf.DUMMYFUNCTION("""COMPUTED_VALUE"""),74.0)</f>
        <v>74</v>
      </c>
      <c r="H546" s="3" t="str">
        <f t="shared" si="1"/>
        <v>#N/A</v>
      </c>
      <c r="J546" s="3">
        <f t="shared" si="2"/>
        <v>1</v>
      </c>
    </row>
    <row r="547">
      <c r="A547" s="2" t="s">
        <v>545</v>
      </c>
      <c r="B547" s="3" t="str">
        <f>IFERROR(__xludf.DUMMYFUNCTION("SPLIT(A547,"","")"),"75-91")</f>
        <v>75-91</v>
      </c>
      <c r="C547" s="3" t="str">
        <f>IFERROR(__xludf.DUMMYFUNCTION("""COMPUTED_VALUE"""),"21-74")</f>
        <v>21-74</v>
      </c>
      <c r="D547" s="3">
        <f>IFERROR(__xludf.DUMMYFUNCTION("SPLIT(B547,""-"")"),75.0)</f>
        <v>75</v>
      </c>
      <c r="E547" s="3">
        <f>IFERROR(__xludf.DUMMYFUNCTION("""COMPUTED_VALUE"""),91.0)</f>
        <v>91</v>
      </c>
      <c r="F547" s="3">
        <f>IFERROR(__xludf.DUMMYFUNCTION("SPLIT(C547,""-"")"),21.0)</f>
        <v>21</v>
      </c>
      <c r="G547" s="3">
        <f>IFERROR(__xludf.DUMMYFUNCTION("""COMPUTED_VALUE"""),74.0)</f>
        <v>74</v>
      </c>
      <c r="H547" s="3" t="str">
        <f t="shared" si="1"/>
        <v>#N/A</v>
      </c>
      <c r="J547" s="3" t="str">
        <f t="shared" si="2"/>
        <v>#N/A</v>
      </c>
    </row>
    <row r="548">
      <c r="A548" s="2" t="s">
        <v>546</v>
      </c>
      <c r="B548" s="3" t="str">
        <f>IFERROR(__xludf.DUMMYFUNCTION("SPLIT(A548,"","")"),"1-89")</f>
        <v>1-89</v>
      </c>
      <c r="C548" s="3" t="str">
        <f>IFERROR(__xludf.DUMMYFUNCTION("""COMPUTED_VALUE"""),"12-90")</f>
        <v>12-90</v>
      </c>
      <c r="D548" s="3">
        <f>IFERROR(__xludf.DUMMYFUNCTION("SPLIT(B548,""-"")"),1.0)</f>
        <v>1</v>
      </c>
      <c r="E548" s="3">
        <f>IFERROR(__xludf.DUMMYFUNCTION("""COMPUTED_VALUE"""),89.0)</f>
        <v>89</v>
      </c>
      <c r="F548" s="3">
        <f>IFERROR(__xludf.DUMMYFUNCTION("SPLIT(C548,""-"")"),12.0)</f>
        <v>12</v>
      </c>
      <c r="G548" s="3">
        <f>IFERROR(__xludf.DUMMYFUNCTION("""COMPUTED_VALUE"""),90.0)</f>
        <v>90</v>
      </c>
      <c r="H548" s="3" t="str">
        <f t="shared" si="1"/>
        <v>#N/A</v>
      </c>
      <c r="J548" s="3">
        <f t="shared" si="2"/>
        <v>1</v>
      </c>
    </row>
    <row r="549">
      <c r="A549" s="2" t="s">
        <v>547</v>
      </c>
      <c r="B549" s="3" t="str">
        <f>IFERROR(__xludf.DUMMYFUNCTION("SPLIT(A549,"","")"),"28-85")</f>
        <v>28-85</v>
      </c>
      <c r="C549" s="3" t="str">
        <f>IFERROR(__xludf.DUMMYFUNCTION("""COMPUTED_VALUE"""),"23-23")</f>
        <v>23-23</v>
      </c>
      <c r="D549" s="3">
        <f>IFERROR(__xludf.DUMMYFUNCTION("SPLIT(B549,""-"")"),28.0)</f>
        <v>28</v>
      </c>
      <c r="E549" s="3">
        <f>IFERROR(__xludf.DUMMYFUNCTION("""COMPUTED_VALUE"""),85.0)</f>
        <v>85</v>
      </c>
      <c r="F549" s="3">
        <f>IFERROR(__xludf.DUMMYFUNCTION("SPLIT(C549,""-"")"),23.0)</f>
        <v>23</v>
      </c>
      <c r="G549" s="3">
        <f>IFERROR(__xludf.DUMMYFUNCTION("""COMPUTED_VALUE"""),23.0)</f>
        <v>23</v>
      </c>
      <c r="H549" s="3" t="str">
        <f t="shared" si="1"/>
        <v>#N/A</v>
      </c>
      <c r="J549" s="3" t="str">
        <f t="shared" si="2"/>
        <v>#N/A</v>
      </c>
    </row>
    <row r="550">
      <c r="A550" s="2" t="s">
        <v>548</v>
      </c>
      <c r="B550" s="3" t="str">
        <f>IFERROR(__xludf.DUMMYFUNCTION("SPLIT(A550,"","")"),"79-79")</f>
        <v>79-79</v>
      </c>
      <c r="C550" s="3" t="str">
        <f>IFERROR(__xludf.DUMMYFUNCTION("""COMPUTED_VALUE"""),"11-79")</f>
        <v>11-79</v>
      </c>
      <c r="D550" s="3">
        <f>IFERROR(__xludf.DUMMYFUNCTION("SPLIT(B550,""-"")"),79.0)</f>
        <v>79</v>
      </c>
      <c r="E550" s="3">
        <f>IFERROR(__xludf.DUMMYFUNCTION("""COMPUTED_VALUE"""),79.0)</f>
        <v>79</v>
      </c>
      <c r="F550" s="3">
        <f>IFERROR(__xludf.DUMMYFUNCTION("SPLIT(C550,""-"")"),11.0)</f>
        <v>11</v>
      </c>
      <c r="G550" s="3">
        <f>IFERROR(__xludf.DUMMYFUNCTION("""COMPUTED_VALUE"""),79.0)</f>
        <v>79</v>
      </c>
      <c r="H550" s="3">
        <f t="shared" si="1"/>
        <v>1</v>
      </c>
      <c r="J550" s="3">
        <f t="shared" si="2"/>
        <v>1</v>
      </c>
    </row>
    <row r="551">
      <c r="A551" s="2" t="s">
        <v>549</v>
      </c>
      <c r="B551" s="3" t="str">
        <f>IFERROR(__xludf.DUMMYFUNCTION("SPLIT(A551,"","")"),"10-93")</f>
        <v>10-93</v>
      </c>
      <c r="C551" s="3" t="str">
        <f>IFERROR(__xludf.DUMMYFUNCTION("""COMPUTED_VALUE"""),"59-96")</f>
        <v>59-96</v>
      </c>
      <c r="D551" s="3">
        <f>IFERROR(__xludf.DUMMYFUNCTION("SPLIT(B551,""-"")"),10.0)</f>
        <v>10</v>
      </c>
      <c r="E551" s="3">
        <f>IFERROR(__xludf.DUMMYFUNCTION("""COMPUTED_VALUE"""),93.0)</f>
        <v>93</v>
      </c>
      <c r="F551" s="3">
        <f>IFERROR(__xludf.DUMMYFUNCTION("SPLIT(C551,""-"")"),59.0)</f>
        <v>59</v>
      </c>
      <c r="G551" s="3">
        <f>IFERROR(__xludf.DUMMYFUNCTION("""COMPUTED_VALUE"""),96.0)</f>
        <v>96</v>
      </c>
      <c r="H551" s="3" t="str">
        <f t="shared" si="1"/>
        <v>#N/A</v>
      </c>
      <c r="J551" s="3">
        <f t="shared" si="2"/>
        <v>1</v>
      </c>
    </row>
    <row r="552">
      <c r="A552" s="2" t="s">
        <v>550</v>
      </c>
      <c r="B552" s="3" t="str">
        <f>IFERROR(__xludf.DUMMYFUNCTION("SPLIT(A552,"","")"),"38-38")</f>
        <v>38-38</v>
      </c>
      <c r="C552" s="3" t="str">
        <f>IFERROR(__xludf.DUMMYFUNCTION("""COMPUTED_VALUE"""),"39-48")</f>
        <v>39-48</v>
      </c>
      <c r="D552" s="3">
        <f>IFERROR(__xludf.DUMMYFUNCTION("SPLIT(B552,""-"")"),38.0)</f>
        <v>38</v>
      </c>
      <c r="E552" s="3">
        <f>IFERROR(__xludf.DUMMYFUNCTION("""COMPUTED_VALUE"""),38.0)</f>
        <v>38</v>
      </c>
      <c r="F552" s="3">
        <f>IFERROR(__xludf.DUMMYFUNCTION("SPLIT(C552,""-"")"),39.0)</f>
        <v>39</v>
      </c>
      <c r="G552" s="3">
        <f>IFERROR(__xludf.DUMMYFUNCTION("""COMPUTED_VALUE"""),48.0)</f>
        <v>48</v>
      </c>
      <c r="H552" s="3" t="str">
        <f t="shared" si="1"/>
        <v>#N/A</v>
      </c>
      <c r="J552" s="3" t="str">
        <f t="shared" si="2"/>
        <v>#N/A</v>
      </c>
    </row>
    <row r="553">
      <c r="A553" s="2" t="s">
        <v>551</v>
      </c>
      <c r="B553" s="3" t="str">
        <f>IFERROR(__xludf.DUMMYFUNCTION("SPLIT(A553,"","")"),"3-93")</f>
        <v>3-93</v>
      </c>
      <c r="C553" s="3" t="str">
        <f>IFERROR(__xludf.DUMMYFUNCTION("""COMPUTED_VALUE"""),"56-94")</f>
        <v>56-94</v>
      </c>
      <c r="D553" s="3">
        <f>IFERROR(__xludf.DUMMYFUNCTION("SPLIT(B553,""-"")"),3.0)</f>
        <v>3</v>
      </c>
      <c r="E553" s="3">
        <f>IFERROR(__xludf.DUMMYFUNCTION("""COMPUTED_VALUE"""),93.0)</f>
        <v>93</v>
      </c>
      <c r="F553" s="3">
        <f>IFERROR(__xludf.DUMMYFUNCTION("SPLIT(C553,""-"")"),56.0)</f>
        <v>56</v>
      </c>
      <c r="G553" s="3">
        <f>IFERROR(__xludf.DUMMYFUNCTION("""COMPUTED_VALUE"""),94.0)</f>
        <v>94</v>
      </c>
      <c r="H553" s="3" t="str">
        <f t="shared" si="1"/>
        <v>#N/A</v>
      </c>
      <c r="J553" s="3">
        <f t="shared" si="2"/>
        <v>1</v>
      </c>
    </row>
    <row r="554">
      <c r="A554" s="2" t="s">
        <v>552</v>
      </c>
      <c r="B554" s="4">
        <f>IFERROR(__xludf.DUMMYFUNCTION("SPLIT(A554,"","")"),44786.0)</f>
        <v>44786</v>
      </c>
      <c r="C554" s="4">
        <f>IFERROR(__xludf.DUMMYFUNCTION("""COMPUTED_VALUE"""),44750.0)</f>
        <v>44750</v>
      </c>
      <c r="D554" s="3">
        <f>IFERROR(__xludf.DUMMYFUNCTION("SPLIT(B554,""-"")"),8.0)</f>
        <v>8</v>
      </c>
      <c r="E554" s="3">
        <f>IFERROR(__xludf.DUMMYFUNCTION("""COMPUTED_VALUE"""),13.0)</f>
        <v>13</v>
      </c>
      <c r="F554" s="3">
        <f>IFERROR(__xludf.DUMMYFUNCTION("SPLIT(C554,""-"")"),7.0)</f>
        <v>7</v>
      </c>
      <c r="G554" s="3">
        <f>IFERROR(__xludf.DUMMYFUNCTION("""COMPUTED_VALUE"""),8.0)</f>
        <v>8</v>
      </c>
      <c r="H554" s="3" t="str">
        <f t="shared" si="1"/>
        <v>#N/A</v>
      </c>
      <c r="J554" s="3">
        <f t="shared" si="2"/>
        <v>1</v>
      </c>
    </row>
    <row r="555">
      <c r="A555" s="2" t="s">
        <v>553</v>
      </c>
      <c r="B555" s="3" t="str">
        <f>IFERROR(__xludf.DUMMYFUNCTION("SPLIT(A555,"","")"),"4-43")</f>
        <v>4-43</v>
      </c>
      <c r="C555" s="3" t="str">
        <f>IFERROR(__xludf.DUMMYFUNCTION("""COMPUTED_VALUE"""),"5-42")</f>
        <v>5-42</v>
      </c>
      <c r="D555" s="3">
        <f>IFERROR(__xludf.DUMMYFUNCTION("SPLIT(B555,""-"")"),4.0)</f>
        <v>4</v>
      </c>
      <c r="E555" s="3">
        <f>IFERROR(__xludf.DUMMYFUNCTION("""COMPUTED_VALUE"""),43.0)</f>
        <v>43</v>
      </c>
      <c r="F555" s="3">
        <f>IFERROR(__xludf.DUMMYFUNCTION("SPLIT(C555,""-"")"),5.0)</f>
        <v>5</v>
      </c>
      <c r="G555" s="3">
        <f>IFERROR(__xludf.DUMMYFUNCTION("""COMPUTED_VALUE"""),42.0)</f>
        <v>42</v>
      </c>
      <c r="H555" s="3">
        <f t="shared" si="1"/>
        <v>1</v>
      </c>
      <c r="J555" s="3">
        <f t="shared" si="2"/>
        <v>1</v>
      </c>
    </row>
    <row r="556">
      <c r="A556" s="2" t="s">
        <v>554</v>
      </c>
      <c r="B556" s="3" t="str">
        <f>IFERROR(__xludf.DUMMYFUNCTION("SPLIT(A556,"","")"),"22-22")</f>
        <v>22-22</v>
      </c>
      <c r="C556" s="3" t="str">
        <f>IFERROR(__xludf.DUMMYFUNCTION("""COMPUTED_VALUE"""),"20-24")</f>
        <v>20-24</v>
      </c>
      <c r="D556" s="3">
        <f>IFERROR(__xludf.DUMMYFUNCTION("SPLIT(B556,""-"")"),22.0)</f>
        <v>22</v>
      </c>
      <c r="E556" s="3">
        <f>IFERROR(__xludf.DUMMYFUNCTION("""COMPUTED_VALUE"""),22.0)</f>
        <v>22</v>
      </c>
      <c r="F556" s="3">
        <f>IFERROR(__xludf.DUMMYFUNCTION("SPLIT(C556,""-"")"),20.0)</f>
        <v>20</v>
      </c>
      <c r="G556" s="3">
        <f>IFERROR(__xludf.DUMMYFUNCTION("""COMPUTED_VALUE"""),24.0)</f>
        <v>24</v>
      </c>
      <c r="H556" s="3">
        <f t="shared" si="1"/>
        <v>1</v>
      </c>
      <c r="J556" s="3">
        <f t="shared" si="2"/>
        <v>1</v>
      </c>
    </row>
    <row r="557">
      <c r="A557" s="2" t="s">
        <v>555</v>
      </c>
      <c r="B557" s="3" t="str">
        <f>IFERROR(__xludf.DUMMYFUNCTION("SPLIT(A557,"","")"),"5-56")</f>
        <v>5-56</v>
      </c>
      <c r="C557" s="4">
        <f>IFERROR(__xludf.DUMMYFUNCTION("""COMPUTED_VALUE"""),44711.0)</f>
        <v>44711</v>
      </c>
      <c r="D557" s="3">
        <f>IFERROR(__xludf.DUMMYFUNCTION("SPLIT(B557,""-"")"),5.0)</f>
        <v>5</v>
      </c>
      <c r="E557" s="3">
        <f>IFERROR(__xludf.DUMMYFUNCTION("""COMPUTED_VALUE"""),56.0)</f>
        <v>56</v>
      </c>
      <c r="F557" s="3">
        <f>IFERROR(__xludf.DUMMYFUNCTION("SPLIT(C557,""-"")"),5.0)</f>
        <v>5</v>
      </c>
      <c r="G557" s="3">
        <f>IFERROR(__xludf.DUMMYFUNCTION("""COMPUTED_VALUE"""),30.0)</f>
        <v>30</v>
      </c>
      <c r="H557" s="3">
        <f t="shared" si="1"/>
        <v>1</v>
      </c>
      <c r="J557" s="3">
        <f t="shared" si="2"/>
        <v>1</v>
      </c>
    </row>
    <row r="558">
      <c r="A558" s="2" t="s">
        <v>556</v>
      </c>
      <c r="B558" s="3" t="str">
        <f>IFERROR(__xludf.DUMMYFUNCTION("SPLIT(A558,"","")"),"43-83")</f>
        <v>43-83</v>
      </c>
      <c r="C558" s="3" t="str">
        <f>IFERROR(__xludf.DUMMYFUNCTION("""COMPUTED_VALUE"""),"66-83")</f>
        <v>66-83</v>
      </c>
      <c r="D558" s="3">
        <f>IFERROR(__xludf.DUMMYFUNCTION("SPLIT(B558,""-"")"),43.0)</f>
        <v>43</v>
      </c>
      <c r="E558" s="3">
        <f>IFERROR(__xludf.DUMMYFUNCTION("""COMPUTED_VALUE"""),83.0)</f>
        <v>83</v>
      </c>
      <c r="F558" s="3">
        <f>IFERROR(__xludf.DUMMYFUNCTION("SPLIT(C558,""-"")"),66.0)</f>
        <v>66</v>
      </c>
      <c r="G558" s="3">
        <f>IFERROR(__xludf.DUMMYFUNCTION("""COMPUTED_VALUE"""),83.0)</f>
        <v>83</v>
      </c>
      <c r="H558" s="3">
        <f t="shared" si="1"/>
        <v>1</v>
      </c>
      <c r="J558" s="3">
        <f t="shared" si="2"/>
        <v>1</v>
      </c>
    </row>
    <row r="559">
      <c r="A559" s="2" t="s">
        <v>557</v>
      </c>
      <c r="B559" s="3" t="str">
        <f>IFERROR(__xludf.DUMMYFUNCTION("SPLIT(A559,"","")"),"28-94")</f>
        <v>28-94</v>
      </c>
      <c r="C559" s="3" t="str">
        <f>IFERROR(__xludf.DUMMYFUNCTION("""COMPUTED_VALUE"""),"27-93")</f>
        <v>27-93</v>
      </c>
      <c r="D559" s="3">
        <f>IFERROR(__xludf.DUMMYFUNCTION("SPLIT(B559,""-"")"),28.0)</f>
        <v>28</v>
      </c>
      <c r="E559" s="3">
        <f>IFERROR(__xludf.DUMMYFUNCTION("""COMPUTED_VALUE"""),94.0)</f>
        <v>94</v>
      </c>
      <c r="F559" s="3">
        <f>IFERROR(__xludf.DUMMYFUNCTION("SPLIT(C559,""-"")"),27.0)</f>
        <v>27</v>
      </c>
      <c r="G559" s="3">
        <f>IFERROR(__xludf.DUMMYFUNCTION("""COMPUTED_VALUE"""),93.0)</f>
        <v>93</v>
      </c>
      <c r="H559" s="3" t="str">
        <f t="shared" si="1"/>
        <v>#N/A</v>
      </c>
      <c r="J559" s="3">
        <f t="shared" si="2"/>
        <v>1</v>
      </c>
    </row>
    <row r="560">
      <c r="A560" s="2" t="s">
        <v>558</v>
      </c>
      <c r="B560" s="3" t="str">
        <f>IFERROR(__xludf.DUMMYFUNCTION("SPLIT(A560,"","")"),"22-23")</f>
        <v>22-23</v>
      </c>
      <c r="C560" s="3" t="str">
        <f>IFERROR(__xludf.DUMMYFUNCTION("""COMPUTED_VALUE"""),"23-88")</f>
        <v>23-88</v>
      </c>
      <c r="D560" s="3">
        <f>IFERROR(__xludf.DUMMYFUNCTION("SPLIT(B560,""-"")"),22.0)</f>
        <v>22</v>
      </c>
      <c r="E560" s="3">
        <f>IFERROR(__xludf.DUMMYFUNCTION("""COMPUTED_VALUE"""),23.0)</f>
        <v>23</v>
      </c>
      <c r="F560" s="3">
        <f>IFERROR(__xludf.DUMMYFUNCTION("SPLIT(C560,""-"")"),23.0)</f>
        <v>23</v>
      </c>
      <c r="G560" s="3">
        <f>IFERROR(__xludf.DUMMYFUNCTION("""COMPUTED_VALUE"""),88.0)</f>
        <v>88</v>
      </c>
      <c r="H560" s="3" t="str">
        <f t="shared" si="1"/>
        <v>#N/A</v>
      </c>
      <c r="J560" s="3">
        <f t="shared" si="2"/>
        <v>1</v>
      </c>
    </row>
    <row r="561">
      <c r="A561" s="2" t="s">
        <v>559</v>
      </c>
      <c r="B561" s="3" t="str">
        <f>IFERROR(__xludf.DUMMYFUNCTION("SPLIT(A561,"","")"),"8-76")</f>
        <v>8-76</v>
      </c>
      <c r="C561" s="3" t="str">
        <f>IFERROR(__xludf.DUMMYFUNCTION("""COMPUTED_VALUE"""),"1-75")</f>
        <v>1-75</v>
      </c>
      <c r="D561" s="3">
        <f>IFERROR(__xludf.DUMMYFUNCTION("SPLIT(B561,""-"")"),8.0)</f>
        <v>8</v>
      </c>
      <c r="E561" s="3">
        <f>IFERROR(__xludf.DUMMYFUNCTION("""COMPUTED_VALUE"""),76.0)</f>
        <v>76</v>
      </c>
      <c r="F561" s="3">
        <f>IFERROR(__xludf.DUMMYFUNCTION("SPLIT(C561,""-"")"),1.0)</f>
        <v>1</v>
      </c>
      <c r="G561" s="3">
        <f>IFERROR(__xludf.DUMMYFUNCTION("""COMPUTED_VALUE"""),75.0)</f>
        <v>75</v>
      </c>
      <c r="H561" s="3" t="str">
        <f t="shared" si="1"/>
        <v>#N/A</v>
      </c>
      <c r="J561" s="3">
        <f t="shared" si="2"/>
        <v>1</v>
      </c>
    </row>
    <row r="562">
      <c r="A562" s="2" t="s">
        <v>560</v>
      </c>
      <c r="B562" s="3" t="str">
        <f>IFERROR(__xludf.DUMMYFUNCTION("SPLIT(A562,"","")"),"29-94")</f>
        <v>29-94</v>
      </c>
      <c r="C562" s="3" t="str">
        <f>IFERROR(__xludf.DUMMYFUNCTION("""COMPUTED_VALUE"""),"28-29")</f>
        <v>28-29</v>
      </c>
      <c r="D562" s="3">
        <f>IFERROR(__xludf.DUMMYFUNCTION("SPLIT(B562,""-"")"),29.0)</f>
        <v>29</v>
      </c>
      <c r="E562" s="3">
        <f>IFERROR(__xludf.DUMMYFUNCTION("""COMPUTED_VALUE"""),94.0)</f>
        <v>94</v>
      </c>
      <c r="F562" s="3">
        <f>IFERROR(__xludf.DUMMYFUNCTION("SPLIT(C562,""-"")"),28.0)</f>
        <v>28</v>
      </c>
      <c r="G562" s="3">
        <f>IFERROR(__xludf.DUMMYFUNCTION("""COMPUTED_VALUE"""),29.0)</f>
        <v>29</v>
      </c>
      <c r="H562" s="3" t="str">
        <f t="shared" si="1"/>
        <v>#N/A</v>
      </c>
      <c r="J562" s="3">
        <f t="shared" si="2"/>
        <v>1</v>
      </c>
    </row>
    <row r="563">
      <c r="A563" s="2" t="s">
        <v>561</v>
      </c>
      <c r="B563" s="3" t="str">
        <f>IFERROR(__xludf.DUMMYFUNCTION("SPLIT(A563,"","")"),"6-89")</f>
        <v>6-89</v>
      </c>
      <c r="C563" s="4">
        <f>IFERROR(__xludf.DUMMYFUNCTION("""COMPUTED_VALUE"""),44688.0)</f>
        <v>44688</v>
      </c>
      <c r="D563" s="3">
        <f>IFERROR(__xludf.DUMMYFUNCTION("SPLIT(B563,""-"")"),6.0)</f>
        <v>6</v>
      </c>
      <c r="E563" s="3">
        <f>IFERROR(__xludf.DUMMYFUNCTION("""COMPUTED_VALUE"""),89.0)</f>
        <v>89</v>
      </c>
      <c r="F563" s="3">
        <f>IFERROR(__xludf.DUMMYFUNCTION("SPLIT(C563,""-"")"),5.0)</f>
        <v>5</v>
      </c>
      <c r="G563" s="3">
        <f>IFERROR(__xludf.DUMMYFUNCTION("""COMPUTED_VALUE"""),7.0)</f>
        <v>7</v>
      </c>
      <c r="H563" s="3" t="str">
        <f t="shared" si="1"/>
        <v>#N/A</v>
      </c>
      <c r="J563" s="3">
        <f t="shared" si="2"/>
        <v>1</v>
      </c>
    </row>
    <row r="564">
      <c r="A564" s="2" t="s">
        <v>562</v>
      </c>
      <c r="B564" s="3" t="str">
        <f>IFERROR(__xludf.DUMMYFUNCTION("SPLIT(A564,"","")"),"22-97")</f>
        <v>22-97</v>
      </c>
      <c r="C564" s="3" t="str">
        <f>IFERROR(__xludf.DUMMYFUNCTION("""COMPUTED_VALUE"""),"22-89")</f>
        <v>22-89</v>
      </c>
      <c r="D564" s="3">
        <f>IFERROR(__xludf.DUMMYFUNCTION("SPLIT(B564,""-"")"),22.0)</f>
        <v>22</v>
      </c>
      <c r="E564" s="3">
        <f>IFERROR(__xludf.DUMMYFUNCTION("""COMPUTED_VALUE"""),97.0)</f>
        <v>97</v>
      </c>
      <c r="F564" s="3">
        <f>IFERROR(__xludf.DUMMYFUNCTION("SPLIT(C564,""-"")"),22.0)</f>
        <v>22</v>
      </c>
      <c r="G564" s="3">
        <f>IFERROR(__xludf.DUMMYFUNCTION("""COMPUTED_VALUE"""),89.0)</f>
        <v>89</v>
      </c>
      <c r="H564" s="3">
        <f t="shared" si="1"/>
        <v>1</v>
      </c>
      <c r="J564" s="3">
        <f t="shared" si="2"/>
        <v>1</v>
      </c>
    </row>
    <row r="565">
      <c r="A565" s="2" t="s">
        <v>563</v>
      </c>
      <c r="B565" s="3" t="str">
        <f>IFERROR(__xludf.DUMMYFUNCTION("SPLIT(A565,"","")"),"2-92")</f>
        <v>2-92</v>
      </c>
      <c r="C565" s="3" t="str">
        <f>IFERROR(__xludf.DUMMYFUNCTION("""COMPUTED_VALUE"""),"3-92")</f>
        <v>3-92</v>
      </c>
      <c r="D565" s="3">
        <f>IFERROR(__xludf.DUMMYFUNCTION("SPLIT(B565,""-"")"),2.0)</f>
        <v>2</v>
      </c>
      <c r="E565" s="3">
        <f>IFERROR(__xludf.DUMMYFUNCTION("""COMPUTED_VALUE"""),92.0)</f>
        <v>92</v>
      </c>
      <c r="F565" s="3">
        <f>IFERROR(__xludf.DUMMYFUNCTION("SPLIT(C565,""-"")"),3.0)</f>
        <v>3</v>
      </c>
      <c r="G565" s="3">
        <f>IFERROR(__xludf.DUMMYFUNCTION("""COMPUTED_VALUE"""),92.0)</f>
        <v>92</v>
      </c>
      <c r="H565" s="3">
        <f t="shared" si="1"/>
        <v>1</v>
      </c>
      <c r="J565" s="3">
        <f t="shared" si="2"/>
        <v>1</v>
      </c>
    </row>
    <row r="566">
      <c r="A566" s="2" t="s">
        <v>564</v>
      </c>
      <c r="B566" s="3" t="str">
        <f>IFERROR(__xludf.DUMMYFUNCTION("SPLIT(A566,"","")"),"19-19")</f>
        <v>19-19</v>
      </c>
      <c r="C566" s="3" t="str">
        <f>IFERROR(__xludf.DUMMYFUNCTION("""COMPUTED_VALUE"""),"18-69")</f>
        <v>18-69</v>
      </c>
      <c r="D566" s="3">
        <f>IFERROR(__xludf.DUMMYFUNCTION("SPLIT(B566,""-"")"),19.0)</f>
        <v>19</v>
      </c>
      <c r="E566" s="3">
        <f>IFERROR(__xludf.DUMMYFUNCTION("""COMPUTED_VALUE"""),19.0)</f>
        <v>19</v>
      </c>
      <c r="F566" s="3">
        <f>IFERROR(__xludf.DUMMYFUNCTION("SPLIT(C566,""-"")"),18.0)</f>
        <v>18</v>
      </c>
      <c r="G566" s="3">
        <f>IFERROR(__xludf.DUMMYFUNCTION("""COMPUTED_VALUE"""),69.0)</f>
        <v>69</v>
      </c>
      <c r="H566" s="3">
        <f t="shared" si="1"/>
        <v>1</v>
      </c>
      <c r="J566" s="3">
        <f t="shared" si="2"/>
        <v>1</v>
      </c>
    </row>
    <row r="567">
      <c r="A567" s="2" t="s">
        <v>565</v>
      </c>
      <c r="B567" s="3" t="str">
        <f>IFERROR(__xludf.DUMMYFUNCTION("SPLIT(A567,"","")"),"30-49")</f>
        <v>30-49</v>
      </c>
      <c r="C567" s="4">
        <f>IFERROR(__xludf.DUMMYFUNCTION("""COMPUTED_VALUE"""),44632.0)</f>
        <v>44632</v>
      </c>
      <c r="D567" s="3">
        <f>IFERROR(__xludf.DUMMYFUNCTION("SPLIT(B567,""-"")"),30.0)</f>
        <v>30</v>
      </c>
      <c r="E567" s="3">
        <f>IFERROR(__xludf.DUMMYFUNCTION("""COMPUTED_VALUE"""),49.0)</f>
        <v>49</v>
      </c>
      <c r="F567" s="3">
        <f>IFERROR(__xludf.DUMMYFUNCTION("SPLIT(C567,""-"")"),3.0)</f>
        <v>3</v>
      </c>
      <c r="G567" s="3">
        <f>IFERROR(__xludf.DUMMYFUNCTION("""COMPUTED_VALUE"""),12.0)</f>
        <v>12</v>
      </c>
      <c r="H567" s="3" t="str">
        <f t="shared" si="1"/>
        <v>#N/A</v>
      </c>
      <c r="J567" s="3" t="str">
        <f t="shared" si="2"/>
        <v>#N/A</v>
      </c>
    </row>
    <row r="568">
      <c r="A568" s="2" t="s">
        <v>566</v>
      </c>
      <c r="B568" s="3" t="str">
        <f>IFERROR(__xludf.DUMMYFUNCTION("SPLIT(A568,"","")"),"2-38")</f>
        <v>2-38</v>
      </c>
      <c r="C568" s="3" t="str">
        <f>IFERROR(__xludf.DUMMYFUNCTION("""COMPUTED_VALUE"""),"32-96")</f>
        <v>32-96</v>
      </c>
      <c r="D568" s="3">
        <f>IFERROR(__xludf.DUMMYFUNCTION("SPLIT(B568,""-"")"),2.0)</f>
        <v>2</v>
      </c>
      <c r="E568" s="3">
        <f>IFERROR(__xludf.DUMMYFUNCTION("""COMPUTED_VALUE"""),38.0)</f>
        <v>38</v>
      </c>
      <c r="F568" s="3">
        <f>IFERROR(__xludf.DUMMYFUNCTION("SPLIT(C568,""-"")"),32.0)</f>
        <v>32</v>
      </c>
      <c r="G568" s="3">
        <f>IFERROR(__xludf.DUMMYFUNCTION("""COMPUTED_VALUE"""),96.0)</f>
        <v>96</v>
      </c>
      <c r="H568" s="3" t="str">
        <f t="shared" si="1"/>
        <v>#N/A</v>
      </c>
      <c r="J568" s="3">
        <f t="shared" si="2"/>
        <v>1</v>
      </c>
    </row>
    <row r="569">
      <c r="A569" s="2" t="s">
        <v>567</v>
      </c>
      <c r="B569" s="3" t="str">
        <f>IFERROR(__xludf.DUMMYFUNCTION("SPLIT(A569,"","")"),"32-71")</f>
        <v>32-71</v>
      </c>
      <c r="C569" s="3" t="str">
        <f>IFERROR(__xludf.DUMMYFUNCTION("""COMPUTED_VALUE"""),"66-90")</f>
        <v>66-90</v>
      </c>
      <c r="D569" s="3">
        <f>IFERROR(__xludf.DUMMYFUNCTION("SPLIT(B569,""-"")"),32.0)</f>
        <v>32</v>
      </c>
      <c r="E569" s="3">
        <f>IFERROR(__xludf.DUMMYFUNCTION("""COMPUTED_VALUE"""),71.0)</f>
        <v>71</v>
      </c>
      <c r="F569" s="3">
        <f>IFERROR(__xludf.DUMMYFUNCTION("SPLIT(C569,""-"")"),66.0)</f>
        <v>66</v>
      </c>
      <c r="G569" s="3">
        <f>IFERROR(__xludf.DUMMYFUNCTION("""COMPUTED_VALUE"""),90.0)</f>
        <v>90</v>
      </c>
      <c r="H569" s="3" t="str">
        <f t="shared" si="1"/>
        <v>#N/A</v>
      </c>
      <c r="J569" s="3">
        <f t="shared" si="2"/>
        <v>1</v>
      </c>
    </row>
    <row r="570">
      <c r="A570" s="2" t="s">
        <v>568</v>
      </c>
      <c r="B570" s="3" t="str">
        <f>IFERROR(__xludf.DUMMYFUNCTION("SPLIT(A570,"","")"),"10-51")</f>
        <v>10-51</v>
      </c>
      <c r="C570" s="3" t="str">
        <f>IFERROR(__xludf.DUMMYFUNCTION("""COMPUTED_VALUE"""),"14-51")</f>
        <v>14-51</v>
      </c>
      <c r="D570" s="3">
        <f>IFERROR(__xludf.DUMMYFUNCTION("SPLIT(B570,""-"")"),10.0)</f>
        <v>10</v>
      </c>
      <c r="E570" s="3">
        <f>IFERROR(__xludf.DUMMYFUNCTION("""COMPUTED_VALUE"""),51.0)</f>
        <v>51</v>
      </c>
      <c r="F570" s="3">
        <f>IFERROR(__xludf.DUMMYFUNCTION("SPLIT(C570,""-"")"),14.0)</f>
        <v>14</v>
      </c>
      <c r="G570" s="3">
        <f>IFERROR(__xludf.DUMMYFUNCTION("""COMPUTED_VALUE"""),51.0)</f>
        <v>51</v>
      </c>
      <c r="H570" s="3">
        <f t="shared" si="1"/>
        <v>1</v>
      </c>
      <c r="J570" s="3">
        <f t="shared" si="2"/>
        <v>1</v>
      </c>
    </row>
    <row r="571">
      <c r="A571" s="2" t="s">
        <v>569</v>
      </c>
      <c r="B571" s="3" t="str">
        <f>IFERROR(__xludf.DUMMYFUNCTION("SPLIT(A571,"","")"),"17-97")</f>
        <v>17-97</v>
      </c>
      <c r="C571" s="3" t="str">
        <f>IFERROR(__xludf.DUMMYFUNCTION("""COMPUTED_VALUE"""),"17-96")</f>
        <v>17-96</v>
      </c>
      <c r="D571" s="3">
        <f>IFERROR(__xludf.DUMMYFUNCTION("SPLIT(B571,""-"")"),17.0)</f>
        <v>17</v>
      </c>
      <c r="E571" s="3">
        <f>IFERROR(__xludf.DUMMYFUNCTION("""COMPUTED_VALUE"""),97.0)</f>
        <v>97</v>
      </c>
      <c r="F571" s="3">
        <f>IFERROR(__xludf.DUMMYFUNCTION("SPLIT(C571,""-"")"),17.0)</f>
        <v>17</v>
      </c>
      <c r="G571" s="3">
        <f>IFERROR(__xludf.DUMMYFUNCTION("""COMPUTED_VALUE"""),96.0)</f>
        <v>96</v>
      </c>
      <c r="H571" s="3">
        <f t="shared" si="1"/>
        <v>1</v>
      </c>
      <c r="J571" s="3">
        <f t="shared" si="2"/>
        <v>1</v>
      </c>
    </row>
    <row r="572">
      <c r="A572" s="2" t="s">
        <v>570</v>
      </c>
      <c r="B572" s="3" t="str">
        <f>IFERROR(__xludf.DUMMYFUNCTION("SPLIT(A572,"","")"),"42-49")</f>
        <v>42-49</v>
      </c>
      <c r="C572" s="3" t="str">
        <f>IFERROR(__xludf.DUMMYFUNCTION("""COMPUTED_VALUE"""),"59-64")</f>
        <v>59-64</v>
      </c>
      <c r="D572" s="3">
        <f>IFERROR(__xludf.DUMMYFUNCTION("SPLIT(B572,""-"")"),42.0)</f>
        <v>42</v>
      </c>
      <c r="E572" s="3">
        <f>IFERROR(__xludf.DUMMYFUNCTION("""COMPUTED_VALUE"""),49.0)</f>
        <v>49</v>
      </c>
      <c r="F572" s="3">
        <f>IFERROR(__xludf.DUMMYFUNCTION("SPLIT(C572,""-"")"),59.0)</f>
        <v>59</v>
      </c>
      <c r="G572" s="3">
        <f>IFERROR(__xludf.DUMMYFUNCTION("""COMPUTED_VALUE"""),64.0)</f>
        <v>64</v>
      </c>
      <c r="H572" s="3" t="str">
        <f t="shared" si="1"/>
        <v>#N/A</v>
      </c>
      <c r="J572" s="3" t="str">
        <f t="shared" si="2"/>
        <v>#N/A</v>
      </c>
    </row>
    <row r="573">
      <c r="A573" s="2" t="s">
        <v>571</v>
      </c>
      <c r="B573" s="3" t="str">
        <f>IFERROR(__xludf.DUMMYFUNCTION("SPLIT(A573,"","")"),"96-98")</f>
        <v>96-98</v>
      </c>
      <c r="C573" s="3" t="str">
        <f>IFERROR(__xludf.DUMMYFUNCTION("""COMPUTED_VALUE"""),"29-96")</f>
        <v>29-96</v>
      </c>
      <c r="D573" s="3">
        <f>IFERROR(__xludf.DUMMYFUNCTION("SPLIT(B573,""-"")"),96.0)</f>
        <v>96</v>
      </c>
      <c r="E573" s="3">
        <f>IFERROR(__xludf.DUMMYFUNCTION("""COMPUTED_VALUE"""),98.0)</f>
        <v>98</v>
      </c>
      <c r="F573" s="3">
        <f>IFERROR(__xludf.DUMMYFUNCTION("SPLIT(C573,""-"")"),29.0)</f>
        <v>29</v>
      </c>
      <c r="G573" s="3">
        <f>IFERROR(__xludf.DUMMYFUNCTION("""COMPUTED_VALUE"""),96.0)</f>
        <v>96</v>
      </c>
      <c r="H573" s="3" t="str">
        <f t="shared" si="1"/>
        <v>#N/A</v>
      </c>
      <c r="J573" s="3">
        <f t="shared" si="2"/>
        <v>1</v>
      </c>
    </row>
    <row r="574">
      <c r="A574" s="2" t="s">
        <v>572</v>
      </c>
      <c r="B574" s="4">
        <f>IFERROR(__xludf.DUMMYFUNCTION("SPLIT(A574,"","")"),44750.0)</f>
        <v>44750</v>
      </c>
      <c r="C574" s="3" t="str">
        <f>IFERROR(__xludf.DUMMYFUNCTION("""COMPUTED_VALUE"""),"7-43")</f>
        <v>7-43</v>
      </c>
      <c r="D574" s="3">
        <f>IFERROR(__xludf.DUMMYFUNCTION("SPLIT(B574,""-"")"),7.0)</f>
        <v>7</v>
      </c>
      <c r="E574" s="3">
        <f>IFERROR(__xludf.DUMMYFUNCTION("""COMPUTED_VALUE"""),8.0)</f>
        <v>8</v>
      </c>
      <c r="F574" s="3">
        <f>IFERROR(__xludf.DUMMYFUNCTION("SPLIT(C574,""-"")"),7.0)</f>
        <v>7</v>
      </c>
      <c r="G574" s="3">
        <f>IFERROR(__xludf.DUMMYFUNCTION("""COMPUTED_VALUE"""),43.0)</f>
        <v>43</v>
      </c>
      <c r="H574" s="3">
        <f t="shared" si="1"/>
        <v>1</v>
      </c>
      <c r="J574" s="3">
        <f t="shared" si="2"/>
        <v>1</v>
      </c>
    </row>
    <row r="575">
      <c r="A575" s="2" t="s">
        <v>573</v>
      </c>
      <c r="B575" s="3" t="str">
        <f>IFERROR(__xludf.DUMMYFUNCTION("SPLIT(A575,"","")"),"93-94")</f>
        <v>93-94</v>
      </c>
      <c r="C575" s="3" t="str">
        <f>IFERROR(__xludf.DUMMYFUNCTION("""COMPUTED_VALUE"""),"1-94")</f>
        <v>1-94</v>
      </c>
      <c r="D575" s="3">
        <f>IFERROR(__xludf.DUMMYFUNCTION("SPLIT(B575,""-"")"),93.0)</f>
        <v>93</v>
      </c>
      <c r="E575" s="3">
        <f>IFERROR(__xludf.DUMMYFUNCTION("""COMPUTED_VALUE"""),94.0)</f>
        <v>94</v>
      </c>
      <c r="F575" s="3">
        <f>IFERROR(__xludf.DUMMYFUNCTION("SPLIT(C575,""-"")"),1.0)</f>
        <v>1</v>
      </c>
      <c r="G575" s="3">
        <f>IFERROR(__xludf.DUMMYFUNCTION("""COMPUTED_VALUE"""),94.0)</f>
        <v>94</v>
      </c>
      <c r="H575" s="3">
        <f t="shared" si="1"/>
        <v>1</v>
      </c>
      <c r="J575" s="3">
        <f t="shared" si="2"/>
        <v>1</v>
      </c>
    </row>
    <row r="576">
      <c r="A576" s="2" t="s">
        <v>574</v>
      </c>
      <c r="B576" s="3" t="str">
        <f>IFERROR(__xludf.DUMMYFUNCTION("SPLIT(A576,"","")"),"57-71")</f>
        <v>57-71</v>
      </c>
      <c r="C576" s="3" t="str">
        <f>IFERROR(__xludf.DUMMYFUNCTION("""COMPUTED_VALUE"""),"58-73")</f>
        <v>58-73</v>
      </c>
      <c r="D576" s="3">
        <f>IFERROR(__xludf.DUMMYFUNCTION("SPLIT(B576,""-"")"),57.0)</f>
        <v>57</v>
      </c>
      <c r="E576" s="3">
        <f>IFERROR(__xludf.DUMMYFUNCTION("""COMPUTED_VALUE"""),71.0)</f>
        <v>71</v>
      </c>
      <c r="F576" s="3">
        <f>IFERROR(__xludf.DUMMYFUNCTION("SPLIT(C576,""-"")"),58.0)</f>
        <v>58</v>
      </c>
      <c r="G576" s="3">
        <f>IFERROR(__xludf.DUMMYFUNCTION("""COMPUTED_VALUE"""),73.0)</f>
        <v>73</v>
      </c>
      <c r="H576" s="3" t="str">
        <f t="shared" si="1"/>
        <v>#N/A</v>
      </c>
      <c r="J576" s="3">
        <f t="shared" si="2"/>
        <v>1</v>
      </c>
    </row>
    <row r="577">
      <c r="A577" s="2" t="s">
        <v>575</v>
      </c>
      <c r="B577" s="3" t="str">
        <f>IFERROR(__xludf.DUMMYFUNCTION("SPLIT(A577,"","")"),"4-98")</f>
        <v>4-98</v>
      </c>
      <c r="C577" s="4">
        <f>IFERROR(__xludf.DUMMYFUNCTION("""COMPUTED_VALUE"""),44655.0)</f>
        <v>44655</v>
      </c>
      <c r="D577" s="3">
        <f>IFERROR(__xludf.DUMMYFUNCTION("SPLIT(B577,""-"")"),4.0)</f>
        <v>4</v>
      </c>
      <c r="E577" s="3">
        <f>IFERROR(__xludf.DUMMYFUNCTION("""COMPUTED_VALUE"""),98.0)</f>
        <v>98</v>
      </c>
      <c r="F577" s="3">
        <f>IFERROR(__xludf.DUMMYFUNCTION("SPLIT(C577,""-"")"),4.0)</f>
        <v>4</v>
      </c>
      <c r="G577" s="3">
        <f>IFERROR(__xludf.DUMMYFUNCTION("""COMPUTED_VALUE"""),4.0)</f>
        <v>4</v>
      </c>
      <c r="H577" s="3">
        <f t="shared" si="1"/>
        <v>1</v>
      </c>
      <c r="J577" s="3">
        <f t="shared" si="2"/>
        <v>1</v>
      </c>
    </row>
    <row r="578">
      <c r="A578" s="2" t="s">
        <v>576</v>
      </c>
      <c r="B578" s="3" t="str">
        <f>IFERROR(__xludf.DUMMYFUNCTION("SPLIT(A578,"","")"),"89-90")</f>
        <v>89-90</v>
      </c>
      <c r="C578" s="3" t="str">
        <f>IFERROR(__xludf.DUMMYFUNCTION("""COMPUTED_VALUE"""),"6-89")</f>
        <v>6-89</v>
      </c>
      <c r="D578" s="3">
        <f>IFERROR(__xludf.DUMMYFUNCTION("SPLIT(B578,""-"")"),89.0)</f>
        <v>89</v>
      </c>
      <c r="E578" s="3">
        <f>IFERROR(__xludf.DUMMYFUNCTION("""COMPUTED_VALUE"""),90.0)</f>
        <v>90</v>
      </c>
      <c r="F578" s="3">
        <f>IFERROR(__xludf.DUMMYFUNCTION("SPLIT(C578,""-"")"),6.0)</f>
        <v>6</v>
      </c>
      <c r="G578" s="3">
        <f>IFERROR(__xludf.DUMMYFUNCTION("""COMPUTED_VALUE"""),89.0)</f>
        <v>89</v>
      </c>
      <c r="H578" s="3" t="str">
        <f t="shared" si="1"/>
        <v>#N/A</v>
      </c>
      <c r="J578" s="3">
        <f t="shared" si="2"/>
        <v>1</v>
      </c>
    </row>
    <row r="579">
      <c r="A579" s="2" t="s">
        <v>577</v>
      </c>
      <c r="B579" s="3" t="str">
        <f>IFERROR(__xludf.DUMMYFUNCTION("SPLIT(A579,"","")"),"79-81")</f>
        <v>79-81</v>
      </c>
      <c r="C579" s="3" t="str">
        <f>IFERROR(__xludf.DUMMYFUNCTION("""COMPUTED_VALUE"""),"80-81")</f>
        <v>80-81</v>
      </c>
      <c r="D579" s="3">
        <f>IFERROR(__xludf.DUMMYFUNCTION("SPLIT(B579,""-"")"),79.0)</f>
        <v>79</v>
      </c>
      <c r="E579" s="3">
        <f>IFERROR(__xludf.DUMMYFUNCTION("""COMPUTED_VALUE"""),81.0)</f>
        <v>81</v>
      </c>
      <c r="F579" s="3">
        <f>IFERROR(__xludf.DUMMYFUNCTION("SPLIT(C579,""-"")"),80.0)</f>
        <v>80</v>
      </c>
      <c r="G579" s="3">
        <f>IFERROR(__xludf.DUMMYFUNCTION("""COMPUTED_VALUE"""),81.0)</f>
        <v>81</v>
      </c>
      <c r="H579" s="3">
        <f t="shared" si="1"/>
        <v>1</v>
      </c>
      <c r="J579" s="3">
        <f t="shared" si="2"/>
        <v>1</v>
      </c>
    </row>
    <row r="580">
      <c r="A580" s="2" t="s">
        <v>578</v>
      </c>
      <c r="B580" s="3" t="str">
        <f>IFERROR(__xludf.DUMMYFUNCTION("SPLIT(A580,"","")"),"52-94")</f>
        <v>52-94</v>
      </c>
      <c r="C580" s="3" t="str">
        <f>IFERROR(__xludf.DUMMYFUNCTION("""COMPUTED_VALUE"""),"51-75")</f>
        <v>51-75</v>
      </c>
      <c r="D580" s="3">
        <f>IFERROR(__xludf.DUMMYFUNCTION("SPLIT(B580,""-"")"),52.0)</f>
        <v>52</v>
      </c>
      <c r="E580" s="3">
        <f>IFERROR(__xludf.DUMMYFUNCTION("""COMPUTED_VALUE"""),94.0)</f>
        <v>94</v>
      </c>
      <c r="F580" s="3">
        <f>IFERROR(__xludf.DUMMYFUNCTION("SPLIT(C580,""-"")"),51.0)</f>
        <v>51</v>
      </c>
      <c r="G580" s="3">
        <f>IFERROR(__xludf.DUMMYFUNCTION("""COMPUTED_VALUE"""),75.0)</f>
        <v>75</v>
      </c>
      <c r="H580" s="3" t="str">
        <f t="shared" si="1"/>
        <v>#N/A</v>
      </c>
      <c r="J580" s="3">
        <f t="shared" si="2"/>
        <v>1</v>
      </c>
    </row>
    <row r="581">
      <c r="A581" s="2" t="s">
        <v>579</v>
      </c>
      <c r="B581" s="3" t="str">
        <f>IFERROR(__xludf.DUMMYFUNCTION("SPLIT(A581,"","")"),"5-73")</f>
        <v>5-73</v>
      </c>
      <c r="C581" s="4">
        <f>IFERROR(__xludf.DUMMYFUNCTION("""COMPUTED_VALUE"""),44657.0)</f>
        <v>44657</v>
      </c>
      <c r="D581" s="3">
        <f>IFERROR(__xludf.DUMMYFUNCTION("SPLIT(B581,""-"")"),5.0)</f>
        <v>5</v>
      </c>
      <c r="E581" s="3">
        <f>IFERROR(__xludf.DUMMYFUNCTION("""COMPUTED_VALUE"""),73.0)</f>
        <v>73</v>
      </c>
      <c r="F581" s="3">
        <f>IFERROR(__xludf.DUMMYFUNCTION("SPLIT(C581,""-"")"),4.0)</f>
        <v>4</v>
      </c>
      <c r="G581" s="3">
        <f>IFERROR(__xludf.DUMMYFUNCTION("""COMPUTED_VALUE"""),6.0)</f>
        <v>6</v>
      </c>
      <c r="H581" s="3" t="str">
        <f t="shared" si="1"/>
        <v>#N/A</v>
      </c>
      <c r="J581" s="3">
        <f t="shared" si="2"/>
        <v>1</v>
      </c>
    </row>
    <row r="582">
      <c r="A582" s="2" t="s">
        <v>580</v>
      </c>
      <c r="B582" s="3" t="str">
        <f>IFERROR(__xludf.DUMMYFUNCTION("SPLIT(A582,"","")"),"90-91")</f>
        <v>90-91</v>
      </c>
      <c r="C582" s="3" t="str">
        <f>IFERROR(__xludf.DUMMYFUNCTION("""COMPUTED_VALUE"""),"34-91")</f>
        <v>34-91</v>
      </c>
      <c r="D582" s="3">
        <f>IFERROR(__xludf.DUMMYFUNCTION("SPLIT(B582,""-"")"),90.0)</f>
        <v>90</v>
      </c>
      <c r="E582" s="3">
        <f>IFERROR(__xludf.DUMMYFUNCTION("""COMPUTED_VALUE"""),91.0)</f>
        <v>91</v>
      </c>
      <c r="F582" s="3">
        <f>IFERROR(__xludf.DUMMYFUNCTION("SPLIT(C582,""-"")"),34.0)</f>
        <v>34</v>
      </c>
      <c r="G582" s="3">
        <f>IFERROR(__xludf.DUMMYFUNCTION("""COMPUTED_VALUE"""),91.0)</f>
        <v>91</v>
      </c>
      <c r="H582" s="3">
        <f t="shared" si="1"/>
        <v>1</v>
      </c>
      <c r="J582" s="3">
        <f t="shared" si="2"/>
        <v>1</v>
      </c>
    </row>
    <row r="583">
      <c r="A583" s="2" t="s">
        <v>581</v>
      </c>
      <c r="B583" s="3" t="str">
        <f>IFERROR(__xludf.DUMMYFUNCTION("SPLIT(A583,"","")"),"45-87")</f>
        <v>45-87</v>
      </c>
      <c r="C583" s="3" t="str">
        <f>IFERROR(__xludf.DUMMYFUNCTION("""COMPUTED_VALUE"""),"69-96")</f>
        <v>69-96</v>
      </c>
      <c r="D583" s="3">
        <f>IFERROR(__xludf.DUMMYFUNCTION("SPLIT(B583,""-"")"),45.0)</f>
        <v>45</v>
      </c>
      <c r="E583" s="3">
        <f>IFERROR(__xludf.DUMMYFUNCTION("""COMPUTED_VALUE"""),87.0)</f>
        <v>87</v>
      </c>
      <c r="F583" s="3">
        <f>IFERROR(__xludf.DUMMYFUNCTION("SPLIT(C583,""-"")"),69.0)</f>
        <v>69</v>
      </c>
      <c r="G583" s="3">
        <f>IFERROR(__xludf.DUMMYFUNCTION("""COMPUTED_VALUE"""),96.0)</f>
        <v>96</v>
      </c>
      <c r="H583" s="3" t="str">
        <f t="shared" si="1"/>
        <v>#N/A</v>
      </c>
      <c r="J583" s="3">
        <f t="shared" si="2"/>
        <v>1</v>
      </c>
    </row>
    <row r="584">
      <c r="A584" s="2" t="s">
        <v>582</v>
      </c>
      <c r="B584" s="3" t="str">
        <f>IFERROR(__xludf.DUMMYFUNCTION("SPLIT(A584,"","")"),"13-30")</f>
        <v>13-30</v>
      </c>
      <c r="C584" s="3" t="str">
        <f>IFERROR(__xludf.DUMMYFUNCTION("""COMPUTED_VALUE"""),"14-57")</f>
        <v>14-57</v>
      </c>
      <c r="D584" s="3">
        <f>IFERROR(__xludf.DUMMYFUNCTION("SPLIT(B584,""-"")"),13.0)</f>
        <v>13</v>
      </c>
      <c r="E584" s="3">
        <f>IFERROR(__xludf.DUMMYFUNCTION("""COMPUTED_VALUE"""),30.0)</f>
        <v>30</v>
      </c>
      <c r="F584" s="3">
        <f>IFERROR(__xludf.DUMMYFUNCTION("SPLIT(C584,""-"")"),14.0)</f>
        <v>14</v>
      </c>
      <c r="G584" s="3">
        <f>IFERROR(__xludf.DUMMYFUNCTION("""COMPUTED_VALUE"""),57.0)</f>
        <v>57</v>
      </c>
      <c r="H584" s="3" t="str">
        <f t="shared" si="1"/>
        <v>#N/A</v>
      </c>
      <c r="J584" s="3">
        <f t="shared" si="2"/>
        <v>1</v>
      </c>
    </row>
    <row r="585">
      <c r="A585" s="2" t="s">
        <v>583</v>
      </c>
      <c r="B585" s="3" t="str">
        <f>IFERROR(__xludf.DUMMYFUNCTION("SPLIT(A585,"","")"),"78-79")</f>
        <v>78-79</v>
      </c>
      <c r="C585" s="3" t="str">
        <f>IFERROR(__xludf.DUMMYFUNCTION("""COMPUTED_VALUE"""),"12-78")</f>
        <v>12-78</v>
      </c>
      <c r="D585" s="3">
        <f>IFERROR(__xludf.DUMMYFUNCTION("SPLIT(B585,""-"")"),78.0)</f>
        <v>78</v>
      </c>
      <c r="E585" s="3">
        <f>IFERROR(__xludf.DUMMYFUNCTION("""COMPUTED_VALUE"""),79.0)</f>
        <v>79</v>
      </c>
      <c r="F585" s="3">
        <f>IFERROR(__xludf.DUMMYFUNCTION("SPLIT(C585,""-"")"),12.0)</f>
        <v>12</v>
      </c>
      <c r="G585" s="3">
        <f>IFERROR(__xludf.DUMMYFUNCTION("""COMPUTED_VALUE"""),78.0)</f>
        <v>78</v>
      </c>
      <c r="H585" s="3" t="str">
        <f t="shared" si="1"/>
        <v>#N/A</v>
      </c>
      <c r="J585" s="3">
        <f t="shared" si="2"/>
        <v>1</v>
      </c>
    </row>
    <row r="586">
      <c r="A586" s="2" t="s">
        <v>584</v>
      </c>
      <c r="B586" s="3" t="str">
        <f>IFERROR(__xludf.DUMMYFUNCTION("SPLIT(A586,"","")"),"10-45")</f>
        <v>10-45</v>
      </c>
      <c r="C586" s="4">
        <f>IFERROR(__xludf.DUMMYFUNCTION("""COMPUTED_VALUE"""),44814.0)</f>
        <v>44814</v>
      </c>
      <c r="D586" s="3">
        <f>IFERROR(__xludf.DUMMYFUNCTION("SPLIT(B586,""-"")"),10.0)</f>
        <v>10</v>
      </c>
      <c r="E586" s="3">
        <f>IFERROR(__xludf.DUMMYFUNCTION("""COMPUTED_VALUE"""),45.0)</f>
        <v>45</v>
      </c>
      <c r="F586" s="3">
        <f>IFERROR(__xludf.DUMMYFUNCTION("SPLIT(C586,""-"")"),9.0)</f>
        <v>9</v>
      </c>
      <c r="G586" s="3">
        <f>IFERROR(__xludf.DUMMYFUNCTION("""COMPUTED_VALUE"""),10.0)</f>
        <v>10</v>
      </c>
      <c r="H586" s="3" t="str">
        <f t="shared" si="1"/>
        <v>#N/A</v>
      </c>
      <c r="J586" s="3">
        <f t="shared" si="2"/>
        <v>1</v>
      </c>
    </row>
    <row r="587">
      <c r="A587" s="2" t="s">
        <v>585</v>
      </c>
      <c r="B587" s="3" t="str">
        <f>IFERROR(__xludf.DUMMYFUNCTION("SPLIT(A587,"","")"),"12-78")</f>
        <v>12-78</v>
      </c>
      <c r="C587" s="3" t="str">
        <f>IFERROR(__xludf.DUMMYFUNCTION("""COMPUTED_VALUE"""),"12-68")</f>
        <v>12-68</v>
      </c>
      <c r="D587" s="3">
        <f>IFERROR(__xludf.DUMMYFUNCTION("SPLIT(B587,""-"")"),12.0)</f>
        <v>12</v>
      </c>
      <c r="E587" s="3">
        <f>IFERROR(__xludf.DUMMYFUNCTION("""COMPUTED_VALUE"""),78.0)</f>
        <v>78</v>
      </c>
      <c r="F587" s="3">
        <f>IFERROR(__xludf.DUMMYFUNCTION("SPLIT(C587,""-"")"),12.0)</f>
        <v>12</v>
      </c>
      <c r="G587" s="3">
        <f>IFERROR(__xludf.DUMMYFUNCTION("""COMPUTED_VALUE"""),68.0)</f>
        <v>68</v>
      </c>
      <c r="H587" s="3">
        <f t="shared" si="1"/>
        <v>1</v>
      </c>
      <c r="J587" s="3">
        <f t="shared" si="2"/>
        <v>1</v>
      </c>
    </row>
    <row r="588">
      <c r="A588" s="2" t="s">
        <v>586</v>
      </c>
      <c r="B588" s="4">
        <f>IFERROR(__xludf.DUMMYFUNCTION("SPLIT(A588,"","")"),44634.0)</f>
        <v>44634</v>
      </c>
      <c r="C588" s="4">
        <f>IFERROR(__xludf.DUMMYFUNCTION("""COMPUTED_VALUE"""),44850.0)</f>
        <v>44850</v>
      </c>
      <c r="D588" s="3">
        <f>IFERROR(__xludf.DUMMYFUNCTION("SPLIT(B588,""-"")"),3.0)</f>
        <v>3</v>
      </c>
      <c r="E588" s="3">
        <f>IFERROR(__xludf.DUMMYFUNCTION("""COMPUTED_VALUE"""),14.0)</f>
        <v>14</v>
      </c>
      <c r="F588" s="3">
        <f>IFERROR(__xludf.DUMMYFUNCTION("SPLIT(C588,""-"")"),10.0)</f>
        <v>10</v>
      </c>
      <c r="G588" s="3">
        <f>IFERROR(__xludf.DUMMYFUNCTION("""COMPUTED_VALUE"""),16.0)</f>
        <v>16</v>
      </c>
      <c r="H588" s="3" t="str">
        <f t="shared" si="1"/>
        <v>#N/A</v>
      </c>
      <c r="J588" s="3">
        <f t="shared" si="2"/>
        <v>1</v>
      </c>
    </row>
    <row r="589">
      <c r="A589" s="2" t="s">
        <v>587</v>
      </c>
      <c r="B589" s="3" t="str">
        <f>IFERROR(__xludf.DUMMYFUNCTION("SPLIT(A589,"","")"),"73-88")</f>
        <v>73-88</v>
      </c>
      <c r="C589" s="3" t="str">
        <f>IFERROR(__xludf.DUMMYFUNCTION("""COMPUTED_VALUE"""),"14-76")</f>
        <v>14-76</v>
      </c>
      <c r="D589" s="3">
        <f>IFERROR(__xludf.DUMMYFUNCTION("SPLIT(B589,""-"")"),73.0)</f>
        <v>73</v>
      </c>
      <c r="E589" s="3">
        <f>IFERROR(__xludf.DUMMYFUNCTION("""COMPUTED_VALUE"""),88.0)</f>
        <v>88</v>
      </c>
      <c r="F589" s="3">
        <f>IFERROR(__xludf.DUMMYFUNCTION("SPLIT(C589,""-"")"),14.0)</f>
        <v>14</v>
      </c>
      <c r="G589" s="3">
        <f>IFERROR(__xludf.DUMMYFUNCTION("""COMPUTED_VALUE"""),76.0)</f>
        <v>76</v>
      </c>
      <c r="H589" s="3" t="str">
        <f t="shared" si="1"/>
        <v>#N/A</v>
      </c>
      <c r="J589" s="3">
        <f t="shared" si="2"/>
        <v>1</v>
      </c>
    </row>
    <row r="590">
      <c r="A590" s="2" t="s">
        <v>588</v>
      </c>
      <c r="B590" s="3" t="str">
        <f>IFERROR(__xludf.DUMMYFUNCTION("SPLIT(A590,"","")"),"14-14")</f>
        <v>14-14</v>
      </c>
      <c r="C590" s="4">
        <f>IFERROR(__xludf.DUMMYFUNCTION("""COMPUTED_VALUE"""),44849.0)</f>
        <v>44849</v>
      </c>
      <c r="D590" s="3">
        <f>IFERROR(__xludf.DUMMYFUNCTION("SPLIT(B590,""-"")"),14.0)</f>
        <v>14</v>
      </c>
      <c r="E590" s="3">
        <f>IFERROR(__xludf.DUMMYFUNCTION("""COMPUTED_VALUE"""),14.0)</f>
        <v>14</v>
      </c>
      <c r="F590" s="3">
        <f>IFERROR(__xludf.DUMMYFUNCTION("SPLIT(C590,""-"")"),10.0)</f>
        <v>10</v>
      </c>
      <c r="G590" s="3">
        <f>IFERROR(__xludf.DUMMYFUNCTION("""COMPUTED_VALUE"""),15.0)</f>
        <v>15</v>
      </c>
      <c r="H590" s="3">
        <f t="shared" si="1"/>
        <v>1</v>
      </c>
      <c r="J590" s="3">
        <f t="shared" si="2"/>
        <v>1</v>
      </c>
    </row>
    <row r="591">
      <c r="A591" s="2" t="s">
        <v>589</v>
      </c>
      <c r="B591" s="3" t="str">
        <f>IFERROR(__xludf.DUMMYFUNCTION("SPLIT(A591,"","")"),"42-83")</f>
        <v>42-83</v>
      </c>
      <c r="C591" s="3" t="str">
        <f>IFERROR(__xludf.DUMMYFUNCTION("""COMPUTED_VALUE"""),"43-79")</f>
        <v>43-79</v>
      </c>
      <c r="D591" s="3">
        <f>IFERROR(__xludf.DUMMYFUNCTION("SPLIT(B591,""-"")"),42.0)</f>
        <v>42</v>
      </c>
      <c r="E591" s="3">
        <f>IFERROR(__xludf.DUMMYFUNCTION("""COMPUTED_VALUE"""),83.0)</f>
        <v>83</v>
      </c>
      <c r="F591" s="3">
        <f>IFERROR(__xludf.DUMMYFUNCTION("SPLIT(C591,""-"")"),43.0)</f>
        <v>43</v>
      </c>
      <c r="G591" s="3">
        <f>IFERROR(__xludf.DUMMYFUNCTION("""COMPUTED_VALUE"""),79.0)</f>
        <v>79</v>
      </c>
      <c r="H591" s="3">
        <f t="shared" si="1"/>
        <v>1</v>
      </c>
      <c r="J591" s="3">
        <f t="shared" si="2"/>
        <v>1</v>
      </c>
    </row>
    <row r="592">
      <c r="A592" s="2" t="s">
        <v>590</v>
      </c>
      <c r="B592" s="3" t="str">
        <f>IFERROR(__xludf.DUMMYFUNCTION("SPLIT(A592,"","")"),"15-94")</f>
        <v>15-94</v>
      </c>
      <c r="C592" s="3" t="str">
        <f>IFERROR(__xludf.DUMMYFUNCTION("""COMPUTED_VALUE"""),"94-95")</f>
        <v>94-95</v>
      </c>
      <c r="D592" s="3">
        <f>IFERROR(__xludf.DUMMYFUNCTION("SPLIT(B592,""-"")"),15.0)</f>
        <v>15</v>
      </c>
      <c r="E592" s="3">
        <f>IFERROR(__xludf.DUMMYFUNCTION("""COMPUTED_VALUE"""),94.0)</f>
        <v>94</v>
      </c>
      <c r="F592" s="3">
        <f>IFERROR(__xludf.DUMMYFUNCTION("SPLIT(C592,""-"")"),94.0)</f>
        <v>94</v>
      </c>
      <c r="G592" s="3">
        <f>IFERROR(__xludf.DUMMYFUNCTION("""COMPUTED_VALUE"""),95.0)</f>
        <v>95</v>
      </c>
      <c r="H592" s="3" t="str">
        <f t="shared" si="1"/>
        <v>#N/A</v>
      </c>
      <c r="J592" s="3">
        <f t="shared" si="2"/>
        <v>1</v>
      </c>
    </row>
    <row r="593">
      <c r="A593" s="2" t="s">
        <v>591</v>
      </c>
      <c r="B593" s="3" t="str">
        <f>IFERROR(__xludf.DUMMYFUNCTION("SPLIT(A593,"","")"),"13-94")</f>
        <v>13-94</v>
      </c>
      <c r="C593" s="4">
        <f>IFERROR(__xludf.DUMMYFUNCTION("""COMPUTED_VALUE"""),44642.0)</f>
        <v>44642</v>
      </c>
      <c r="D593" s="3">
        <f>IFERROR(__xludf.DUMMYFUNCTION("SPLIT(B593,""-"")"),13.0)</f>
        <v>13</v>
      </c>
      <c r="E593" s="3">
        <f>IFERROR(__xludf.DUMMYFUNCTION("""COMPUTED_VALUE"""),94.0)</f>
        <v>94</v>
      </c>
      <c r="F593" s="3">
        <f>IFERROR(__xludf.DUMMYFUNCTION("SPLIT(C593,""-"")"),3.0)</f>
        <v>3</v>
      </c>
      <c r="G593" s="3">
        <f>IFERROR(__xludf.DUMMYFUNCTION("""COMPUTED_VALUE"""),22.0)</f>
        <v>22</v>
      </c>
      <c r="H593" s="3" t="str">
        <f t="shared" si="1"/>
        <v>#N/A</v>
      </c>
      <c r="J593" s="3">
        <f t="shared" si="2"/>
        <v>1</v>
      </c>
    </row>
    <row r="594">
      <c r="A594" s="2" t="s">
        <v>592</v>
      </c>
      <c r="B594" s="3" t="str">
        <f>IFERROR(__xludf.DUMMYFUNCTION("SPLIT(A594,"","")"),"9-62")</f>
        <v>9-62</v>
      </c>
      <c r="C594" s="3" t="str">
        <f>IFERROR(__xludf.DUMMYFUNCTION("""COMPUTED_VALUE"""),"9-62")</f>
        <v>9-62</v>
      </c>
      <c r="D594" s="3">
        <f>IFERROR(__xludf.DUMMYFUNCTION("SPLIT(B594,""-"")"),9.0)</f>
        <v>9</v>
      </c>
      <c r="E594" s="3">
        <f>IFERROR(__xludf.DUMMYFUNCTION("""COMPUTED_VALUE"""),62.0)</f>
        <v>62</v>
      </c>
      <c r="F594" s="3">
        <f>IFERROR(__xludf.DUMMYFUNCTION("SPLIT(C594,""-"")"),9.0)</f>
        <v>9</v>
      </c>
      <c r="G594" s="3">
        <f>IFERROR(__xludf.DUMMYFUNCTION("""COMPUTED_VALUE"""),62.0)</f>
        <v>62</v>
      </c>
      <c r="H594" s="3">
        <f t="shared" si="1"/>
        <v>1</v>
      </c>
      <c r="J594" s="3">
        <f t="shared" si="2"/>
        <v>1</v>
      </c>
    </row>
    <row r="595">
      <c r="A595" s="2" t="s">
        <v>593</v>
      </c>
      <c r="B595" s="3" t="str">
        <f>IFERROR(__xludf.DUMMYFUNCTION("SPLIT(A595,"","")"),"76-87")</f>
        <v>76-87</v>
      </c>
      <c r="C595" s="3" t="str">
        <f>IFERROR(__xludf.DUMMYFUNCTION("""COMPUTED_VALUE"""),"76-76")</f>
        <v>76-76</v>
      </c>
      <c r="D595" s="3">
        <f>IFERROR(__xludf.DUMMYFUNCTION("SPLIT(B595,""-"")"),76.0)</f>
        <v>76</v>
      </c>
      <c r="E595" s="3">
        <f>IFERROR(__xludf.DUMMYFUNCTION("""COMPUTED_VALUE"""),87.0)</f>
        <v>87</v>
      </c>
      <c r="F595" s="3">
        <f>IFERROR(__xludf.DUMMYFUNCTION("SPLIT(C595,""-"")"),76.0)</f>
        <v>76</v>
      </c>
      <c r="G595" s="3">
        <f>IFERROR(__xludf.DUMMYFUNCTION("""COMPUTED_VALUE"""),76.0)</f>
        <v>76</v>
      </c>
      <c r="H595" s="3">
        <f t="shared" si="1"/>
        <v>1</v>
      </c>
      <c r="J595" s="3">
        <f t="shared" si="2"/>
        <v>1</v>
      </c>
    </row>
    <row r="596">
      <c r="A596" s="2" t="s">
        <v>594</v>
      </c>
      <c r="B596" s="4">
        <f>IFERROR(__xludf.DUMMYFUNCTION("SPLIT(A596,"","")"),44631.0)</f>
        <v>44631</v>
      </c>
      <c r="C596" s="4">
        <f>IFERROR(__xludf.DUMMYFUNCTION("""COMPUTED_VALUE"""),44603.0)</f>
        <v>44603</v>
      </c>
      <c r="D596" s="3">
        <f>IFERROR(__xludf.DUMMYFUNCTION("SPLIT(B596,""-"")"),3.0)</f>
        <v>3</v>
      </c>
      <c r="E596" s="3">
        <f>IFERROR(__xludf.DUMMYFUNCTION("""COMPUTED_VALUE"""),11.0)</f>
        <v>11</v>
      </c>
      <c r="F596" s="3">
        <f>IFERROR(__xludf.DUMMYFUNCTION("SPLIT(C596,""-"")"),2.0)</f>
        <v>2</v>
      </c>
      <c r="G596" s="3">
        <f>IFERROR(__xludf.DUMMYFUNCTION("""COMPUTED_VALUE"""),11.0)</f>
        <v>11</v>
      </c>
      <c r="H596" s="3">
        <f t="shared" si="1"/>
        <v>1</v>
      </c>
      <c r="J596" s="3">
        <f t="shared" si="2"/>
        <v>1</v>
      </c>
    </row>
    <row r="597">
      <c r="A597" s="2" t="s">
        <v>595</v>
      </c>
      <c r="B597" s="3" t="str">
        <f>IFERROR(__xludf.DUMMYFUNCTION("SPLIT(A597,"","")"),"27-57")</f>
        <v>27-57</v>
      </c>
      <c r="C597" s="4">
        <f>IFERROR(__xludf.DUMMYFUNCTION("""COMPUTED_VALUE"""),44678.0)</f>
        <v>44678</v>
      </c>
      <c r="D597" s="3">
        <f>IFERROR(__xludf.DUMMYFUNCTION("SPLIT(B597,""-"")"),27.0)</f>
        <v>27</v>
      </c>
      <c r="E597" s="3">
        <f>IFERROR(__xludf.DUMMYFUNCTION("""COMPUTED_VALUE"""),57.0)</f>
        <v>57</v>
      </c>
      <c r="F597" s="3">
        <f>IFERROR(__xludf.DUMMYFUNCTION("SPLIT(C597,""-"")"),4.0)</f>
        <v>4</v>
      </c>
      <c r="G597" s="3">
        <f>IFERROR(__xludf.DUMMYFUNCTION("""COMPUTED_VALUE"""),27.0)</f>
        <v>27</v>
      </c>
      <c r="H597" s="3" t="str">
        <f t="shared" si="1"/>
        <v>#N/A</v>
      </c>
      <c r="J597" s="3">
        <f t="shared" si="2"/>
        <v>1</v>
      </c>
    </row>
    <row r="598">
      <c r="A598" s="2" t="s">
        <v>596</v>
      </c>
      <c r="B598" s="3" t="str">
        <f>IFERROR(__xludf.DUMMYFUNCTION("SPLIT(A598,"","")"),"28-60")</f>
        <v>28-60</v>
      </c>
      <c r="C598" s="3" t="str">
        <f>IFERROR(__xludf.DUMMYFUNCTION("""COMPUTED_VALUE"""),"27-60")</f>
        <v>27-60</v>
      </c>
      <c r="D598" s="3">
        <f>IFERROR(__xludf.DUMMYFUNCTION("SPLIT(B598,""-"")"),28.0)</f>
        <v>28</v>
      </c>
      <c r="E598" s="3">
        <f>IFERROR(__xludf.DUMMYFUNCTION("""COMPUTED_VALUE"""),60.0)</f>
        <v>60</v>
      </c>
      <c r="F598" s="3">
        <f>IFERROR(__xludf.DUMMYFUNCTION("SPLIT(C598,""-"")"),27.0)</f>
        <v>27</v>
      </c>
      <c r="G598" s="3">
        <f>IFERROR(__xludf.DUMMYFUNCTION("""COMPUTED_VALUE"""),60.0)</f>
        <v>60</v>
      </c>
      <c r="H598" s="3">
        <f t="shared" si="1"/>
        <v>1</v>
      </c>
      <c r="J598" s="3">
        <f t="shared" si="2"/>
        <v>1</v>
      </c>
    </row>
    <row r="599">
      <c r="A599" s="2" t="s">
        <v>597</v>
      </c>
      <c r="B599" s="3" t="str">
        <f>IFERROR(__xludf.DUMMYFUNCTION("SPLIT(A599,"","")"),"49-63")</f>
        <v>49-63</v>
      </c>
      <c r="C599" s="3" t="str">
        <f>IFERROR(__xludf.DUMMYFUNCTION("""COMPUTED_VALUE"""),"49-62")</f>
        <v>49-62</v>
      </c>
      <c r="D599" s="3">
        <f>IFERROR(__xludf.DUMMYFUNCTION("SPLIT(B599,""-"")"),49.0)</f>
        <v>49</v>
      </c>
      <c r="E599" s="3">
        <f>IFERROR(__xludf.DUMMYFUNCTION("""COMPUTED_VALUE"""),63.0)</f>
        <v>63</v>
      </c>
      <c r="F599" s="3">
        <f>IFERROR(__xludf.DUMMYFUNCTION("SPLIT(C599,""-"")"),49.0)</f>
        <v>49</v>
      </c>
      <c r="G599" s="3">
        <f>IFERROR(__xludf.DUMMYFUNCTION("""COMPUTED_VALUE"""),62.0)</f>
        <v>62</v>
      </c>
      <c r="H599" s="3">
        <f t="shared" si="1"/>
        <v>1</v>
      </c>
      <c r="J599" s="3">
        <f t="shared" si="2"/>
        <v>1</v>
      </c>
    </row>
    <row r="600">
      <c r="A600" s="2" t="s">
        <v>598</v>
      </c>
      <c r="B600" s="3" t="str">
        <f>IFERROR(__xludf.DUMMYFUNCTION("SPLIT(A600,"","")"),"58-69")</f>
        <v>58-69</v>
      </c>
      <c r="C600" s="3" t="str">
        <f>IFERROR(__xludf.DUMMYFUNCTION("""COMPUTED_VALUE"""),"65-69")</f>
        <v>65-69</v>
      </c>
      <c r="D600" s="3">
        <f>IFERROR(__xludf.DUMMYFUNCTION("SPLIT(B600,""-"")"),58.0)</f>
        <v>58</v>
      </c>
      <c r="E600" s="3">
        <f>IFERROR(__xludf.DUMMYFUNCTION("""COMPUTED_VALUE"""),69.0)</f>
        <v>69</v>
      </c>
      <c r="F600" s="3">
        <f>IFERROR(__xludf.DUMMYFUNCTION("SPLIT(C600,""-"")"),65.0)</f>
        <v>65</v>
      </c>
      <c r="G600" s="3">
        <f>IFERROR(__xludf.DUMMYFUNCTION("""COMPUTED_VALUE"""),69.0)</f>
        <v>69</v>
      </c>
      <c r="H600" s="3">
        <f t="shared" si="1"/>
        <v>1</v>
      </c>
      <c r="J600" s="3">
        <f t="shared" si="2"/>
        <v>1</v>
      </c>
    </row>
    <row r="601">
      <c r="A601" s="2" t="s">
        <v>599</v>
      </c>
      <c r="B601" s="3" t="str">
        <f>IFERROR(__xludf.DUMMYFUNCTION("SPLIT(A601,"","")"),"2-99")</f>
        <v>2-99</v>
      </c>
      <c r="C601" s="3" t="str">
        <f>IFERROR(__xludf.DUMMYFUNCTION("""COMPUTED_VALUE"""),"2-98")</f>
        <v>2-98</v>
      </c>
      <c r="D601" s="3">
        <f>IFERROR(__xludf.DUMMYFUNCTION("SPLIT(B601,""-"")"),2.0)</f>
        <v>2</v>
      </c>
      <c r="E601" s="3">
        <f>IFERROR(__xludf.DUMMYFUNCTION("""COMPUTED_VALUE"""),99.0)</f>
        <v>99</v>
      </c>
      <c r="F601" s="3">
        <f>IFERROR(__xludf.DUMMYFUNCTION("SPLIT(C601,""-"")"),2.0)</f>
        <v>2</v>
      </c>
      <c r="G601" s="3">
        <f>IFERROR(__xludf.DUMMYFUNCTION("""COMPUTED_VALUE"""),98.0)</f>
        <v>98</v>
      </c>
      <c r="H601" s="3">
        <f t="shared" si="1"/>
        <v>1</v>
      </c>
      <c r="J601" s="3">
        <f t="shared" si="2"/>
        <v>1</v>
      </c>
    </row>
    <row r="602">
      <c r="A602" s="2" t="s">
        <v>600</v>
      </c>
      <c r="B602" s="3" t="str">
        <f>IFERROR(__xludf.DUMMYFUNCTION("SPLIT(A602,"","")"),"33-89")</f>
        <v>33-89</v>
      </c>
      <c r="C602" s="3" t="str">
        <f>IFERROR(__xludf.DUMMYFUNCTION("""COMPUTED_VALUE"""),"33-97")</f>
        <v>33-97</v>
      </c>
      <c r="D602" s="3">
        <f>IFERROR(__xludf.DUMMYFUNCTION("SPLIT(B602,""-"")"),33.0)</f>
        <v>33</v>
      </c>
      <c r="E602" s="3">
        <f>IFERROR(__xludf.DUMMYFUNCTION("""COMPUTED_VALUE"""),89.0)</f>
        <v>89</v>
      </c>
      <c r="F602" s="3">
        <f>IFERROR(__xludf.DUMMYFUNCTION("SPLIT(C602,""-"")"),33.0)</f>
        <v>33</v>
      </c>
      <c r="G602" s="3">
        <f>IFERROR(__xludf.DUMMYFUNCTION("""COMPUTED_VALUE"""),97.0)</f>
        <v>97</v>
      </c>
      <c r="H602" s="3">
        <f t="shared" si="1"/>
        <v>1</v>
      </c>
      <c r="J602" s="3">
        <f t="shared" si="2"/>
        <v>1</v>
      </c>
    </row>
    <row r="603">
      <c r="A603" s="2" t="s">
        <v>601</v>
      </c>
      <c r="B603" s="3" t="str">
        <f>IFERROR(__xludf.DUMMYFUNCTION("SPLIT(A603,"","")"),"32-47")</f>
        <v>32-47</v>
      </c>
      <c r="C603" s="3" t="str">
        <f>IFERROR(__xludf.DUMMYFUNCTION("""COMPUTED_VALUE"""),"32-36")</f>
        <v>32-36</v>
      </c>
      <c r="D603" s="3">
        <f>IFERROR(__xludf.DUMMYFUNCTION("SPLIT(B603,""-"")"),32.0)</f>
        <v>32</v>
      </c>
      <c r="E603" s="3">
        <f>IFERROR(__xludf.DUMMYFUNCTION("""COMPUTED_VALUE"""),47.0)</f>
        <v>47</v>
      </c>
      <c r="F603" s="3">
        <f>IFERROR(__xludf.DUMMYFUNCTION("SPLIT(C603,""-"")"),32.0)</f>
        <v>32</v>
      </c>
      <c r="G603" s="3">
        <f>IFERROR(__xludf.DUMMYFUNCTION("""COMPUTED_VALUE"""),36.0)</f>
        <v>36</v>
      </c>
      <c r="H603" s="3">
        <f t="shared" si="1"/>
        <v>1</v>
      </c>
      <c r="J603" s="3">
        <f t="shared" si="2"/>
        <v>1</v>
      </c>
    </row>
    <row r="604">
      <c r="A604" s="2" t="s">
        <v>602</v>
      </c>
      <c r="B604" s="3" t="str">
        <f>IFERROR(__xludf.DUMMYFUNCTION("SPLIT(A604,"","")"),"56-56")</f>
        <v>56-56</v>
      </c>
      <c r="C604" s="3" t="str">
        <f>IFERROR(__xludf.DUMMYFUNCTION("""COMPUTED_VALUE"""),"41-56")</f>
        <v>41-56</v>
      </c>
      <c r="D604" s="3">
        <f>IFERROR(__xludf.DUMMYFUNCTION("SPLIT(B604,""-"")"),56.0)</f>
        <v>56</v>
      </c>
      <c r="E604" s="3">
        <f>IFERROR(__xludf.DUMMYFUNCTION("""COMPUTED_VALUE"""),56.0)</f>
        <v>56</v>
      </c>
      <c r="F604" s="3">
        <f>IFERROR(__xludf.DUMMYFUNCTION("SPLIT(C604,""-"")"),41.0)</f>
        <v>41</v>
      </c>
      <c r="G604" s="3">
        <f>IFERROR(__xludf.DUMMYFUNCTION("""COMPUTED_VALUE"""),56.0)</f>
        <v>56</v>
      </c>
      <c r="H604" s="3">
        <f t="shared" si="1"/>
        <v>1</v>
      </c>
      <c r="J604" s="3">
        <f t="shared" si="2"/>
        <v>1</v>
      </c>
    </row>
    <row r="605">
      <c r="A605" s="2" t="s">
        <v>603</v>
      </c>
      <c r="B605" s="3" t="str">
        <f>IFERROR(__xludf.DUMMYFUNCTION("SPLIT(A605,"","")"),"16-94")</f>
        <v>16-94</v>
      </c>
      <c r="C605" s="3" t="str">
        <f>IFERROR(__xludf.DUMMYFUNCTION("""COMPUTED_VALUE"""),"26-74")</f>
        <v>26-74</v>
      </c>
      <c r="D605" s="3">
        <f>IFERROR(__xludf.DUMMYFUNCTION("SPLIT(B605,""-"")"),16.0)</f>
        <v>16</v>
      </c>
      <c r="E605" s="3">
        <f>IFERROR(__xludf.DUMMYFUNCTION("""COMPUTED_VALUE"""),94.0)</f>
        <v>94</v>
      </c>
      <c r="F605" s="3">
        <f>IFERROR(__xludf.DUMMYFUNCTION("SPLIT(C605,""-"")"),26.0)</f>
        <v>26</v>
      </c>
      <c r="G605" s="3">
        <f>IFERROR(__xludf.DUMMYFUNCTION("""COMPUTED_VALUE"""),74.0)</f>
        <v>74</v>
      </c>
      <c r="H605" s="3">
        <f t="shared" si="1"/>
        <v>1</v>
      </c>
      <c r="J605" s="3">
        <f t="shared" si="2"/>
        <v>1</v>
      </c>
    </row>
    <row r="606">
      <c r="A606" s="2" t="s">
        <v>604</v>
      </c>
      <c r="B606" s="3" t="str">
        <f>IFERROR(__xludf.DUMMYFUNCTION("SPLIT(A606,"","")"),"91-91")</f>
        <v>91-91</v>
      </c>
      <c r="C606" s="3" t="str">
        <f>IFERROR(__xludf.DUMMYFUNCTION("""COMPUTED_VALUE"""),"10-92")</f>
        <v>10-92</v>
      </c>
      <c r="D606" s="3">
        <f>IFERROR(__xludf.DUMMYFUNCTION("SPLIT(B606,""-"")"),91.0)</f>
        <v>91</v>
      </c>
      <c r="E606" s="3">
        <f>IFERROR(__xludf.DUMMYFUNCTION("""COMPUTED_VALUE"""),91.0)</f>
        <v>91</v>
      </c>
      <c r="F606" s="3">
        <f>IFERROR(__xludf.DUMMYFUNCTION("SPLIT(C606,""-"")"),10.0)</f>
        <v>10</v>
      </c>
      <c r="G606" s="3">
        <f>IFERROR(__xludf.DUMMYFUNCTION("""COMPUTED_VALUE"""),92.0)</f>
        <v>92</v>
      </c>
      <c r="H606" s="3">
        <f t="shared" si="1"/>
        <v>1</v>
      </c>
      <c r="J606" s="3">
        <f t="shared" si="2"/>
        <v>1</v>
      </c>
    </row>
    <row r="607">
      <c r="A607" s="2" t="s">
        <v>605</v>
      </c>
      <c r="B607" s="4">
        <f>IFERROR(__xludf.DUMMYFUNCTION("SPLIT(A607,"","")"),44801.0)</f>
        <v>44801</v>
      </c>
      <c r="C607" s="4">
        <f>IFERROR(__xludf.DUMMYFUNCTION("""COMPUTED_VALUE"""),44771.0)</f>
        <v>44771</v>
      </c>
      <c r="D607" s="3">
        <f>IFERROR(__xludf.DUMMYFUNCTION("SPLIT(B607,""-"")"),8.0)</f>
        <v>8</v>
      </c>
      <c r="E607" s="3">
        <f>IFERROR(__xludf.DUMMYFUNCTION("""COMPUTED_VALUE"""),28.0)</f>
        <v>28</v>
      </c>
      <c r="F607" s="3">
        <f>IFERROR(__xludf.DUMMYFUNCTION("SPLIT(C607,""-"")"),7.0)</f>
        <v>7</v>
      </c>
      <c r="G607" s="3">
        <f>IFERROR(__xludf.DUMMYFUNCTION("""COMPUTED_VALUE"""),29.0)</f>
        <v>29</v>
      </c>
      <c r="H607" s="3">
        <f t="shared" si="1"/>
        <v>1</v>
      </c>
      <c r="J607" s="3">
        <f t="shared" si="2"/>
        <v>1</v>
      </c>
    </row>
    <row r="608">
      <c r="A608" s="2" t="s">
        <v>606</v>
      </c>
      <c r="B608" s="3" t="str">
        <f>IFERROR(__xludf.DUMMYFUNCTION("SPLIT(A608,"","")"),"6-91")</f>
        <v>6-91</v>
      </c>
      <c r="C608" s="4">
        <f>IFERROR(__xludf.DUMMYFUNCTION("""COMPUTED_VALUE"""),44687.0)</f>
        <v>44687</v>
      </c>
      <c r="D608" s="3">
        <f>IFERROR(__xludf.DUMMYFUNCTION("SPLIT(B608,""-"")"),6.0)</f>
        <v>6</v>
      </c>
      <c r="E608" s="3">
        <f>IFERROR(__xludf.DUMMYFUNCTION("""COMPUTED_VALUE"""),91.0)</f>
        <v>91</v>
      </c>
      <c r="F608" s="3">
        <f>IFERROR(__xludf.DUMMYFUNCTION("SPLIT(C608,""-"")"),5.0)</f>
        <v>5</v>
      </c>
      <c r="G608" s="3">
        <f>IFERROR(__xludf.DUMMYFUNCTION("""COMPUTED_VALUE"""),6.0)</f>
        <v>6</v>
      </c>
      <c r="H608" s="3" t="str">
        <f t="shared" si="1"/>
        <v>#N/A</v>
      </c>
      <c r="J608" s="3">
        <f t="shared" si="2"/>
        <v>1</v>
      </c>
    </row>
    <row r="609">
      <c r="A609" s="2" t="s">
        <v>607</v>
      </c>
      <c r="B609" s="3" t="str">
        <f>IFERROR(__xludf.DUMMYFUNCTION("SPLIT(A609,"","")"),"21-93")</f>
        <v>21-93</v>
      </c>
      <c r="C609" s="3" t="str">
        <f>IFERROR(__xludf.DUMMYFUNCTION("""COMPUTED_VALUE"""),"20-21")</f>
        <v>20-21</v>
      </c>
      <c r="D609" s="3">
        <f>IFERROR(__xludf.DUMMYFUNCTION("SPLIT(B609,""-"")"),21.0)</f>
        <v>21</v>
      </c>
      <c r="E609" s="3">
        <f>IFERROR(__xludf.DUMMYFUNCTION("""COMPUTED_VALUE"""),93.0)</f>
        <v>93</v>
      </c>
      <c r="F609" s="3">
        <f>IFERROR(__xludf.DUMMYFUNCTION("SPLIT(C609,""-"")"),20.0)</f>
        <v>20</v>
      </c>
      <c r="G609" s="3">
        <f>IFERROR(__xludf.DUMMYFUNCTION("""COMPUTED_VALUE"""),21.0)</f>
        <v>21</v>
      </c>
      <c r="H609" s="3" t="str">
        <f t="shared" si="1"/>
        <v>#N/A</v>
      </c>
      <c r="J609" s="3">
        <f t="shared" si="2"/>
        <v>1</v>
      </c>
    </row>
    <row r="610">
      <c r="A610" s="2" t="s">
        <v>608</v>
      </c>
      <c r="B610" s="3" t="str">
        <f>IFERROR(__xludf.DUMMYFUNCTION("SPLIT(A610,"","")"),"57-74")</f>
        <v>57-74</v>
      </c>
      <c r="C610" s="3" t="str">
        <f>IFERROR(__xludf.DUMMYFUNCTION("""COMPUTED_VALUE"""),"22-29")</f>
        <v>22-29</v>
      </c>
      <c r="D610" s="3">
        <f>IFERROR(__xludf.DUMMYFUNCTION("SPLIT(B610,""-"")"),57.0)</f>
        <v>57</v>
      </c>
      <c r="E610" s="3">
        <f>IFERROR(__xludf.DUMMYFUNCTION("""COMPUTED_VALUE"""),74.0)</f>
        <v>74</v>
      </c>
      <c r="F610" s="3">
        <f>IFERROR(__xludf.DUMMYFUNCTION("SPLIT(C610,""-"")"),22.0)</f>
        <v>22</v>
      </c>
      <c r="G610" s="3">
        <f>IFERROR(__xludf.DUMMYFUNCTION("""COMPUTED_VALUE"""),29.0)</f>
        <v>29</v>
      </c>
      <c r="H610" s="3" t="str">
        <f t="shared" si="1"/>
        <v>#N/A</v>
      </c>
      <c r="J610" s="3" t="str">
        <f t="shared" si="2"/>
        <v>#N/A</v>
      </c>
    </row>
    <row r="611">
      <c r="A611" s="2" t="s">
        <v>609</v>
      </c>
      <c r="B611" s="3" t="str">
        <f>IFERROR(__xludf.DUMMYFUNCTION("SPLIT(A611,"","")"),"33-33")</f>
        <v>33-33</v>
      </c>
      <c r="C611" s="3" t="str">
        <f>IFERROR(__xludf.DUMMYFUNCTION("""COMPUTED_VALUE"""),"5-32")</f>
        <v>5-32</v>
      </c>
      <c r="D611" s="3">
        <f>IFERROR(__xludf.DUMMYFUNCTION("SPLIT(B611,""-"")"),33.0)</f>
        <v>33</v>
      </c>
      <c r="E611" s="3">
        <f>IFERROR(__xludf.DUMMYFUNCTION("""COMPUTED_VALUE"""),33.0)</f>
        <v>33</v>
      </c>
      <c r="F611" s="3">
        <f>IFERROR(__xludf.DUMMYFUNCTION("SPLIT(C611,""-"")"),5.0)</f>
        <v>5</v>
      </c>
      <c r="G611" s="3">
        <f>IFERROR(__xludf.DUMMYFUNCTION("""COMPUTED_VALUE"""),32.0)</f>
        <v>32</v>
      </c>
      <c r="H611" s="3" t="str">
        <f t="shared" si="1"/>
        <v>#N/A</v>
      </c>
      <c r="J611" s="3" t="str">
        <f t="shared" si="2"/>
        <v>#N/A</v>
      </c>
    </row>
    <row r="612">
      <c r="A612" s="2" t="s">
        <v>610</v>
      </c>
      <c r="B612" s="3" t="str">
        <f>IFERROR(__xludf.DUMMYFUNCTION("SPLIT(A612,"","")"),"78-82")</f>
        <v>78-82</v>
      </c>
      <c r="C612" s="3" t="str">
        <f>IFERROR(__xludf.DUMMYFUNCTION("""COMPUTED_VALUE"""),"80-82")</f>
        <v>80-82</v>
      </c>
      <c r="D612" s="3">
        <f>IFERROR(__xludf.DUMMYFUNCTION("SPLIT(B612,""-"")"),78.0)</f>
        <v>78</v>
      </c>
      <c r="E612" s="3">
        <f>IFERROR(__xludf.DUMMYFUNCTION("""COMPUTED_VALUE"""),82.0)</f>
        <v>82</v>
      </c>
      <c r="F612" s="3">
        <f>IFERROR(__xludf.DUMMYFUNCTION("SPLIT(C612,""-"")"),80.0)</f>
        <v>80</v>
      </c>
      <c r="G612" s="3">
        <f>IFERROR(__xludf.DUMMYFUNCTION("""COMPUTED_VALUE"""),82.0)</f>
        <v>82</v>
      </c>
      <c r="H612" s="3">
        <f t="shared" si="1"/>
        <v>1</v>
      </c>
      <c r="J612" s="3">
        <f t="shared" si="2"/>
        <v>1</v>
      </c>
    </row>
    <row r="613">
      <c r="A613" s="2" t="s">
        <v>611</v>
      </c>
      <c r="B613" s="3" t="str">
        <f>IFERROR(__xludf.DUMMYFUNCTION("SPLIT(A613,"","")"),"1-72")</f>
        <v>1-72</v>
      </c>
      <c r="C613" s="3" t="str">
        <f>IFERROR(__xludf.DUMMYFUNCTION("""COMPUTED_VALUE"""),"1-37")</f>
        <v>1-37</v>
      </c>
      <c r="D613" s="3">
        <f>IFERROR(__xludf.DUMMYFUNCTION("SPLIT(B613,""-"")"),1.0)</f>
        <v>1</v>
      </c>
      <c r="E613" s="3">
        <f>IFERROR(__xludf.DUMMYFUNCTION("""COMPUTED_VALUE"""),72.0)</f>
        <v>72</v>
      </c>
      <c r="F613" s="3">
        <f>IFERROR(__xludf.DUMMYFUNCTION("SPLIT(C613,""-"")"),1.0)</f>
        <v>1</v>
      </c>
      <c r="G613" s="3">
        <f>IFERROR(__xludf.DUMMYFUNCTION("""COMPUTED_VALUE"""),37.0)</f>
        <v>37</v>
      </c>
      <c r="H613" s="3">
        <f t="shared" si="1"/>
        <v>1</v>
      </c>
      <c r="J613" s="3">
        <f t="shared" si="2"/>
        <v>1</v>
      </c>
    </row>
    <row r="614">
      <c r="A614" s="2" t="s">
        <v>612</v>
      </c>
      <c r="B614" s="3" t="str">
        <f>IFERROR(__xludf.DUMMYFUNCTION("SPLIT(A614,"","")"),"72-94")</f>
        <v>72-94</v>
      </c>
      <c r="C614" s="3" t="str">
        <f>IFERROR(__xludf.DUMMYFUNCTION("""COMPUTED_VALUE"""),"13-73")</f>
        <v>13-73</v>
      </c>
      <c r="D614" s="3">
        <f>IFERROR(__xludf.DUMMYFUNCTION("SPLIT(B614,""-"")"),72.0)</f>
        <v>72</v>
      </c>
      <c r="E614" s="3">
        <f>IFERROR(__xludf.DUMMYFUNCTION("""COMPUTED_VALUE"""),94.0)</f>
        <v>94</v>
      </c>
      <c r="F614" s="3">
        <f>IFERROR(__xludf.DUMMYFUNCTION("SPLIT(C614,""-"")"),13.0)</f>
        <v>13</v>
      </c>
      <c r="G614" s="3">
        <f>IFERROR(__xludf.DUMMYFUNCTION("""COMPUTED_VALUE"""),73.0)</f>
        <v>73</v>
      </c>
      <c r="H614" s="3" t="str">
        <f t="shared" si="1"/>
        <v>#N/A</v>
      </c>
      <c r="J614" s="3">
        <f t="shared" si="2"/>
        <v>1</v>
      </c>
    </row>
    <row r="615">
      <c r="A615" s="2" t="s">
        <v>613</v>
      </c>
      <c r="B615" s="3" t="str">
        <f>IFERROR(__xludf.DUMMYFUNCTION("SPLIT(A615,"","")"),"44-51")</f>
        <v>44-51</v>
      </c>
      <c r="C615" s="3" t="str">
        <f>IFERROR(__xludf.DUMMYFUNCTION("""COMPUTED_VALUE"""),"45-60")</f>
        <v>45-60</v>
      </c>
      <c r="D615" s="3">
        <f>IFERROR(__xludf.DUMMYFUNCTION("SPLIT(B615,""-"")"),44.0)</f>
        <v>44</v>
      </c>
      <c r="E615" s="3">
        <f>IFERROR(__xludf.DUMMYFUNCTION("""COMPUTED_VALUE"""),51.0)</f>
        <v>51</v>
      </c>
      <c r="F615" s="3">
        <f>IFERROR(__xludf.DUMMYFUNCTION("SPLIT(C615,""-"")"),45.0)</f>
        <v>45</v>
      </c>
      <c r="G615" s="3">
        <f>IFERROR(__xludf.DUMMYFUNCTION("""COMPUTED_VALUE"""),60.0)</f>
        <v>60</v>
      </c>
      <c r="H615" s="3" t="str">
        <f t="shared" si="1"/>
        <v>#N/A</v>
      </c>
      <c r="J615" s="3">
        <f t="shared" si="2"/>
        <v>1</v>
      </c>
    </row>
    <row r="616">
      <c r="A616" s="2" t="s">
        <v>614</v>
      </c>
      <c r="B616" s="3" t="str">
        <f>IFERROR(__xludf.DUMMYFUNCTION("SPLIT(A616,"","")"),"2-97")</f>
        <v>2-97</v>
      </c>
      <c r="C616" s="4">
        <f>IFERROR(__xludf.DUMMYFUNCTION("""COMPUTED_VALUE"""),44562.0)</f>
        <v>44562</v>
      </c>
      <c r="D616" s="3">
        <f>IFERROR(__xludf.DUMMYFUNCTION("SPLIT(B616,""-"")"),2.0)</f>
        <v>2</v>
      </c>
      <c r="E616" s="3">
        <f>IFERROR(__xludf.DUMMYFUNCTION("""COMPUTED_VALUE"""),97.0)</f>
        <v>97</v>
      </c>
      <c r="F616" s="3">
        <f>IFERROR(__xludf.DUMMYFUNCTION("SPLIT(C616,""-"")"),1.0)</f>
        <v>1</v>
      </c>
      <c r="G616" s="3">
        <f>IFERROR(__xludf.DUMMYFUNCTION("""COMPUTED_VALUE"""),1.0)</f>
        <v>1</v>
      </c>
      <c r="H616" s="3" t="str">
        <f t="shared" si="1"/>
        <v>#N/A</v>
      </c>
      <c r="J616" s="3" t="str">
        <f t="shared" si="2"/>
        <v>#N/A</v>
      </c>
    </row>
    <row r="617">
      <c r="A617" s="2" t="s">
        <v>615</v>
      </c>
      <c r="B617" s="3" t="str">
        <f>IFERROR(__xludf.DUMMYFUNCTION("SPLIT(A617,"","")"),"37-94")</f>
        <v>37-94</v>
      </c>
      <c r="C617" s="3" t="str">
        <f>IFERROR(__xludf.DUMMYFUNCTION("""COMPUTED_VALUE"""),"25-56")</f>
        <v>25-56</v>
      </c>
      <c r="D617" s="3">
        <f>IFERROR(__xludf.DUMMYFUNCTION("SPLIT(B617,""-"")"),37.0)</f>
        <v>37</v>
      </c>
      <c r="E617" s="3">
        <f>IFERROR(__xludf.DUMMYFUNCTION("""COMPUTED_VALUE"""),94.0)</f>
        <v>94</v>
      </c>
      <c r="F617" s="3">
        <f>IFERROR(__xludf.DUMMYFUNCTION("SPLIT(C617,""-"")"),25.0)</f>
        <v>25</v>
      </c>
      <c r="G617" s="3">
        <f>IFERROR(__xludf.DUMMYFUNCTION("""COMPUTED_VALUE"""),56.0)</f>
        <v>56</v>
      </c>
      <c r="H617" s="3" t="str">
        <f t="shared" si="1"/>
        <v>#N/A</v>
      </c>
      <c r="J617" s="3">
        <f t="shared" si="2"/>
        <v>1</v>
      </c>
    </row>
    <row r="618">
      <c r="A618" s="2" t="s">
        <v>616</v>
      </c>
      <c r="B618" s="3" t="str">
        <f>IFERROR(__xludf.DUMMYFUNCTION("SPLIT(A618,"","")"),"16-71")</f>
        <v>16-71</v>
      </c>
      <c r="C618" s="3" t="str">
        <f>IFERROR(__xludf.DUMMYFUNCTION("""COMPUTED_VALUE"""),"17-72")</f>
        <v>17-72</v>
      </c>
      <c r="D618" s="3">
        <f>IFERROR(__xludf.DUMMYFUNCTION("SPLIT(B618,""-"")"),16.0)</f>
        <v>16</v>
      </c>
      <c r="E618" s="3">
        <f>IFERROR(__xludf.DUMMYFUNCTION("""COMPUTED_VALUE"""),71.0)</f>
        <v>71</v>
      </c>
      <c r="F618" s="3">
        <f>IFERROR(__xludf.DUMMYFUNCTION("SPLIT(C618,""-"")"),17.0)</f>
        <v>17</v>
      </c>
      <c r="G618" s="3">
        <f>IFERROR(__xludf.DUMMYFUNCTION("""COMPUTED_VALUE"""),72.0)</f>
        <v>72</v>
      </c>
      <c r="H618" s="3" t="str">
        <f t="shared" si="1"/>
        <v>#N/A</v>
      </c>
      <c r="J618" s="3">
        <f t="shared" si="2"/>
        <v>1</v>
      </c>
    </row>
    <row r="619">
      <c r="A619" s="2" t="s">
        <v>617</v>
      </c>
      <c r="B619" s="3" t="str">
        <f>IFERROR(__xludf.DUMMYFUNCTION("SPLIT(A619,"","")"),"24-25")</f>
        <v>24-25</v>
      </c>
      <c r="C619" s="3" t="str">
        <f>IFERROR(__xludf.DUMMYFUNCTION("""COMPUTED_VALUE"""),"21-25")</f>
        <v>21-25</v>
      </c>
      <c r="D619" s="3">
        <f>IFERROR(__xludf.DUMMYFUNCTION("SPLIT(B619,""-"")"),24.0)</f>
        <v>24</v>
      </c>
      <c r="E619" s="3">
        <f>IFERROR(__xludf.DUMMYFUNCTION("""COMPUTED_VALUE"""),25.0)</f>
        <v>25</v>
      </c>
      <c r="F619" s="3">
        <f>IFERROR(__xludf.DUMMYFUNCTION("SPLIT(C619,""-"")"),21.0)</f>
        <v>21</v>
      </c>
      <c r="G619" s="3">
        <f>IFERROR(__xludf.DUMMYFUNCTION("""COMPUTED_VALUE"""),25.0)</f>
        <v>25</v>
      </c>
      <c r="H619" s="3">
        <f t="shared" si="1"/>
        <v>1</v>
      </c>
      <c r="J619" s="3">
        <f t="shared" si="2"/>
        <v>1</v>
      </c>
    </row>
    <row r="620">
      <c r="A620" s="2" t="s">
        <v>618</v>
      </c>
      <c r="B620" s="3" t="str">
        <f>IFERROR(__xludf.DUMMYFUNCTION("SPLIT(A620,"","")"),"9-81")</f>
        <v>9-81</v>
      </c>
      <c r="C620" s="3" t="str">
        <f>IFERROR(__xludf.DUMMYFUNCTION("""COMPUTED_VALUE"""),"44-97")</f>
        <v>44-97</v>
      </c>
      <c r="D620" s="3">
        <f>IFERROR(__xludf.DUMMYFUNCTION("SPLIT(B620,""-"")"),9.0)</f>
        <v>9</v>
      </c>
      <c r="E620" s="3">
        <f>IFERROR(__xludf.DUMMYFUNCTION("""COMPUTED_VALUE"""),81.0)</f>
        <v>81</v>
      </c>
      <c r="F620" s="3">
        <f>IFERROR(__xludf.DUMMYFUNCTION("SPLIT(C620,""-"")"),44.0)</f>
        <v>44</v>
      </c>
      <c r="G620" s="3">
        <f>IFERROR(__xludf.DUMMYFUNCTION("""COMPUTED_VALUE"""),97.0)</f>
        <v>97</v>
      </c>
      <c r="H620" s="3" t="str">
        <f t="shared" si="1"/>
        <v>#N/A</v>
      </c>
      <c r="J620" s="3">
        <f t="shared" si="2"/>
        <v>1</v>
      </c>
    </row>
    <row r="621">
      <c r="A621" s="2" t="s">
        <v>619</v>
      </c>
      <c r="B621" s="3" t="str">
        <f>IFERROR(__xludf.DUMMYFUNCTION("SPLIT(A621,"","")"),"18-85")</f>
        <v>18-85</v>
      </c>
      <c r="C621" s="3" t="str">
        <f>IFERROR(__xludf.DUMMYFUNCTION("""COMPUTED_VALUE"""),"85-86")</f>
        <v>85-86</v>
      </c>
      <c r="D621" s="3">
        <f>IFERROR(__xludf.DUMMYFUNCTION("SPLIT(B621,""-"")"),18.0)</f>
        <v>18</v>
      </c>
      <c r="E621" s="3">
        <f>IFERROR(__xludf.DUMMYFUNCTION("""COMPUTED_VALUE"""),85.0)</f>
        <v>85</v>
      </c>
      <c r="F621" s="3">
        <f>IFERROR(__xludf.DUMMYFUNCTION("SPLIT(C621,""-"")"),85.0)</f>
        <v>85</v>
      </c>
      <c r="G621" s="3">
        <f>IFERROR(__xludf.DUMMYFUNCTION("""COMPUTED_VALUE"""),86.0)</f>
        <v>86</v>
      </c>
      <c r="H621" s="3" t="str">
        <f t="shared" si="1"/>
        <v>#N/A</v>
      </c>
      <c r="J621" s="3">
        <f t="shared" si="2"/>
        <v>1</v>
      </c>
    </row>
    <row r="622">
      <c r="A622" s="2" t="s">
        <v>620</v>
      </c>
      <c r="B622" s="3" t="str">
        <f>IFERROR(__xludf.DUMMYFUNCTION("SPLIT(A622,"","")"),"40-93")</f>
        <v>40-93</v>
      </c>
      <c r="C622" s="3" t="str">
        <f>IFERROR(__xludf.DUMMYFUNCTION("""COMPUTED_VALUE"""),"92-98")</f>
        <v>92-98</v>
      </c>
      <c r="D622" s="3">
        <f>IFERROR(__xludf.DUMMYFUNCTION("SPLIT(B622,""-"")"),40.0)</f>
        <v>40</v>
      </c>
      <c r="E622" s="3">
        <f>IFERROR(__xludf.DUMMYFUNCTION("""COMPUTED_VALUE"""),93.0)</f>
        <v>93</v>
      </c>
      <c r="F622" s="3">
        <f>IFERROR(__xludf.DUMMYFUNCTION("SPLIT(C622,""-"")"),92.0)</f>
        <v>92</v>
      </c>
      <c r="G622" s="3">
        <f>IFERROR(__xludf.DUMMYFUNCTION("""COMPUTED_VALUE"""),98.0)</f>
        <v>98</v>
      </c>
      <c r="H622" s="3" t="str">
        <f t="shared" si="1"/>
        <v>#N/A</v>
      </c>
      <c r="J622" s="3">
        <f t="shared" si="2"/>
        <v>1</v>
      </c>
    </row>
    <row r="623">
      <c r="A623" s="2" t="s">
        <v>621</v>
      </c>
      <c r="B623" s="3" t="str">
        <f>IFERROR(__xludf.DUMMYFUNCTION("SPLIT(A623,"","")"),"89-90")</f>
        <v>89-90</v>
      </c>
      <c r="C623" s="3" t="str">
        <f>IFERROR(__xludf.DUMMYFUNCTION("""COMPUTED_VALUE"""),"48-90")</f>
        <v>48-90</v>
      </c>
      <c r="D623" s="3">
        <f>IFERROR(__xludf.DUMMYFUNCTION("SPLIT(B623,""-"")"),89.0)</f>
        <v>89</v>
      </c>
      <c r="E623" s="3">
        <f>IFERROR(__xludf.DUMMYFUNCTION("""COMPUTED_VALUE"""),90.0)</f>
        <v>90</v>
      </c>
      <c r="F623" s="3">
        <f>IFERROR(__xludf.DUMMYFUNCTION("SPLIT(C623,""-"")"),48.0)</f>
        <v>48</v>
      </c>
      <c r="G623" s="3">
        <f>IFERROR(__xludf.DUMMYFUNCTION("""COMPUTED_VALUE"""),90.0)</f>
        <v>90</v>
      </c>
      <c r="H623" s="3">
        <f t="shared" si="1"/>
        <v>1</v>
      </c>
      <c r="J623" s="3">
        <f t="shared" si="2"/>
        <v>1</v>
      </c>
    </row>
    <row r="624">
      <c r="A624" s="2" t="s">
        <v>622</v>
      </c>
      <c r="B624" s="3" t="str">
        <f>IFERROR(__xludf.DUMMYFUNCTION("SPLIT(A624,"","")"),"3-74")</f>
        <v>3-74</v>
      </c>
      <c r="C624" s="4">
        <f>IFERROR(__xludf.DUMMYFUNCTION("""COMPUTED_VALUE"""),44623.0)</f>
        <v>44623</v>
      </c>
      <c r="D624" s="3">
        <f>IFERROR(__xludf.DUMMYFUNCTION("SPLIT(B624,""-"")"),3.0)</f>
        <v>3</v>
      </c>
      <c r="E624" s="3">
        <f>IFERROR(__xludf.DUMMYFUNCTION("""COMPUTED_VALUE"""),74.0)</f>
        <v>74</v>
      </c>
      <c r="F624" s="3">
        <f>IFERROR(__xludf.DUMMYFUNCTION("SPLIT(C624,""-"")"),3.0)</f>
        <v>3</v>
      </c>
      <c r="G624" s="3">
        <f>IFERROR(__xludf.DUMMYFUNCTION("""COMPUTED_VALUE"""),3.0)</f>
        <v>3</v>
      </c>
      <c r="H624" s="3">
        <f t="shared" si="1"/>
        <v>1</v>
      </c>
      <c r="J624" s="3">
        <f t="shared" si="2"/>
        <v>1</v>
      </c>
    </row>
    <row r="625">
      <c r="A625" s="2" t="s">
        <v>623</v>
      </c>
      <c r="B625" s="3" t="str">
        <f>IFERROR(__xludf.DUMMYFUNCTION("SPLIT(A625,"","")"),"9-99")</f>
        <v>9-99</v>
      </c>
      <c r="C625" s="3" t="str">
        <f>IFERROR(__xludf.DUMMYFUNCTION("""COMPUTED_VALUE"""),"4-92")</f>
        <v>4-92</v>
      </c>
      <c r="D625" s="3">
        <f>IFERROR(__xludf.DUMMYFUNCTION("SPLIT(B625,""-"")"),9.0)</f>
        <v>9</v>
      </c>
      <c r="E625" s="3">
        <f>IFERROR(__xludf.DUMMYFUNCTION("""COMPUTED_VALUE"""),99.0)</f>
        <v>99</v>
      </c>
      <c r="F625" s="3">
        <f>IFERROR(__xludf.DUMMYFUNCTION("SPLIT(C625,""-"")"),4.0)</f>
        <v>4</v>
      </c>
      <c r="G625" s="3">
        <f>IFERROR(__xludf.DUMMYFUNCTION("""COMPUTED_VALUE"""),92.0)</f>
        <v>92</v>
      </c>
      <c r="H625" s="3" t="str">
        <f t="shared" si="1"/>
        <v>#N/A</v>
      </c>
      <c r="J625" s="3">
        <f t="shared" si="2"/>
        <v>1</v>
      </c>
    </row>
    <row r="626">
      <c r="A626" s="2" t="s">
        <v>624</v>
      </c>
      <c r="B626" s="3" t="str">
        <f>IFERROR(__xludf.DUMMYFUNCTION("SPLIT(A626,"","")"),"17-27")</f>
        <v>17-27</v>
      </c>
      <c r="C626" s="3" t="str">
        <f>IFERROR(__xludf.DUMMYFUNCTION("""COMPUTED_VALUE"""),"27-98")</f>
        <v>27-98</v>
      </c>
      <c r="D626" s="3">
        <f>IFERROR(__xludf.DUMMYFUNCTION("SPLIT(B626,""-"")"),17.0)</f>
        <v>17</v>
      </c>
      <c r="E626" s="3">
        <f>IFERROR(__xludf.DUMMYFUNCTION("""COMPUTED_VALUE"""),27.0)</f>
        <v>27</v>
      </c>
      <c r="F626" s="3">
        <f>IFERROR(__xludf.DUMMYFUNCTION("SPLIT(C626,""-"")"),27.0)</f>
        <v>27</v>
      </c>
      <c r="G626" s="3">
        <f>IFERROR(__xludf.DUMMYFUNCTION("""COMPUTED_VALUE"""),98.0)</f>
        <v>98</v>
      </c>
      <c r="H626" s="3" t="str">
        <f t="shared" si="1"/>
        <v>#N/A</v>
      </c>
      <c r="J626" s="3">
        <f t="shared" si="2"/>
        <v>1</v>
      </c>
    </row>
    <row r="627">
      <c r="A627" s="2" t="s">
        <v>625</v>
      </c>
      <c r="B627" s="3" t="str">
        <f>IFERROR(__xludf.DUMMYFUNCTION("SPLIT(A627,"","")"),"25-72")</f>
        <v>25-72</v>
      </c>
      <c r="C627" s="3" t="str">
        <f>IFERROR(__xludf.DUMMYFUNCTION("""COMPUTED_VALUE"""),"72-73")</f>
        <v>72-73</v>
      </c>
      <c r="D627" s="3">
        <f>IFERROR(__xludf.DUMMYFUNCTION("SPLIT(B627,""-"")"),25.0)</f>
        <v>25</v>
      </c>
      <c r="E627" s="3">
        <f>IFERROR(__xludf.DUMMYFUNCTION("""COMPUTED_VALUE"""),72.0)</f>
        <v>72</v>
      </c>
      <c r="F627" s="3">
        <f>IFERROR(__xludf.DUMMYFUNCTION("SPLIT(C627,""-"")"),72.0)</f>
        <v>72</v>
      </c>
      <c r="G627" s="3">
        <f>IFERROR(__xludf.DUMMYFUNCTION("""COMPUTED_VALUE"""),73.0)</f>
        <v>73</v>
      </c>
      <c r="H627" s="3" t="str">
        <f t="shared" si="1"/>
        <v>#N/A</v>
      </c>
      <c r="J627" s="3">
        <f t="shared" si="2"/>
        <v>1</v>
      </c>
    </row>
    <row r="628">
      <c r="A628" s="2" t="s">
        <v>626</v>
      </c>
      <c r="B628" s="3" t="str">
        <f>IFERROR(__xludf.DUMMYFUNCTION("SPLIT(A628,"","")"),"41-99")</f>
        <v>41-99</v>
      </c>
      <c r="C628" s="3" t="str">
        <f>IFERROR(__xludf.DUMMYFUNCTION("""COMPUTED_VALUE"""),"72-99")</f>
        <v>72-99</v>
      </c>
      <c r="D628" s="3">
        <f>IFERROR(__xludf.DUMMYFUNCTION("SPLIT(B628,""-"")"),41.0)</f>
        <v>41</v>
      </c>
      <c r="E628" s="3">
        <f>IFERROR(__xludf.DUMMYFUNCTION("""COMPUTED_VALUE"""),99.0)</f>
        <v>99</v>
      </c>
      <c r="F628" s="3">
        <f>IFERROR(__xludf.DUMMYFUNCTION("SPLIT(C628,""-"")"),72.0)</f>
        <v>72</v>
      </c>
      <c r="G628" s="3">
        <f>IFERROR(__xludf.DUMMYFUNCTION("""COMPUTED_VALUE"""),99.0)</f>
        <v>99</v>
      </c>
      <c r="H628" s="3">
        <f t="shared" si="1"/>
        <v>1</v>
      </c>
      <c r="J628" s="3">
        <f t="shared" si="2"/>
        <v>1</v>
      </c>
    </row>
    <row r="629">
      <c r="A629" s="2" t="s">
        <v>627</v>
      </c>
      <c r="B629" s="3" t="str">
        <f>IFERROR(__xludf.DUMMYFUNCTION("SPLIT(A629,"","")"),"23-23")</f>
        <v>23-23</v>
      </c>
      <c r="C629" s="3" t="str">
        <f>IFERROR(__xludf.DUMMYFUNCTION("""COMPUTED_VALUE"""),"23-92")</f>
        <v>23-92</v>
      </c>
      <c r="D629" s="3">
        <f>IFERROR(__xludf.DUMMYFUNCTION("SPLIT(B629,""-"")"),23.0)</f>
        <v>23</v>
      </c>
      <c r="E629" s="3">
        <f>IFERROR(__xludf.DUMMYFUNCTION("""COMPUTED_VALUE"""),23.0)</f>
        <v>23</v>
      </c>
      <c r="F629" s="3">
        <f>IFERROR(__xludf.DUMMYFUNCTION("SPLIT(C629,""-"")"),23.0)</f>
        <v>23</v>
      </c>
      <c r="G629" s="3">
        <f>IFERROR(__xludf.DUMMYFUNCTION("""COMPUTED_VALUE"""),92.0)</f>
        <v>92</v>
      </c>
      <c r="H629" s="3">
        <f t="shared" si="1"/>
        <v>1</v>
      </c>
      <c r="J629" s="3">
        <f t="shared" si="2"/>
        <v>1</v>
      </c>
    </row>
    <row r="630">
      <c r="A630" s="2" t="s">
        <v>628</v>
      </c>
      <c r="B630" s="3" t="str">
        <f>IFERROR(__xludf.DUMMYFUNCTION("SPLIT(A630,"","")"),"47-78")</f>
        <v>47-78</v>
      </c>
      <c r="C630" s="3" t="str">
        <f>IFERROR(__xludf.DUMMYFUNCTION("""COMPUTED_VALUE"""),"39-48")</f>
        <v>39-48</v>
      </c>
      <c r="D630" s="3">
        <f>IFERROR(__xludf.DUMMYFUNCTION("SPLIT(B630,""-"")"),47.0)</f>
        <v>47</v>
      </c>
      <c r="E630" s="3">
        <f>IFERROR(__xludf.DUMMYFUNCTION("""COMPUTED_VALUE"""),78.0)</f>
        <v>78</v>
      </c>
      <c r="F630" s="3">
        <f>IFERROR(__xludf.DUMMYFUNCTION("SPLIT(C630,""-"")"),39.0)</f>
        <v>39</v>
      </c>
      <c r="G630" s="3">
        <f>IFERROR(__xludf.DUMMYFUNCTION("""COMPUTED_VALUE"""),48.0)</f>
        <v>48</v>
      </c>
      <c r="H630" s="3" t="str">
        <f t="shared" si="1"/>
        <v>#N/A</v>
      </c>
      <c r="J630" s="3">
        <f t="shared" si="2"/>
        <v>1</v>
      </c>
    </row>
    <row r="631">
      <c r="A631" s="2" t="s">
        <v>629</v>
      </c>
      <c r="B631" s="3" t="str">
        <f>IFERROR(__xludf.DUMMYFUNCTION("SPLIT(A631,"","")"),"58-96")</f>
        <v>58-96</v>
      </c>
      <c r="C631" s="3" t="str">
        <f>IFERROR(__xludf.DUMMYFUNCTION("""COMPUTED_VALUE"""),"5-94")</f>
        <v>5-94</v>
      </c>
      <c r="D631" s="3">
        <f>IFERROR(__xludf.DUMMYFUNCTION("SPLIT(B631,""-"")"),58.0)</f>
        <v>58</v>
      </c>
      <c r="E631" s="3">
        <f>IFERROR(__xludf.DUMMYFUNCTION("""COMPUTED_VALUE"""),96.0)</f>
        <v>96</v>
      </c>
      <c r="F631" s="3">
        <f>IFERROR(__xludf.DUMMYFUNCTION("SPLIT(C631,""-"")"),5.0)</f>
        <v>5</v>
      </c>
      <c r="G631" s="3">
        <f>IFERROR(__xludf.DUMMYFUNCTION("""COMPUTED_VALUE"""),94.0)</f>
        <v>94</v>
      </c>
      <c r="H631" s="3" t="str">
        <f t="shared" si="1"/>
        <v>#N/A</v>
      </c>
      <c r="J631" s="3">
        <f t="shared" si="2"/>
        <v>1</v>
      </c>
    </row>
    <row r="632">
      <c r="A632" s="2" t="s">
        <v>630</v>
      </c>
      <c r="B632" s="3" t="str">
        <f>IFERROR(__xludf.DUMMYFUNCTION("SPLIT(A632,"","")"),"7-90")</f>
        <v>7-90</v>
      </c>
      <c r="C632" s="3" t="str">
        <f>IFERROR(__xludf.DUMMYFUNCTION("""COMPUTED_VALUE"""),"89-92")</f>
        <v>89-92</v>
      </c>
      <c r="D632" s="3">
        <f>IFERROR(__xludf.DUMMYFUNCTION("SPLIT(B632,""-"")"),7.0)</f>
        <v>7</v>
      </c>
      <c r="E632" s="3">
        <f>IFERROR(__xludf.DUMMYFUNCTION("""COMPUTED_VALUE"""),90.0)</f>
        <v>90</v>
      </c>
      <c r="F632" s="3">
        <f>IFERROR(__xludf.DUMMYFUNCTION("SPLIT(C632,""-"")"),89.0)</f>
        <v>89</v>
      </c>
      <c r="G632" s="3">
        <f>IFERROR(__xludf.DUMMYFUNCTION("""COMPUTED_VALUE"""),92.0)</f>
        <v>92</v>
      </c>
      <c r="H632" s="3" t="str">
        <f t="shared" si="1"/>
        <v>#N/A</v>
      </c>
      <c r="J632" s="3">
        <f t="shared" si="2"/>
        <v>1</v>
      </c>
    </row>
    <row r="633">
      <c r="A633" s="2" t="s">
        <v>631</v>
      </c>
      <c r="B633" s="3" t="str">
        <f>IFERROR(__xludf.DUMMYFUNCTION("SPLIT(A633,"","")"),"60-61")</f>
        <v>60-61</v>
      </c>
      <c r="C633" s="3" t="str">
        <f>IFERROR(__xludf.DUMMYFUNCTION("""COMPUTED_VALUE"""),"61-87")</f>
        <v>61-87</v>
      </c>
      <c r="D633" s="3">
        <f>IFERROR(__xludf.DUMMYFUNCTION("SPLIT(B633,""-"")"),60.0)</f>
        <v>60</v>
      </c>
      <c r="E633" s="3">
        <f>IFERROR(__xludf.DUMMYFUNCTION("""COMPUTED_VALUE"""),61.0)</f>
        <v>61</v>
      </c>
      <c r="F633" s="3">
        <f>IFERROR(__xludf.DUMMYFUNCTION("SPLIT(C633,""-"")"),61.0)</f>
        <v>61</v>
      </c>
      <c r="G633" s="3">
        <f>IFERROR(__xludf.DUMMYFUNCTION("""COMPUTED_VALUE"""),87.0)</f>
        <v>87</v>
      </c>
      <c r="H633" s="3" t="str">
        <f t="shared" si="1"/>
        <v>#N/A</v>
      </c>
      <c r="J633" s="3">
        <f t="shared" si="2"/>
        <v>1</v>
      </c>
    </row>
    <row r="634">
      <c r="A634" s="2" t="s">
        <v>632</v>
      </c>
      <c r="B634" s="3" t="str">
        <f>IFERROR(__xludf.DUMMYFUNCTION("SPLIT(A634,"","")"),"43-67")</f>
        <v>43-67</v>
      </c>
      <c r="C634" s="3" t="str">
        <f>IFERROR(__xludf.DUMMYFUNCTION("""COMPUTED_VALUE"""),"28-67")</f>
        <v>28-67</v>
      </c>
      <c r="D634" s="3">
        <f>IFERROR(__xludf.DUMMYFUNCTION("SPLIT(B634,""-"")"),43.0)</f>
        <v>43</v>
      </c>
      <c r="E634" s="3">
        <f>IFERROR(__xludf.DUMMYFUNCTION("""COMPUTED_VALUE"""),67.0)</f>
        <v>67</v>
      </c>
      <c r="F634" s="3">
        <f>IFERROR(__xludf.DUMMYFUNCTION("SPLIT(C634,""-"")"),28.0)</f>
        <v>28</v>
      </c>
      <c r="G634" s="3">
        <f>IFERROR(__xludf.DUMMYFUNCTION("""COMPUTED_VALUE"""),67.0)</f>
        <v>67</v>
      </c>
      <c r="H634" s="3">
        <f t="shared" si="1"/>
        <v>1</v>
      </c>
      <c r="J634" s="3">
        <f t="shared" si="2"/>
        <v>1</v>
      </c>
    </row>
    <row r="635">
      <c r="A635" s="2" t="s">
        <v>633</v>
      </c>
      <c r="B635" s="3" t="str">
        <f>IFERROR(__xludf.DUMMYFUNCTION("SPLIT(A635,"","")"),"23-97")</f>
        <v>23-97</v>
      </c>
      <c r="C635" s="3" t="str">
        <f>IFERROR(__xludf.DUMMYFUNCTION("""COMPUTED_VALUE"""),"22-24")</f>
        <v>22-24</v>
      </c>
      <c r="D635" s="3">
        <f>IFERROR(__xludf.DUMMYFUNCTION("SPLIT(B635,""-"")"),23.0)</f>
        <v>23</v>
      </c>
      <c r="E635" s="3">
        <f>IFERROR(__xludf.DUMMYFUNCTION("""COMPUTED_VALUE"""),97.0)</f>
        <v>97</v>
      </c>
      <c r="F635" s="3">
        <f>IFERROR(__xludf.DUMMYFUNCTION("SPLIT(C635,""-"")"),22.0)</f>
        <v>22</v>
      </c>
      <c r="G635" s="3">
        <f>IFERROR(__xludf.DUMMYFUNCTION("""COMPUTED_VALUE"""),24.0)</f>
        <v>24</v>
      </c>
      <c r="H635" s="3" t="str">
        <f t="shared" si="1"/>
        <v>#N/A</v>
      </c>
      <c r="J635" s="3">
        <f t="shared" si="2"/>
        <v>1</v>
      </c>
    </row>
    <row r="636">
      <c r="A636" s="2" t="s">
        <v>634</v>
      </c>
      <c r="B636" s="4">
        <f>IFERROR(__xludf.DUMMYFUNCTION("SPLIT(A636,"","")"),44592.0)</f>
        <v>44592</v>
      </c>
      <c r="C636" s="3" t="str">
        <f>IFERROR(__xludf.DUMMYFUNCTION("""COMPUTED_VALUE"""),"19-32")</f>
        <v>19-32</v>
      </c>
      <c r="D636" s="3">
        <f>IFERROR(__xludf.DUMMYFUNCTION("SPLIT(B636,""-"")"),1.0)</f>
        <v>1</v>
      </c>
      <c r="E636" s="3">
        <f>IFERROR(__xludf.DUMMYFUNCTION("""COMPUTED_VALUE"""),31.0)</f>
        <v>31</v>
      </c>
      <c r="F636" s="3">
        <f>IFERROR(__xludf.DUMMYFUNCTION("SPLIT(C636,""-"")"),19.0)</f>
        <v>19</v>
      </c>
      <c r="G636" s="3">
        <f>IFERROR(__xludf.DUMMYFUNCTION("""COMPUTED_VALUE"""),32.0)</f>
        <v>32</v>
      </c>
      <c r="H636" s="3" t="str">
        <f t="shared" si="1"/>
        <v>#N/A</v>
      </c>
      <c r="J636" s="3">
        <f t="shared" si="2"/>
        <v>1</v>
      </c>
    </row>
    <row r="637">
      <c r="A637" s="2" t="s">
        <v>635</v>
      </c>
      <c r="B637" s="3" t="str">
        <f>IFERROR(__xludf.DUMMYFUNCTION("SPLIT(A637,"","")"),"5-88")</f>
        <v>5-88</v>
      </c>
      <c r="C637" s="3" t="str">
        <f>IFERROR(__xludf.DUMMYFUNCTION("""COMPUTED_VALUE"""),"2-88")</f>
        <v>2-88</v>
      </c>
      <c r="D637" s="3">
        <f>IFERROR(__xludf.DUMMYFUNCTION("SPLIT(B637,""-"")"),5.0)</f>
        <v>5</v>
      </c>
      <c r="E637" s="3">
        <f>IFERROR(__xludf.DUMMYFUNCTION("""COMPUTED_VALUE"""),88.0)</f>
        <v>88</v>
      </c>
      <c r="F637" s="3">
        <f>IFERROR(__xludf.DUMMYFUNCTION("SPLIT(C637,""-"")"),2.0)</f>
        <v>2</v>
      </c>
      <c r="G637" s="3">
        <f>IFERROR(__xludf.DUMMYFUNCTION("""COMPUTED_VALUE"""),88.0)</f>
        <v>88</v>
      </c>
      <c r="H637" s="3">
        <f t="shared" si="1"/>
        <v>1</v>
      </c>
      <c r="J637" s="3">
        <f t="shared" si="2"/>
        <v>1</v>
      </c>
    </row>
    <row r="638">
      <c r="A638" s="2" t="s">
        <v>636</v>
      </c>
      <c r="B638" s="3" t="str">
        <f>IFERROR(__xludf.DUMMYFUNCTION("SPLIT(A638,"","")"),"1-34")</f>
        <v>1-34</v>
      </c>
      <c r="C638" s="3" t="str">
        <f>IFERROR(__xludf.DUMMYFUNCTION("""COMPUTED_VALUE"""),"2-97")</f>
        <v>2-97</v>
      </c>
      <c r="D638" s="3">
        <f>IFERROR(__xludf.DUMMYFUNCTION("SPLIT(B638,""-"")"),1.0)</f>
        <v>1</v>
      </c>
      <c r="E638" s="3">
        <f>IFERROR(__xludf.DUMMYFUNCTION("""COMPUTED_VALUE"""),34.0)</f>
        <v>34</v>
      </c>
      <c r="F638" s="3">
        <f>IFERROR(__xludf.DUMMYFUNCTION("SPLIT(C638,""-"")"),2.0)</f>
        <v>2</v>
      </c>
      <c r="G638" s="3">
        <f>IFERROR(__xludf.DUMMYFUNCTION("""COMPUTED_VALUE"""),97.0)</f>
        <v>97</v>
      </c>
      <c r="H638" s="3" t="str">
        <f t="shared" si="1"/>
        <v>#N/A</v>
      </c>
      <c r="J638" s="3">
        <f t="shared" si="2"/>
        <v>1</v>
      </c>
    </row>
    <row r="639">
      <c r="A639" s="2" t="s">
        <v>637</v>
      </c>
      <c r="B639" s="3" t="str">
        <f>IFERROR(__xludf.DUMMYFUNCTION("SPLIT(A639,"","")"),"28-86")</f>
        <v>28-86</v>
      </c>
      <c r="C639" s="3" t="str">
        <f>IFERROR(__xludf.DUMMYFUNCTION("""COMPUTED_VALUE"""),"7-86")</f>
        <v>7-86</v>
      </c>
      <c r="D639" s="3">
        <f>IFERROR(__xludf.DUMMYFUNCTION("SPLIT(B639,""-"")"),28.0)</f>
        <v>28</v>
      </c>
      <c r="E639" s="3">
        <f>IFERROR(__xludf.DUMMYFUNCTION("""COMPUTED_VALUE"""),86.0)</f>
        <v>86</v>
      </c>
      <c r="F639" s="3">
        <f>IFERROR(__xludf.DUMMYFUNCTION("SPLIT(C639,""-"")"),7.0)</f>
        <v>7</v>
      </c>
      <c r="G639" s="3">
        <f>IFERROR(__xludf.DUMMYFUNCTION("""COMPUTED_VALUE"""),86.0)</f>
        <v>86</v>
      </c>
      <c r="H639" s="3">
        <f t="shared" si="1"/>
        <v>1</v>
      </c>
      <c r="J639" s="3">
        <f t="shared" si="2"/>
        <v>1</v>
      </c>
    </row>
    <row r="640">
      <c r="A640" s="2" t="s">
        <v>638</v>
      </c>
      <c r="B640" s="3" t="str">
        <f>IFERROR(__xludf.DUMMYFUNCTION("SPLIT(A640,"","")"),"16-80")</f>
        <v>16-80</v>
      </c>
      <c r="C640" s="3" t="str">
        <f>IFERROR(__xludf.DUMMYFUNCTION("""COMPUTED_VALUE"""),"16-80")</f>
        <v>16-80</v>
      </c>
      <c r="D640" s="3">
        <f>IFERROR(__xludf.DUMMYFUNCTION("SPLIT(B640,""-"")"),16.0)</f>
        <v>16</v>
      </c>
      <c r="E640" s="3">
        <f>IFERROR(__xludf.DUMMYFUNCTION("""COMPUTED_VALUE"""),80.0)</f>
        <v>80</v>
      </c>
      <c r="F640" s="3">
        <f>IFERROR(__xludf.DUMMYFUNCTION("SPLIT(C640,""-"")"),16.0)</f>
        <v>16</v>
      </c>
      <c r="G640" s="3">
        <f>IFERROR(__xludf.DUMMYFUNCTION("""COMPUTED_VALUE"""),80.0)</f>
        <v>80</v>
      </c>
      <c r="H640" s="3">
        <f t="shared" si="1"/>
        <v>1</v>
      </c>
      <c r="J640" s="3">
        <f t="shared" si="2"/>
        <v>1</v>
      </c>
    </row>
    <row r="641">
      <c r="A641" s="2" t="s">
        <v>639</v>
      </c>
      <c r="B641" s="3" t="str">
        <f>IFERROR(__xludf.DUMMYFUNCTION("SPLIT(A641,"","")"),"6-59")</f>
        <v>6-59</v>
      </c>
      <c r="C641" s="3" t="str">
        <f>IFERROR(__xludf.DUMMYFUNCTION("""COMPUTED_VALUE"""),"20-60")</f>
        <v>20-60</v>
      </c>
      <c r="D641" s="3">
        <f>IFERROR(__xludf.DUMMYFUNCTION("SPLIT(B641,""-"")"),6.0)</f>
        <v>6</v>
      </c>
      <c r="E641" s="3">
        <f>IFERROR(__xludf.DUMMYFUNCTION("""COMPUTED_VALUE"""),59.0)</f>
        <v>59</v>
      </c>
      <c r="F641" s="3">
        <f>IFERROR(__xludf.DUMMYFUNCTION("SPLIT(C641,""-"")"),20.0)</f>
        <v>20</v>
      </c>
      <c r="G641" s="3">
        <f>IFERROR(__xludf.DUMMYFUNCTION("""COMPUTED_VALUE"""),60.0)</f>
        <v>60</v>
      </c>
      <c r="H641" s="3" t="str">
        <f t="shared" si="1"/>
        <v>#N/A</v>
      </c>
      <c r="J641" s="3">
        <f t="shared" si="2"/>
        <v>1</v>
      </c>
    </row>
    <row r="642">
      <c r="A642" s="2" t="s">
        <v>640</v>
      </c>
      <c r="B642" s="3" t="str">
        <f>IFERROR(__xludf.DUMMYFUNCTION("SPLIT(A642,"","")"),"68-89")</f>
        <v>68-89</v>
      </c>
      <c r="C642" s="3" t="str">
        <f>IFERROR(__xludf.DUMMYFUNCTION("""COMPUTED_VALUE"""),"73-95")</f>
        <v>73-95</v>
      </c>
      <c r="D642" s="3">
        <f>IFERROR(__xludf.DUMMYFUNCTION("SPLIT(B642,""-"")"),68.0)</f>
        <v>68</v>
      </c>
      <c r="E642" s="3">
        <f>IFERROR(__xludf.DUMMYFUNCTION("""COMPUTED_VALUE"""),89.0)</f>
        <v>89</v>
      </c>
      <c r="F642" s="3">
        <f>IFERROR(__xludf.DUMMYFUNCTION("SPLIT(C642,""-"")"),73.0)</f>
        <v>73</v>
      </c>
      <c r="G642" s="3">
        <f>IFERROR(__xludf.DUMMYFUNCTION("""COMPUTED_VALUE"""),95.0)</f>
        <v>95</v>
      </c>
      <c r="H642" s="3" t="str">
        <f t="shared" si="1"/>
        <v>#N/A</v>
      </c>
      <c r="J642" s="3">
        <f t="shared" si="2"/>
        <v>1</v>
      </c>
    </row>
    <row r="643">
      <c r="A643" s="2" t="s">
        <v>641</v>
      </c>
      <c r="B643" s="3" t="str">
        <f>IFERROR(__xludf.DUMMYFUNCTION("SPLIT(A643,"","")"),"46-94")</f>
        <v>46-94</v>
      </c>
      <c r="C643" s="3" t="str">
        <f>IFERROR(__xludf.DUMMYFUNCTION("""COMPUTED_VALUE"""),"38-81")</f>
        <v>38-81</v>
      </c>
      <c r="D643" s="3">
        <f>IFERROR(__xludf.DUMMYFUNCTION("SPLIT(B643,""-"")"),46.0)</f>
        <v>46</v>
      </c>
      <c r="E643" s="3">
        <f>IFERROR(__xludf.DUMMYFUNCTION("""COMPUTED_VALUE"""),94.0)</f>
        <v>94</v>
      </c>
      <c r="F643" s="3">
        <f>IFERROR(__xludf.DUMMYFUNCTION("SPLIT(C643,""-"")"),38.0)</f>
        <v>38</v>
      </c>
      <c r="G643" s="3">
        <f>IFERROR(__xludf.DUMMYFUNCTION("""COMPUTED_VALUE"""),81.0)</f>
        <v>81</v>
      </c>
      <c r="H643" s="3" t="str">
        <f t="shared" si="1"/>
        <v>#N/A</v>
      </c>
      <c r="J643" s="3">
        <f t="shared" si="2"/>
        <v>1</v>
      </c>
    </row>
    <row r="644">
      <c r="A644" s="2" t="s">
        <v>642</v>
      </c>
      <c r="B644" s="3" t="str">
        <f>IFERROR(__xludf.DUMMYFUNCTION("SPLIT(A644,"","")"),"20-25")</f>
        <v>20-25</v>
      </c>
      <c r="C644" s="3" t="str">
        <f>IFERROR(__xludf.DUMMYFUNCTION("""COMPUTED_VALUE"""),"21-78")</f>
        <v>21-78</v>
      </c>
      <c r="D644" s="3">
        <f>IFERROR(__xludf.DUMMYFUNCTION("SPLIT(B644,""-"")"),20.0)</f>
        <v>20</v>
      </c>
      <c r="E644" s="3">
        <f>IFERROR(__xludf.DUMMYFUNCTION("""COMPUTED_VALUE"""),25.0)</f>
        <v>25</v>
      </c>
      <c r="F644" s="3">
        <f>IFERROR(__xludf.DUMMYFUNCTION("SPLIT(C644,""-"")"),21.0)</f>
        <v>21</v>
      </c>
      <c r="G644" s="3">
        <f>IFERROR(__xludf.DUMMYFUNCTION("""COMPUTED_VALUE"""),78.0)</f>
        <v>78</v>
      </c>
      <c r="H644" s="3" t="str">
        <f t="shared" si="1"/>
        <v>#N/A</v>
      </c>
      <c r="J644" s="3">
        <f t="shared" si="2"/>
        <v>1</v>
      </c>
    </row>
    <row r="645">
      <c r="A645" s="2" t="s">
        <v>643</v>
      </c>
      <c r="B645" s="3" t="str">
        <f>IFERROR(__xludf.DUMMYFUNCTION("SPLIT(A645,"","")"),"78-80")</f>
        <v>78-80</v>
      </c>
      <c r="C645" s="3" t="str">
        <f>IFERROR(__xludf.DUMMYFUNCTION("""COMPUTED_VALUE"""),"77-78")</f>
        <v>77-78</v>
      </c>
      <c r="D645" s="3">
        <f>IFERROR(__xludf.DUMMYFUNCTION("SPLIT(B645,""-"")"),78.0)</f>
        <v>78</v>
      </c>
      <c r="E645" s="3">
        <f>IFERROR(__xludf.DUMMYFUNCTION("""COMPUTED_VALUE"""),80.0)</f>
        <v>80</v>
      </c>
      <c r="F645" s="3">
        <f>IFERROR(__xludf.DUMMYFUNCTION("SPLIT(C645,""-"")"),77.0)</f>
        <v>77</v>
      </c>
      <c r="G645" s="3">
        <f>IFERROR(__xludf.DUMMYFUNCTION("""COMPUTED_VALUE"""),78.0)</f>
        <v>78</v>
      </c>
      <c r="H645" s="3" t="str">
        <f t="shared" si="1"/>
        <v>#N/A</v>
      </c>
      <c r="J645" s="3">
        <f t="shared" si="2"/>
        <v>1</v>
      </c>
    </row>
    <row r="646">
      <c r="A646" s="2" t="s">
        <v>644</v>
      </c>
      <c r="B646" s="3" t="str">
        <f>IFERROR(__xludf.DUMMYFUNCTION("SPLIT(A646,"","")"),"33-97")</f>
        <v>33-97</v>
      </c>
      <c r="C646" s="3" t="str">
        <f>IFERROR(__xludf.DUMMYFUNCTION("""COMPUTED_VALUE"""),"96-98")</f>
        <v>96-98</v>
      </c>
      <c r="D646" s="3">
        <f>IFERROR(__xludf.DUMMYFUNCTION("SPLIT(B646,""-"")"),33.0)</f>
        <v>33</v>
      </c>
      <c r="E646" s="3">
        <f>IFERROR(__xludf.DUMMYFUNCTION("""COMPUTED_VALUE"""),97.0)</f>
        <v>97</v>
      </c>
      <c r="F646" s="3">
        <f>IFERROR(__xludf.DUMMYFUNCTION("SPLIT(C646,""-"")"),96.0)</f>
        <v>96</v>
      </c>
      <c r="G646" s="3">
        <f>IFERROR(__xludf.DUMMYFUNCTION("""COMPUTED_VALUE"""),98.0)</f>
        <v>98</v>
      </c>
      <c r="H646" s="3" t="str">
        <f t="shared" si="1"/>
        <v>#N/A</v>
      </c>
      <c r="J646" s="3">
        <f t="shared" si="2"/>
        <v>1</v>
      </c>
    </row>
    <row r="647">
      <c r="A647" s="2" t="s">
        <v>645</v>
      </c>
      <c r="B647" s="3" t="str">
        <f>IFERROR(__xludf.DUMMYFUNCTION("SPLIT(A647,"","")"),"48-98")</f>
        <v>48-98</v>
      </c>
      <c r="C647" s="3" t="str">
        <f>IFERROR(__xludf.DUMMYFUNCTION("""COMPUTED_VALUE"""),"47-49")</f>
        <v>47-49</v>
      </c>
      <c r="D647" s="3">
        <f>IFERROR(__xludf.DUMMYFUNCTION("SPLIT(B647,""-"")"),48.0)</f>
        <v>48</v>
      </c>
      <c r="E647" s="3">
        <f>IFERROR(__xludf.DUMMYFUNCTION("""COMPUTED_VALUE"""),98.0)</f>
        <v>98</v>
      </c>
      <c r="F647" s="3">
        <f>IFERROR(__xludf.DUMMYFUNCTION("SPLIT(C647,""-"")"),47.0)</f>
        <v>47</v>
      </c>
      <c r="G647" s="3">
        <f>IFERROR(__xludf.DUMMYFUNCTION("""COMPUTED_VALUE"""),49.0)</f>
        <v>49</v>
      </c>
      <c r="H647" s="3" t="str">
        <f t="shared" si="1"/>
        <v>#N/A</v>
      </c>
      <c r="J647" s="3">
        <f t="shared" si="2"/>
        <v>1</v>
      </c>
    </row>
    <row r="648">
      <c r="A648" s="2" t="s">
        <v>646</v>
      </c>
      <c r="B648" s="3" t="str">
        <f>IFERROR(__xludf.DUMMYFUNCTION("SPLIT(A648,"","")"),"4-98")</f>
        <v>4-98</v>
      </c>
      <c r="C648" s="3" t="str">
        <f>IFERROR(__xludf.DUMMYFUNCTION("""COMPUTED_VALUE"""),"2-98")</f>
        <v>2-98</v>
      </c>
      <c r="D648" s="3">
        <f>IFERROR(__xludf.DUMMYFUNCTION("SPLIT(B648,""-"")"),4.0)</f>
        <v>4</v>
      </c>
      <c r="E648" s="3">
        <f>IFERROR(__xludf.DUMMYFUNCTION("""COMPUTED_VALUE"""),98.0)</f>
        <v>98</v>
      </c>
      <c r="F648" s="3">
        <f>IFERROR(__xludf.DUMMYFUNCTION("SPLIT(C648,""-"")"),2.0)</f>
        <v>2</v>
      </c>
      <c r="G648" s="3">
        <f>IFERROR(__xludf.DUMMYFUNCTION("""COMPUTED_VALUE"""),98.0)</f>
        <v>98</v>
      </c>
      <c r="H648" s="3">
        <f t="shared" si="1"/>
        <v>1</v>
      </c>
      <c r="J648" s="3">
        <f t="shared" si="2"/>
        <v>1</v>
      </c>
    </row>
    <row r="649">
      <c r="A649" s="2" t="s">
        <v>647</v>
      </c>
      <c r="B649" s="3" t="str">
        <f>IFERROR(__xludf.DUMMYFUNCTION("SPLIT(A649,"","")"),"26-69")</f>
        <v>26-69</v>
      </c>
      <c r="C649" s="3" t="str">
        <f>IFERROR(__xludf.DUMMYFUNCTION("""COMPUTED_VALUE"""),"26-88")</f>
        <v>26-88</v>
      </c>
      <c r="D649" s="3">
        <f>IFERROR(__xludf.DUMMYFUNCTION("SPLIT(B649,""-"")"),26.0)</f>
        <v>26</v>
      </c>
      <c r="E649" s="3">
        <f>IFERROR(__xludf.DUMMYFUNCTION("""COMPUTED_VALUE"""),69.0)</f>
        <v>69</v>
      </c>
      <c r="F649" s="3">
        <f>IFERROR(__xludf.DUMMYFUNCTION("SPLIT(C649,""-"")"),26.0)</f>
        <v>26</v>
      </c>
      <c r="G649" s="3">
        <f>IFERROR(__xludf.DUMMYFUNCTION("""COMPUTED_VALUE"""),88.0)</f>
        <v>88</v>
      </c>
      <c r="H649" s="3">
        <f t="shared" si="1"/>
        <v>1</v>
      </c>
      <c r="J649" s="3">
        <f t="shared" si="2"/>
        <v>1</v>
      </c>
    </row>
    <row r="650">
      <c r="A650" s="2" t="s">
        <v>648</v>
      </c>
      <c r="B650" s="3" t="str">
        <f>IFERROR(__xludf.DUMMYFUNCTION("SPLIT(A650,"","")"),"26-75")</f>
        <v>26-75</v>
      </c>
      <c r="C650" s="3" t="str">
        <f>IFERROR(__xludf.DUMMYFUNCTION("""COMPUTED_VALUE"""),"75-78")</f>
        <v>75-78</v>
      </c>
      <c r="D650" s="3">
        <f>IFERROR(__xludf.DUMMYFUNCTION("SPLIT(B650,""-"")"),26.0)</f>
        <v>26</v>
      </c>
      <c r="E650" s="3">
        <f>IFERROR(__xludf.DUMMYFUNCTION("""COMPUTED_VALUE"""),75.0)</f>
        <v>75</v>
      </c>
      <c r="F650" s="3">
        <f>IFERROR(__xludf.DUMMYFUNCTION("SPLIT(C650,""-"")"),75.0)</f>
        <v>75</v>
      </c>
      <c r="G650" s="3">
        <f>IFERROR(__xludf.DUMMYFUNCTION("""COMPUTED_VALUE"""),78.0)</f>
        <v>78</v>
      </c>
      <c r="H650" s="3" t="str">
        <f t="shared" si="1"/>
        <v>#N/A</v>
      </c>
      <c r="J650" s="3">
        <f t="shared" si="2"/>
        <v>1</v>
      </c>
    </row>
    <row r="651">
      <c r="A651" s="2" t="s">
        <v>649</v>
      </c>
      <c r="B651" s="3" t="str">
        <f>IFERROR(__xludf.DUMMYFUNCTION("SPLIT(A651,"","")"),"72-92")</f>
        <v>72-92</v>
      </c>
      <c r="C651" s="3" t="str">
        <f>IFERROR(__xludf.DUMMYFUNCTION("""COMPUTED_VALUE"""),"72-93")</f>
        <v>72-93</v>
      </c>
      <c r="D651" s="3">
        <f>IFERROR(__xludf.DUMMYFUNCTION("SPLIT(B651,""-"")"),72.0)</f>
        <v>72</v>
      </c>
      <c r="E651" s="3">
        <f>IFERROR(__xludf.DUMMYFUNCTION("""COMPUTED_VALUE"""),92.0)</f>
        <v>92</v>
      </c>
      <c r="F651" s="3">
        <f>IFERROR(__xludf.DUMMYFUNCTION("SPLIT(C651,""-"")"),72.0)</f>
        <v>72</v>
      </c>
      <c r="G651" s="3">
        <f>IFERROR(__xludf.DUMMYFUNCTION("""COMPUTED_VALUE"""),93.0)</f>
        <v>93</v>
      </c>
      <c r="H651" s="3">
        <f t="shared" si="1"/>
        <v>1</v>
      </c>
      <c r="J651" s="3">
        <f t="shared" si="2"/>
        <v>1</v>
      </c>
    </row>
    <row r="652">
      <c r="A652" s="2" t="s">
        <v>650</v>
      </c>
      <c r="B652" s="3" t="str">
        <f>IFERROR(__xludf.DUMMYFUNCTION("SPLIT(A652,"","")"),"4-92")</f>
        <v>4-92</v>
      </c>
      <c r="C652" s="3" t="str">
        <f>IFERROR(__xludf.DUMMYFUNCTION("""COMPUTED_VALUE"""),"4-93")</f>
        <v>4-93</v>
      </c>
      <c r="D652" s="3">
        <f>IFERROR(__xludf.DUMMYFUNCTION("SPLIT(B652,""-"")"),4.0)</f>
        <v>4</v>
      </c>
      <c r="E652" s="3">
        <f>IFERROR(__xludf.DUMMYFUNCTION("""COMPUTED_VALUE"""),92.0)</f>
        <v>92</v>
      </c>
      <c r="F652" s="3">
        <f>IFERROR(__xludf.DUMMYFUNCTION("SPLIT(C652,""-"")"),4.0)</f>
        <v>4</v>
      </c>
      <c r="G652" s="3">
        <f>IFERROR(__xludf.DUMMYFUNCTION("""COMPUTED_VALUE"""),93.0)</f>
        <v>93</v>
      </c>
      <c r="H652" s="3">
        <f t="shared" si="1"/>
        <v>1</v>
      </c>
      <c r="J652" s="3">
        <f t="shared" si="2"/>
        <v>1</v>
      </c>
    </row>
    <row r="653">
      <c r="A653" s="2" t="s">
        <v>651</v>
      </c>
      <c r="B653" s="3" t="str">
        <f>IFERROR(__xludf.DUMMYFUNCTION("SPLIT(A653,"","")"),"66-76")</f>
        <v>66-76</v>
      </c>
      <c r="C653" s="3" t="str">
        <f>IFERROR(__xludf.DUMMYFUNCTION("""COMPUTED_VALUE"""),"65-67")</f>
        <v>65-67</v>
      </c>
      <c r="D653" s="3">
        <f>IFERROR(__xludf.DUMMYFUNCTION("SPLIT(B653,""-"")"),66.0)</f>
        <v>66</v>
      </c>
      <c r="E653" s="3">
        <f>IFERROR(__xludf.DUMMYFUNCTION("""COMPUTED_VALUE"""),76.0)</f>
        <v>76</v>
      </c>
      <c r="F653" s="3">
        <f>IFERROR(__xludf.DUMMYFUNCTION("SPLIT(C653,""-"")"),65.0)</f>
        <v>65</v>
      </c>
      <c r="G653" s="3">
        <f>IFERROR(__xludf.DUMMYFUNCTION("""COMPUTED_VALUE"""),67.0)</f>
        <v>67</v>
      </c>
      <c r="H653" s="3" t="str">
        <f t="shared" si="1"/>
        <v>#N/A</v>
      </c>
      <c r="J653" s="3">
        <f t="shared" si="2"/>
        <v>1</v>
      </c>
    </row>
    <row r="654">
      <c r="A654" s="2" t="s">
        <v>652</v>
      </c>
      <c r="B654" s="3" t="str">
        <f>IFERROR(__xludf.DUMMYFUNCTION("SPLIT(A654,"","")"),"2-97")</f>
        <v>2-97</v>
      </c>
      <c r="C654" s="3" t="str">
        <f>IFERROR(__xludf.DUMMYFUNCTION("""COMPUTED_VALUE"""),"3-97")</f>
        <v>3-97</v>
      </c>
      <c r="D654" s="3">
        <f>IFERROR(__xludf.DUMMYFUNCTION("SPLIT(B654,""-"")"),2.0)</f>
        <v>2</v>
      </c>
      <c r="E654" s="3">
        <f>IFERROR(__xludf.DUMMYFUNCTION("""COMPUTED_VALUE"""),97.0)</f>
        <v>97</v>
      </c>
      <c r="F654" s="3">
        <f>IFERROR(__xludf.DUMMYFUNCTION("SPLIT(C654,""-"")"),3.0)</f>
        <v>3</v>
      </c>
      <c r="G654" s="3">
        <f>IFERROR(__xludf.DUMMYFUNCTION("""COMPUTED_VALUE"""),97.0)</f>
        <v>97</v>
      </c>
      <c r="H654" s="3">
        <f t="shared" si="1"/>
        <v>1</v>
      </c>
      <c r="J654" s="3">
        <f t="shared" si="2"/>
        <v>1</v>
      </c>
    </row>
    <row r="655">
      <c r="A655" s="2" t="s">
        <v>653</v>
      </c>
      <c r="B655" s="3" t="str">
        <f>IFERROR(__xludf.DUMMYFUNCTION("SPLIT(A655,"","")"),"41-57")</f>
        <v>41-57</v>
      </c>
      <c r="C655" s="3" t="str">
        <f>IFERROR(__xludf.DUMMYFUNCTION("""COMPUTED_VALUE"""),"41-42")</f>
        <v>41-42</v>
      </c>
      <c r="D655" s="3">
        <f>IFERROR(__xludf.DUMMYFUNCTION("SPLIT(B655,""-"")"),41.0)</f>
        <v>41</v>
      </c>
      <c r="E655" s="3">
        <f>IFERROR(__xludf.DUMMYFUNCTION("""COMPUTED_VALUE"""),57.0)</f>
        <v>57</v>
      </c>
      <c r="F655" s="3">
        <f>IFERROR(__xludf.DUMMYFUNCTION("SPLIT(C655,""-"")"),41.0)</f>
        <v>41</v>
      </c>
      <c r="G655" s="3">
        <f>IFERROR(__xludf.DUMMYFUNCTION("""COMPUTED_VALUE"""),42.0)</f>
        <v>42</v>
      </c>
      <c r="H655" s="3">
        <f t="shared" si="1"/>
        <v>1</v>
      </c>
      <c r="J655" s="3">
        <f t="shared" si="2"/>
        <v>1</v>
      </c>
    </row>
    <row r="656">
      <c r="A656" s="2" t="s">
        <v>654</v>
      </c>
      <c r="B656" s="3" t="str">
        <f>IFERROR(__xludf.DUMMYFUNCTION("SPLIT(A656,"","")"),"6-77")</f>
        <v>6-77</v>
      </c>
      <c r="C656" s="3" t="str">
        <f>IFERROR(__xludf.DUMMYFUNCTION("""COMPUTED_VALUE"""),"76-97")</f>
        <v>76-97</v>
      </c>
      <c r="D656" s="3">
        <f>IFERROR(__xludf.DUMMYFUNCTION("SPLIT(B656,""-"")"),6.0)</f>
        <v>6</v>
      </c>
      <c r="E656" s="3">
        <f>IFERROR(__xludf.DUMMYFUNCTION("""COMPUTED_VALUE"""),77.0)</f>
        <v>77</v>
      </c>
      <c r="F656" s="3">
        <f>IFERROR(__xludf.DUMMYFUNCTION("SPLIT(C656,""-"")"),76.0)</f>
        <v>76</v>
      </c>
      <c r="G656" s="3">
        <f>IFERROR(__xludf.DUMMYFUNCTION("""COMPUTED_VALUE"""),97.0)</f>
        <v>97</v>
      </c>
      <c r="H656" s="3" t="str">
        <f t="shared" si="1"/>
        <v>#N/A</v>
      </c>
      <c r="J656" s="3">
        <f t="shared" si="2"/>
        <v>1</v>
      </c>
    </row>
    <row r="657">
      <c r="A657" s="2" t="s">
        <v>655</v>
      </c>
      <c r="B657" s="3" t="str">
        <f>IFERROR(__xludf.DUMMYFUNCTION("SPLIT(A657,"","")"),"16-43")</f>
        <v>16-43</v>
      </c>
      <c r="C657" s="3" t="str">
        <f>IFERROR(__xludf.DUMMYFUNCTION("""COMPUTED_VALUE"""),"17-56")</f>
        <v>17-56</v>
      </c>
      <c r="D657" s="3">
        <f>IFERROR(__xludf.DUMMYFUNCTION("SPLIT(B657,""-"")"),16.0)</f>
        <v>16</v>
      </c>
      <c r="E657" s="3">
        <f>IFERROR(__xludf.DUMMYFUNCTION("""COMPUTED_VALUE"""),43.0)</f>
        <v>43</v>
      </c>
      <c r="F657" s="3">
        <f>IFERROR(__xludf.DUMMYFUNCTION("SPLIT(C657,""-"")"),17.0)</f>
        <v>17</v>
      </c>
      <c r="G657" s="3">
        <f>IFERROR(__xludf.DUMMYFUNCTION("""COMPUTED_VALUE"""),56.0)</f>
        <v>56</v>
      </c>
      <c r="H657" s="3" t="str">
        <f t="shared" si="1"/>
        <v>#N/A</v>
      </c>
      <c r="J657" s="3">
        <f t="shared" si="2"/>
        <v>1</v>
      </c>
    </row>
    <row r="658">
      <c r="A658" s="2" t="s">
        <v>656</v>
      </c>
      <c r="B658" s="3" t="str">
        <f>IFERROR(__xludf.DUMMYFUNCTION("SPLIT(A658,"","")"),"49-51")</f>
        <v>49-51</v>
      </c>
      <c r="C658" s="3" t="str">
        <f>IFERROR(__xludf.DUMMYFUNCTION("""COMPUTED_VALUE"""),"4-50")</f>
        <v>4-50</v>
      </c>
      <c r="D658" s="3">
        <f>IFERROR(__xludf.DUMMYFUNCTION("SPLIT(B658,""-"")"),49.0)</f>
        <v>49</v>
      </c>
      <c r="E658" s="3">
        <f>IFERROR(__xludf.DUMMYFUNCTION("""COMPUTED_VALUE"""),51.0)</f>
        <v>51</v>
      </c>
      <c r="F658" s="3">
        <f>IFERROR(__xludf.DUMMYFUNCTION("SPLIT(C658,""-"")"),4.0)</f>
        <v>4</v>
      </c>
      <c r="G658" s="3">
        <f>IFERROR(__xludf.DUMMYFUNCTION("""COMPUTED_VALUE"""),50.0)</f>
        <v>50</v>
      </c>
      <c r="H658" s="3" t="str">
        <f t="shared" si="1"/>
        <v>#N/A</v>
      </c>
      <c r="J658" s="3">
        <f t="shared" si="2"/>
        <v>1</v>
      </c>
    </row>
    <row r="659">
      <c r="A659" s="2" t="s">
        <v>657</v>
      </c>
      <c r="B659" s="3" t="str">
        <f>IFERROR(__xludf.DUMMYFUNCTION("SPLIT(A659,"","")"),"95-97")</f>
        <v>95-97</v>
      </c>
      <c r="C659" s="3" t="str">
        <f>IFERROR(__xludf.DUMMYFUNCTION("""COMPUTED_VALUE"""),"56-96")</f>
        <v>56-96</v>
      </c>
      <c r="D659" s="3">
        <f>IFERROR(__xludf.DUMMYFUNCTION("SPLIT(B659,""-"")"),95.0)</f>
        <v>95</v>
      </c>
      <c r="E659" s="3">
        <f>IFERROR(__xludf.DUMMYFUNCTION("""COMPUTED_VALUE"""),97.0)</f>
        <v>97</v>
      </c>
      <c r="F659" s="3">
        <f>IFERROR(__xludf.DUMMYFUNCTION("SPLIT(C659,""-"")"),56.0)</f>
        <v>56</v>
      </c>
      <c r="G659" s="3">
        <f>IFERROR(__xludf.DUMMYFUNCTION("""COMPUTED_VALUE"""),96.0)</f>
        <v>96</v>
      </c>
      <c r="H659" s="3" t="str">
        <f t="shared" si="1"/>
        <v>#N/A</v>
      </c>
      <c r="J659" s="3">
        <f t="shared" si="2"/>
        <v>1</v>
      </c>
    </row>
    <row r="660">
      <c r="A660" s="2" t="s">
        <v>658</v>
      </c>
      <c r="B660" s="3" t="str">
        <f>IFERROR(__xludf.DUMMYFUNCTION("SPLIT(A660,"","")"),"1-97")</f>
        <v>1-97</v>
      </c>
      <c r="C660" s="3" t="str">
        <f>IFERROR(__xludf.DUMMYFUNCTION("""COMPUTED_VALUE"""),"80-97")</f>
        <v>80-97</v>
      </c>
      <c r="D660" s="3">
        <f>IFERROR(__xludf.DUMMYFUNCTION("SPLIT(B660,""-"")"),1.0)</f>
        <v>1</v>
      </c>
      <c r="E660" s="3">
        <f>IFERROR(__xludf.DUMMYFUNCTION("""COMPUTED_VALUE"""),97.0)</f>
        <v>97</v>
      </c>
      <c r="F660" s="3">
        <f>IFERROR(__xludf.DUMMYFUNCTION("SPLIT(C660,""-"")"),80.0)</f>
        <v>80</v>
      </c>
      <c r="G660" s="3">
        <f>IFERROR(__xludf.DUMMYFUNCTION("""COMPUTED_VALUE"""),97.0)</f>
        <v>97</v>
      </c>
      <c r="H660" s="3">
        <f t="shared" si="1"/>
        <v>1</v>
      </c>
      <c r="J660" s="3">
        <f t="shared" si="2"/>
        <v>1</v>
      </c>
    </row>
    <row r="661">
      <c r="A661" s="2" t="s">
        <v>659</v>
      </c>
      <c r="B661" s="3" t="str">
        <f>IFERROR(__xludf.DUMMYFUNCTION("SPLIT(A661,"","")"),"35-38")</f>
        <v>35-38</v>
      </c>
      <c r="C661" s="3" t="str">
        <f>IFERROR(__xludf.DUMMYFUNCTION("""COMPUTED_VALUE"""),"36-37")</f>
        <v>36-37</v>
      </c>
      <c r="D661" s="3">
        <f>IFERROR(__xludf.DUMMYFUNCTION("SPLIT(B661,""-"")"),35.0)</f>
        <v>35</v>
      </c>
      <c r="E661" s="3">
        <f>IFERROR(__xludf.DUMMYFUNCTION("""COMPUTED_VALUE"""),38.0)</f>
        <v>38</v>
      </c>
      <c r="F661" s="3">
        <f>IFERROR(__xludf.DUMMYFUNCTION("SPLIT(C661,""-"")"),36.0)</f>
        <v>36</v>
      </c>
      <c r="G661" s="3">
        <f>IFERROR(__xludf.DUMMYFUNCTION("""COMPUTED_VALUE"""),37.0)</f>
        <v>37</v>
      </c>
      <c r="H661" s="3">
        <f t="shared" si="1"/>
        <v>1</v>
      </c>
      <c r="J661" s="3">
        <f t="shared" si="2"/>
        <v>1</v>
      </c>
    </row>
    <row r="662">
      <c r="A662" s="2" t="s">
        <v>660</v>
      </c>
      <c r="B662" s="3" t="str">
        <f>IFERROR(__xludf.DUMMYFUNCTION("SPLIT(A662,"","")"),"10-84")</f>
        <v>10-84</v>
      </c>
      <c r="C662" s="3" t="str">
        <f>IFERROR(__xludf.DUMMYFUNCTION("""COMPUTED_VALUE"""),"18-84")</f>
        <v>18-84</v>
      </c>
      <c r="D662" s="3">
        <f>IFERROR(__xludf.DUMMYFUNCTION("SPLIT(B662,""-"")"),10.0)</f>
        <v>10</v>
      </c>
      <c r="E662" s="3">
        <f>IFERROR(__xludf.DUMMYFUNCTION("""COMPUTED_VALUE"""),84.0)</f>
        <v>84</v>
      </c>
      <c r="F662" s="3">
        <f>IFERROR(__xludf.DUMMYFUNCTION("SPLIT(C662,""-"")"),18.0)</f>
        <v>18</v>
      </c>
      <c r="G662" s="3">
        <f>IFERROR(__xludf.DUMMYFUNCTION("""COMPUTED_VALUE"""),84.0)</f>
        <v>84</v>
      </c>
      <c r="H662" s="3">
        <f t="shared" si="1"/>
        <v>1</v>
      </c>
      <c r="J662" s="3">
        <f t="shared" si="2"/>
        <v>1</v>
      </c>
    </row>
    <row r="663">
      <c r="A663" s="2" t="s">
        <v>661</v>
      </c>
      <c r="B663" s="3" t="str">
        <f>IFERROR(__xludf.DUMMYFUNCTION("SPLIT(A663,"","")"),"20-84")</f>
        <v>20-84</v>
      </c>
      <c r="C663" s="3" t="str">
        <f>IFERROR(__xludf.DUMMYFUNCTION("""COMPUTED_VALUE"""),"6-59")</f>
        <v>6-59</v>
      </c>
      <c r="D663" s="3">
        <f>IFERROR(__xludf.DUMMYFUNCTION("SPLIT(B663,""-"")"),20.0)</f>
        <v>20</v>
      </c>
      <c r="E663" s="3">
        <f>IFERROR(__xludf.DUMMYFUNCTION("""COMPUTED_VALUE"""),84.0)</f>
        <v>84</v>
      </c>
      <c r="F663" s="3">
        <f>IFERROR(__xludf.DUMMYFUNCTION("SPLIT(C663,""-"")"),6.0)</f>
        <v>6</v>
      </c>
      <c r="G663" s="3">
        <f>IFERROR(__xludf.DUMMYFUNCTION("""COMPUTED_VALUE"""),59.0)</f>
        <v>59</v>
      </c>
      <c r="H663" s="3" t="str">
        <f t="shared" si="1"/>
        <v>#N/A</v>
      </c>
      <c r="J663" s="3">
        <f t="shared" si="2"/>
        <v>1</v>
      </c>
    </row>
    <row r="664">
      <c r="A664" s="2" t="s">
        <v>662</v>
      </c>
      <c r="B664" s="3" t="str">
        <f>IFERROR(__xludf.DUMMYFUNCTION("SPLIT(A664,"","")"),"18-81")</f>
        <v>18-81</v>
      </c>
      <c r="C664" s="3" t="str">
        <f>IFERROR(__xludf.DUMMYFUNCTION("""COMPUTED_VALUE"""),"36-82")</f>
        <v>36-82</v>
      </c>
      <c r="D664" s="3">
        <f>IFERROR(__xludf.DUMMYFUNCTION("SPLIT(B664,""-"")"),18.0)</f>
        <v>18</v>
      </c>
      <c r="E664" s="3">
        <f>IFERROR(__xludf.DUMMYFUNCTION("""COMPUTED_VALUE"""),81.0)</f>
        <v>81</v>
      </c>
      <c r="F664" s="3">
        <f>IFERROR(__xludf.DUMMYFUNCTION("SPLIT(C664,""-"")"),36.0)</f>
        <v>36</v>
      </c>
      <c r="G664" s="3">
        <f>IFERROR(__xludf.DUMMYFUNCTION("""COMPUTED_VALUE"""),82.0)</f>
        <v>82</v>
      </c>
      <c r="H664" s="3" t="str">
        <f t="shared" si="1"/>
        <v>#N/A</v>
      </c>
      <c r="J664" s="3">
        <f t="shared" si="2"/>
        <v>1</v>
      </c>
    </row>
    <row r="665">
      <c r="A665" s="2" t="s">
        <v>663</v>
      </c>
      <c r="B665" s="3" t="str">
        <f>IFERROR(__xludf.DUMMYFUNCTION("SPLIT(A665,"","")"),"79-81")</f>
        <v>79-81</v>
      </c>
      <c r="C665" s="3" t="str">
        <f>IFERROR(__xludf.DUMMYFUNCTION("""COMPUTED_VALUE"""),"80-88")</f>
        <v>80-88</v>
      </c>
      <c r="D665" s="3">
        <f>IFERROR(__xludf.DUMMYFUNCTION("SPLIT(B665,""-"")"),79.0)</f>
        <v>79</v>
      </c>
      <c r="E665" s="3">
        <f>IFERROR(__xludf.DUMMYFUNCTION("""COMPUTED_VALUE"""),81.0)</f>
        <v>81</v>
      </c>
      <c r="F665" s="3">
        <f>IFERROR(__xludf.DUMMYFUNCTION("SPLIT(C665,""-"")"),80.0)</f>
        <v>80</v>
      </c>
      <c r="G665" s="3">
        <f>IFERROR(__xludf.DUMMYFUNCTION("""COMPUTED_VALUE"""),88.0)</f>
        <v>88</v>
      </c>
      <c r="H665" s="3" t="str">
        <f t="shared" si="1"/>
        <v>#N/A</v>
      </c>
      <c r="J665" s="3">
        <f t="shared" si="2"/>
        <v>1</v>
      </c>
    </row>
    <row r="666">
      <c r="A666" s="2" t="s">
        <v>664</v>
      </c>
      <c r="B666" s="3" t="str">
        <f>IFERROR(__xludf.DUMMYFUNCTION("SPLIT(A666,"","")"),"41-96")</f>
        <v>41-96</v>
      </c>
      <c r="C666" s="3" t="str">
        <f>IFERROR(__xludf.DUMMYFUNCTION("""COMPUTED_VALUE"""),"89-95")</f>
        <v>89-95</v>
      </c>
      <c r="D666" s="3">
        <f>IFERROR(__xludf.DUMMYFUNCTION("SPLIT(B666,""-"")"),41.0)</f>
        <v>41</v>
      </c>
      <c r="E666" s="3">
        <f>IFERROR(__xludf.DUMMYFUNCTION("""COMPUTED_VALUE"""),96.0)</f>
        <v>96</v>
      </c>
      <c r="F666" s="3">
        <f>IFERROR(__xludf.DUMMYFUNCTION("SPLIT(C666,""-"")"),89.0)</f>
        <v>89</v>
      </c>
      <c r="G666" s="3">
        <f>IFERROR(__xludf.DUMMYFUNCTION("""COMPUTED_VALUE"""),95.0)</f>
        <v>95</v>
      </c>
      <c r="H666" s="3">
        <f t="shared" si="1"/>
        <v>1</v>
      </c>
      <c r="J666" s="3">
        <f t="shared" si="2"/>
        <v>1</v>
      </c>
    </row>
    <row r="667">
      <c r="A667" s="2" t="s">
        <v>665</v>
      </c>
      <c r="B667" s="3" t="str">
        <f>IFERROR(__xludf.DUMMYFUNCTION("SPLIT(A667,"","")"),"66-94")</f>
        <v>66-94</v>
      </c>
      <c r="C667" s="3" t="str">
        <f>IFERROR(__xludf.DUMMYFUNCTION("""COMPUTED_VALUE"""),"3-88")</f>
        <v>3-88</v>
      </c>
      <c r="D667" s="3">
        <f>IFERROR(__xludf.DUMMYFUNCTION("SPLIT(B667,""-"")"),66.0)</f>
        <v>66</v>
      </c>
      <c r="E667" s="3">
        <f>IFERROR(__xludf.DUMMYFUNCTION("""COMPUTED_VALUE"""),94.0)</f>
        <v>94</v>
      </c>
      <c r="F667" s="3">
        <f>IFERROR(__xludf.DUMMYFUNCTION("SPLIT(C667,""-"")"),3.0)</f>
        <v>3</v>
      </c>
      <c r="G667" s="3">
        <f>IFERROR(__xludf.DUMMYFUNCTION("""COMPUTED_VALUE"""),88.0)</f>
        <v>88</v>
      </c>
      <c r="H667" s="3" t="str">
        <f t="shared" si="1"/>
        <v>#N/A</v>
      </c>
      <c r="J667" s="3">
        <f t="shared" si="2"/>
        <v>1</v>
      </c>
    </row>
    <row r="668">
      <c r="A668" s="2" t="s">
        <v>666</v>
      </c>
      <c r="B668" s="3" t="str">
        <f>IFERROR(__xludf.DUMMYFUNCTION("SPLIT(A668,"","")"),"71-72")</f>
        <v>71-72</v>
      </c>
      <c r="C668" s="3" t="str">
        <f>IFERROR(__xludf.DUMMYFUNCTION("""COMPUTED_VALUE"""),"56-72")</f>
        <v>56-72</v>
      </c>
      <c r="D668" s="3">
        <f>IFERROR(__xludf.DUMMYFUNCTION("SPLIT(B668,""-"")"),71.0)</f>
        <v>71</v>
      </c>
      <c r="E668" s="3">
        <f>IFERROR(__xludf.DUMMYFUNCTION("""COMPUTED_VALUE"""),72.0)</f>
        <v>72</v>
      </c>
      <c r="F668" s="3">
        <f>IFERROR(__xludf.DUMMYFUNCTION("SPLIT(C668,""-"")"),56.0)</f>
        <v>56</v>
      </c>
      <c r="G668" s="3">
        <f>IFERROR(__xludf.DUMMYFUNCTION("""COMPUTED_VALUE"""),72.0)</f>
        <v>72</v>
      </c>
      <c r="H668" s="3">
        <f t="shared" si="1"/>
        <v>1</v>
      </c>
      <c r="J668" s="3">
        <f t="shared" si="2"/>
        <v>1</v>
      </c>
    </row>
    <row r="669">
      <c r="A669" s="2" t="s">
        <v>667</v>
      </c>
      <c r="B669" s="3" t="str">
        <f>IFERROR(__xludf.DUMMYFUNCTION("SPLIT(A669,"","")"),"74-88")</f>
        <v>74-88</v>
      </c>
      <c r="C669" s="3" t="str">
        <f>IFERROR(__xludf.DUMMYFUNCTION("""COMPUTED_VALUE"""),"73-74")</f>
        <v>73-74</v>
      </c>
      <c r="D669" s="3">
        <f>IFERROR(__xludf.DUMMYFUNCTION("SPLIT(B669,""-"")"),74.0)</f>
        <v>74</v>
      </c>
      <c r="E669" s="3">
        <f>IFERROR(__xludf.DUMMYFUNCTION("""COMPUTED_VALUE"""),88.0)</f>
        <v>88</v>
      </c>
      <c r="F669" s="3">
        <f>IFERROR(__xludf.DUMMYFUNCTION("SPLIT(C669,""-"")"),73.0)</f>
        <v>73</v>
      </c>
      <c r="G669" s="3">
        <f>IFERROR(__xludf.DUMMYFUNCTION("""COMPUTED_VALUE"""),74.0)</f>
        <v>74</v>
      </c>
      <c r="H669" s="3" t="str">
        <f t="shared" si="1"/>
        <v>#N/A</v>
      </c>
      <c r="J669" s="3">
        <f t="shared" si="2"/>
        <v>1</v>
      </c>
    </row>
    <row r="670">
      <c r="A670" s="2" t="s">
        <v>668</v>
      </c>
      <c r="B670" s="3" t="str">
        <f>IFERROR(__xludf.DUMMYFUNCTION("SPLIT(A670,"","")"),"57-73")</f>
        <v>57-73</v>
      </c>
      <c r="C670" s="3" t="str">
        <f>IFERROR(__xludf.DUMMYFUNCTION("""COMPUTED_VALUE"""),"58-60")</f>
        <v>58-60</v>
      </c>
      <c r="D670" s="3">
        <f>IFERROR(__xludf.DUMMYFUNCTION("SPLIT(B670,""-"")"),57.0)</f>
        <v>57</v>
      </c>
      <c r="E670" s="3">
        <f>IFERROR(__xludf.DUMMYFUNCTION("""COMPUTED_VALUE"""),73.0)</f>
        <v>73</v>
      </c>
      <c r="F670" s="3">
        <f>IFERROR(__xludf.DUMMYFUNCTION("SPLIT(C670,""-"")"),58.0)</f>
        <v>58</v>
      </c>
      <c r="G670" s="3">
        <f>IFERROR(__xludf.DUMMYFUNCTION("""COMPUTED_VALUE"""),60.0)</f>
        <v>60</v>
      </c>
      <c r="H670" s="3">
        <f t="shared" si="1"/>
        <v>1</v>
      </c>
      <c r="J670" s="3">
        <f t="shared" si="2"/>
        <v>1</v>
      </c>
    </row>
    <row r="671">
      <c r="A671" s="2" t="s">
        <v>669</v>
      </c>
      <c r="B671" s="3" t="str">
        <f>IFERROR(__xludf.DUMMYFUNCTION("SPLIT(A671,"","")"),"31-73")</f>
        <v>31-73</v>
      </c>
      <c r="C671" s="4">
        <f>IFERROR(__xludf.DUMMYFUNCTION("""COMPUTED_VALUE"""),44588.0)</f>
        <v>44588</v>
      </c>
      <c r="D671" s="3">
        <f>IFERROR(__xludf.DUMMYFUNCTION("SPLIT(B671,""-"")"),31.0)</f>
        <v>31</v>
      </c>
      <c r="E671" s="3">
        <f>IFERROR(__xludf.DUMMYFUNCTION("""COMPUTED_VALUE"""),73.0)</f>
        <v>73</v>
      </c>
      <c r="F671" s="3">
        <f>IFERROR(__xludf.DUMMYFUNCTION("SPLIT(C671,""-"")"),1.0)</f>
        <v>1</v>
      </c>
      <c r="G671" s="3">
        <f>IFERROR(__xludf.DUMMYFUNCTION("""COMPUTED_VALUE"""),27.0)</f>
        <v>27</v>
      </c>
      <c r="H671" s="3" t="str">
        <f t="shared" si="1"/>
        <v>#N/A</v>
      </c>
      <c r="J671" s="3" t="str">
        <f t="shared" si="2"/>
        <v>#N/A</v>
      </c>
    </row>
    <row r="672">
      <c r="A672" s="2" t="s">
        <v>670</v>
      </c>
      <c r="B672" s="3" t="str">
        <f>IFERROR(__xludf.DUMMYFUNCTION("SPLIT(A672,"","")"),"14-25")</f>
        <v>14-25</v>
      </c>
      <c r="C672" s="4">
        <f>IFERROR(__xludf.DUMMYFUNCTION("""COMPUTED_VALUE"""),44829.0)</f>
        <v>44829</v>
      </c>
      <c r="D672" s="3">
        <f>IFERROR(__xludf.DUMMYFUNCTION("SPLIT(B672,""-"")"),14.0)</f>
        <v>14</v>
      </c>
      <c r="E672" s="3">
        <f>IFERROR(__xludf.DUMMYFUNCTION("""COMPUTED_VALUE"""),25.0)</f>
        <v>25</v>
      </c>
      <c r="F672" s="3">
        <f>IFERROR(__xludf.DUMMYFUNCTION("SPLIT(C672,""-"")"),9.0)</f>
        <v>9</v>
      </c>
      <c r="G672" s="3">
        <f>IFERROR(__xludf.DUMMYFUNCTION("""COMPUTED_VALUE"""),25.0)</f>
        <v>25</v>
      </c>
      <c r="H672" s="3">
        <f t="shared" si="1"/>
        <v>1</v>
      </c>
      <c r="J672" s="3">
        <f t="shared" si="2"/>
        <v>1</v>
      </c>
    </row>
    <row r="673">
      <c r="A673" s="2" t="s">
        <v>671</v>
      </c>
      <c r="B673" s="4">
        <f>IFERROR(__xludf.DUMMYFUNCTION("SPLIT(A673,"","")"),44782.0)</f>
        <v>44782</v>
      </c>
      <c r="C673" s="3" t="str">
        <f>IFERROR(__xludf.DUMMYFUNCTION("""COMPUTED_VALUE"""),"8-82")</f>
        <v>8-82</v>
      </c>
      <c r="D673" s="3">
        <f>IFERROR(__xludf.DUMMYFUNCTION("SPLIT(B673,""-"")"),8.0)</f>
        <v>8</v>
      </c>
      <c r="E673" s="3">
        <f>IFERROR(__xludf.DUMMYFUNCTION("""COMPUTED_VALUE"""),9.0)</f>
        <v>9</v>
      </c>
      <c r="F673" s="3">
        <f>IFERROR(__xludf.DUMMYFUNCTION("SPLIT(C673,""-"")"),8.0)</f>
        <v>8</v>
      </c>
      <c r="G673" s="3">
        <f>IFERROR(__xludf.DUMMYFUNCTION("""COMPUTED_VALUE"""),82.0)</f>
        <v>82</v>
      </c>
      <c r="H673" s="3">
        <f t="shared" si="1"/>
        <v>1</v>
      </c>
      <c r="J673" s="3">
        <f t="shared" si="2"/>
        <v>1</v>
      </c>
    </row>
    <row r="674">
      <c r="A674" s="2" t="s">
        <v>672</v>
      </c>
      <c r="B674" s="3" t="str">
        <f>IFERROR(__xludf.DUMMYFUNCTION("SPLIT(A674,"","")"),"3-96")</f>
        <v>3-96</v>
      </c>
      <c r="C674" s="3" t="str">
        <f>IFERROR(__xludf.DUMMYFUNCTION("""COMPUTED_VALUE"""),"95-97")</f>
        <v>95-97</v>
      </c>
      <c r="D674" s="3">
        <f>IFERROR(__xludf.DUMMYFUNCTION("SPLIT(B674,""-"")"),3.0)</f>
        <v>3</v>
      </c>
      <c r="E674" s="3">
        <f>IFERROR(__xludf.DUMMYFUNCTION("""COMPUTED_VALUE"""),96.0)</f>
        <v>96</v>
      </c>
      <c r="F674" s="3">
        <f>IFERROR(__xludf.DUMMYFUNCTION("SPLIT(C674,""-"")"),95.0)</f>
        <v>95</v>
      </c>
      <c r="G674" s="3">
        <f>IFERROR(__xludf.DUMMYFUNCTION("""COMPUTED_VALUE"""),97.0)</f>
        <v>97</v>
      </c>
      <c r="H674" s="3" t="str">
        <f t="shared" si="1"/>
        <v>#N/A</v>
      </c>
      <c r="J674" s="3">
        <f t="shared" si="2"/>
        <v>1</v>
      </c>
    </row>
    <row r="675">
      <c r="A675" s="2" t="s">
        <v>673</v>
      </c>
      <c r="B675" s="3" t="str">
        <f>IFERROR(__xludf.DUMMYFUNCTION("SPLIT(A675,"","")"),"75-77")</f>
        <v>75-77</v>
      </c>
      <c r="C675" s="3" t="str">
        <f>IFERROR(__xludf.DUMMYFUNCTION("""COMPUTED_VALUE"""),"4-76")</f>
        <v>4-76</v>
      </c>
      <c r="D675" s="3">
        <f>IFERROR(__xludf.DUMMYFUNCTION("SPLIT(B675,""-"")"),75.0)</f>
        <v>75</v>
      </c>
      <c r="E675" s="3">
        <f>IFERROR(__xludf.DUMMYFUNCTION("""COMPUTED_VALUE"""),77.0)</f>
        <v>77</v>
      </c>
      <c r="F675" s="3">
        <f>IFERROR(__xludf.DUMMYFUNCTION("SPLIT(C675,""-"")"),4.0)</f>
        <v>4</v>
      </c>
      <c r="G675" s="3">
        <f>IFERROR(__xludf.DUMMYFUNCTION("""COMPUTED_VALUE"""),76.0)</f>
        <v>76</v>
      </c>
      <c r="H675" s="3" t="str">
        <f t="shared" si="1"/>
        <v>#N/A</v>
      </c>
      <c r="J675" s="3">
        <f t="shared" si="2"/>
        <v>1</v>
      </c>
    </row>
    <row r="676">
      <c r="A676" s="2" t="s">
        <v>674</v>
      </c>
      <c r="B676" s="3" t="str">
        <f>IFERROR(__xludf.DUMMYFUNCTION("SPLIT(A676,"","")"),"16-89")</f>
        <v>16-89</v>
      </c>
      <c r="C676" s="3" t="str">
        <f>IFERROR(__xludf.DUMMYFUNCTION("""COMPUTED_VALUE"""),"15-16")</f>
        <v>15-16</v>
      </c>
      <c r="D676" s="3">
        <f>IFERROR(__xludf.DUMMYFUNCTION("SPLIT(B676,""-"")"),16.0)</f>
        <v>16</v>
      </c>
      <c r="E676" s="3">
        <f>IFERROR(__xludf.DUMMYFUNCTION("""COMPUTED_VALUE"""),89.0)</f>
        <v>89</v>
      </c>
      <c r="F676" s="3">
        <f>IFERROR(__xludf.DUMMYFUNCTION("SPLIT(C676,""-"")"),15.0)</f>
        <v>15</v>
      </c>
      <c r="G676" s="3">
        <f>IFERROR(__xludf.DUMMYFUNCTION("""COMPUTED_VALUE"""),16.0)</f>
        <v>16</v>
      </c>
      <c r="H676" s="3" t="str">
        <f t="shared" si="1"/>
        <v>#N/A</v>
      </c>
      <c r="J676" s="3">
        <f t="shared" si="2"/>
        <v>1</v>
      </c>
    </row>
    <row r="677">
      <c r="A677" s="2" t="s">
        <v>675</v>
      </c>
      <c r="B677" s="3" t="str">
        <f>IFERROR(__xludf.DUMMYFUNCTION("SPLIT(A677,"","")"),"3-62")</f>
        <v>3-62</v>
      </c>
      <c r="C677" s="3" t="str">
        <f>IFERROR(__xludf.DUMMYFUNCTION("""COMPUTED_VALUE"""),"61-71")</f>
        <v>61-71</v>
      </c>
      <c r="D677" s="3">
        <f>IFERROR(__xludf.DUMMYFUNCTION("SPLIT(B677,""-"")"),3.0)</f>
        <v>3</v>
      </c>
      <c r="E677" s="3">
        <f>IFERROR(__xludf.DUMMYFUNCTION("""COMPUTED_VALUE"""),62.0)</f>
        <v>62</v>
      </c>
      <c r="F677" s="3">
        <f>IFERROR(__xludf.DUMMYFUNCTION("SPLIT(C677,""-"")"),61.0)</f>
        <v>61</v>
      </c>
      <c r="G677" s="3">
        <f>IFERROR(__xludf.DUMMYFUNCTION("""COMPUTED_VALUE"""),71.0)</f>
        <v>71</v>
      </c>
      <c r="H677" s="3" t="str">
        <f t="shared" si="1"/>
        <v>#N/A</v>
      </c>
      <c r="J677" s="3">
        <f t="shared" si="2"/>
        <v>1</v>
      </c>
    </row>
    <row r="678">
      <c r="A678" s="2" t="s">
        <v>676</v>
      </c>
      <c r="B678" s="3" t="str">
        <f>IFERROR(__xludf.DUMMYFUNCTION("SPLIT(A678,"","")"),"20-28")</f>
        <v>20-28</v>
      </c>
      <c r="C678" s="3" t="str">
        <f>IFERROR(__xludf.DUMMYFUNCTION("""COMPUTED_VALUE"""),"19-48")</f>
        <v>19-48</v>
      </c>
      <c r="D678" s="3">
        <f>IFERROR(__xludf.DUMMYFUNCTION("SPLIT(B678,""-"")"),20.0)</f>
        <v>20</v>
      </c>
      <c r="E678" s="3">
        <f>IFERROR(__xludf.DUMMYFUNCTION("""COMPUTED_VALUE"""),28.0)</f>
        <v>28</v>
      </c>
      <c r="F678" s="3">
        <f>IFERROR(__xludf.DUMMYFUNCTION("SPLIT(C678,""-"")"),19.0)</f>
        <v>19</v>
      </c>
      <c r="G678" s="3">
        <f>IFERROR(__xludf.DUMMYFUNCTION("""COMPUTED_VALUE"""),48.0)</f>
        <v>48</v>
      </c>
      <c r="H678" s="3">
        <f t="shared" si="1"/>
        <v>1</v>
      </c>
      <c r="J678" s="3">
        <f t="shared" si="2"/>
        <v>1</v>
      </c>
    </row>
    <row r="679">
      <c r="A679" s="2" t="s">
        <v>677</v>
      </c>
      <c r="B679" s="3" t="str">
        <f>IFERROR(__xludf.DUMMYFUNCTION("SPLIT(A679,"","")"),"31-31")</f>
        <v>31-31</v>
      </c>
      <c r="C679" s="3" t="str">
        <f>IFERROR(__xludf.DUMMYFUNCTION("""COMPUTED_VALUE"""),"32-69")</f>
        <v>32-69</v>
      </c>
      <c r="D679" s="3">
        <f>IFERROR(__xludf.DUMMYFUNCTION("SPLIT(B679,""-"")"),31.0)</f>
        <v>31</v>
      </c>
      <c r="E679" s="3">
        <f>IFERROR(__xludf.DUMMYFUNCTION("""COMPUTED_VALUE"""),31.0)</f>
        <v>31</v>
      </c>
      <c r="F679" s="3">
        <f>IFERROR(__xludf.DUMMYFUNCTION("SPLIT(C679,""-"")"),32.0)</f>
        <v>32</v>
      </c>
      <c r="G679" s="3">
        <f>IFERROR(__xludf.DUMMYFUNCTION("""COMPUTED_VALUE"""),69.0)</f>
        <v>69</v>
      </c>
      <c r="H679" s="3" t="str">
        <f t="shared" si="1"/>
        <v>#N/A</v>
      </c>
      <c r="J679" s="3" t="str">
        <f t="shared" si="2"/>
        <v>#N/A</v>
      </c>
    </row>
    <row r="680">
      <c r="A680" s="2" t="s">
        <v>678</v>
      </c>
      <c r="B680" s="3" t="str">
        <f>IFERROR(__xludf.DUMMYFUNCTION("SPLIT(A680,"","")"),"5-61")</f>
        <v>5-61</v>
      </c>
      <c r="C680" s="3" t="str">
        <f>IFERROR(__xludf.DUMMYFUNCTION("""COMPUTED_VALUE"""),"6-60")</f>
        <v>6-60</v>
      </c>
      <c r="D680" s="3">
        <f>IFERROR(__xludf.DUMMYFUNCTION("SPLIT(B680,""-"")"),5.0)</f>
        <v>5</v>
      </c>
      <c r="E680" s="3">
        <f>IFERROR(__xludf.DUMMYFUNCTION("""COMPUTED_VALUE"""),61.0)</f>
        <v>61</v>
      </c>
      <c r="F680" s="3">
        <f>IFERROR(__xludf.DUMMYFUNCTION("SPLIT(C680,""-"")"),6.0)</f>
        <v>6</v>
      </c>
      <c r="G680" s="3">
        <f>IFERROR(__xludf.DUMMYFUNCTION("""COMPUTED_VALUE"""),60.0)</f>
        <v>60</v>
      </c>
      <c r="H680" s="3">
        <f t="shared" si="1"/>
        <v>1</v>
      </c>
      <c r="J680" s="3">
        <f t="shared" si="2"/>
        <v>1</v>
      </c>
    </row>
    <row r="681">
      <c r="A681" s="2" t="s">
        <v>679</v>
      </c>
      <c r="B681" s="3" t="str">
        <f>IFERROR(__xludf.DUMMYFUNCTION("SPLIT(A681,"","")"),"67-76")</f>
        <v>67-76</v>
      </c>
      <c r="C681" s="3" t="str">
        <f>IFERROR(__xludf.DUMMYFUNCTION("""COMPUTED_VALUE"""),"76-76")</f>
        <v>76-76</v>
      </c>
      <c r="D681" s="3">
        <f>IFERROR(__xludf.DUMMYFUNCTION("SPLIT(B681,""-"")"),67.0)</f>
        <v>67</v>
      </c>
      <c r="E681" s="3">
        <f>IFERROR(__xludf.DUMMYFUNCTION("""COMPUTED_VALUE"""),76.0)</f>
        <v>76</v>
      </c>
      <c r="F681" s="3">
        <f>IFERROR(__xludf.DUMMYFUNCTION("SPLIT(C681,""-"")"),76.0)</f>
        <v>76</v>
      </c>
      <c r="G681" s="3">
        <f>IFERROR(__xludf.DUMMYFUNCTION("""COMPUTED_VALUE"""),76.0)</f>
        <v>76</v>
      </c>
      <c r="H681" s="3">
        <f t="shared" si="1"/>
        <v>1</v>
      </c>
      <c r="J681" s="3">
        <f t="shared" si="2"/>
        <v>1</v>
      </c>
    </row>
    <row r="682">
      <c r="A682" s="2" t="s">
        <v>680</v>
      </c>
      <c r="B682" s="3" t="str">
        <f>IFERROR(__xludf.DUMMYFUNCTION("SPLIT(A682,"","")"),"82-93")</f>
        <v>82-93</v>
      </c>
      <c r="C682" s="3" t="str">
        <f>IFERROR(__xludf.DUMMYFUNCTION("""COMPUTED_VALUE"""),"70-89")</f>
        <v>70-89</v>
      </c>
      <c r="D682" s="3">
        <f>IFERROR(__xludf.DUMMYFUNCTION("SPLIT(B682,""-"")"),82.0)</f>
        <v>82</v>
      </c>
      <c r="E682" s="3">
        <f>IFERROR(__xludf.DUMMYFUNCTION("""COMPUTED_VALUE"""),93.0)</f>
        <v>93</v>
      </c>
      <c r="F682" s="3">
        <f>IFERROR(__xludf.DUMMYFUNCTION("SPLIT(C682,""-"")"),70.0)</f>
        <v>70</v>
      </c>
      <c r="G682" s="3">
        <f>IFERROR(__xludf.DUMMYFUNCTION("""COMPUTED_VALUE"""),89.0)</f>
        <v>89</v>
      </c>
      <c r="H682" s="3" t="str">
        <f t="shared" si="1"/>
        <v>#N/A</v>
      </c>
      <c r="J682" s="3">
        <f t="shared" si="2"/>
        <v>1</v>
      </c>
    </row>
    <row r="683">
      <c r="A683" s="2" t="s">
        <v>681</v>
      </c>
      <c r="B683" s="3" t="str">
        <f>IFERROR(__xludf.DUMMYFUNCTION("SPLIT(A683,"","")"),"49-96")</f>
        <v>49-96</v>
      </c>
      <c r="C683" s="3" t="str">
        <f>IFERROR(__xludf.DUMMYFUNCTION("""COMPUTED_VALUE"""),"29-77")</f>
        <v>29-77</v>
      </c>
      <c r="D683" s="3">
        <f>IFERROR(__xludf.DUMMYFUNCTION("SPLIT(B683,""-"")"),49.0)</f>
        <v>49</v>
      </c>
      <c r="E683" s="3">
        <f>IFERROR(__xludf.DUMMYFUNCTION("""COMPUTED_VALUE"""),96.0)</f>
        <v>96</v>
      </c>
      <c r="F683" s="3">
        <f>IFERROR(__xludf.DUMMYFUNCTION("SPLIT(C683,""-"")"),29.0)</f>
        <v>29</v>
      </c>
      <c r="G683" s="3">
        <f>IFERROR(__xludf.DUMMYFUNCTION("""COMPUTED_VALUE"""),77.0)</f>
        <v>77</v>
      </c>
      <c r="H683" s="3" t="str">
        <f t="shared" si="1"/>
        <v>#N/A</v>
      </c>
      <c r="J683" s="3">
        <f t="shared" si="2"/>
        <v>1</v>
      </c>
    </row>
    <row r="684">
      <c r="A684" s="2" t="s">
        <v>682</v>
      </c>
      <c r="B684" s="4">
        <f>IFERROR(__xludf.DUMMYFUNCTION("SPLIT(A684,"","")"),44634.0)</f>
        <v>44634</v>
      </c>
      <c r="C684" s="4">
        <f>IFERROR(__xludf.DUMMYFUNCTION("""COMPUTED_VALUE"""),44757.0)</f>
        <v>44757</v>
      </c>
      <c r="D684" s="3">
        <f>IFERROR(__xludf.DUMMYFUNCTION("SPLIT(B684,""-"")"),3.0)</f>
        <v>3</v>
      </c>
      <c r="E684" s="3">
        <f>IFERROR(__xludf.DUMMYFUNCTION("""COMPUTED_VALUE"""),14.0)</f>
        <v>14</v>
      </c>
      <c r="F684" s="3">
        <f>IFERROR(__xludf.DUMMYFUNCTION("SPLIT(C684,""-"")"),7.0)</f>
        <v>7</v>
      </c>
      <c r="G684" s="3">
        <f>IFERROR(__xludf.DUMMYFUNCTION("""COMPUTED_VALUE"""),15.0)</f>
        <v>15</v>
      </c>
      <c r="H684" s="3" t="str">
        <f t="shared" si="1"/>
        <v>#N/A</v>
      </c>
      <c r="J684" s="3">
        <f t="shared" si="2"/>
        <v>1</v>
      </c>
    </row>
    <row r="685">
      <c r="A685" s="2" t="s">
        <v>683</v>
      </c>
      <c r="B685" s="4">
        <f>IFERROR(__xludf.DUMMYFUNCTION("SPLIT(A685,"","")"),44828.0)</f>
        <v>44828</v>
      </c>
      <c r="C685" s="3" t="str">
        <f>IFERROR(__xludf.DUMMYFUNCTION("""COMPUTED_VALUE"""),"24-44")</f>
        <v>24-44</v>
      </c>
      <c r="D685" s="3">
        <f>IFERROR(__xludf.DUMMYFUNCTION("SPLIT(B685,""-"")"),9.0)</f>
        <v>9</v>
      </c>
      <c r="E685" s="3">
        <f>IFERROR(__xludf.DUMMYFUNCTION("""COMPUTED_VALUE"""),24.0)</f>
        <v>24</v>
      </c>
      <c r="F685" s="3">
        <f>IFERROR(__xludf.DUMMYFUNCTION("SPLIT(C685,""-"")"),24.0)</f>
        <v>24</v>
      </c>
      <c r="G685" s="3">
        <f>IFERROR(__xludf.DUMMYFUNCTION("""COMPUTED_VALUE"""),44.0)</f>
        <v>44</v>
      </c>
      <c r="H685" s="3" t="str">
        <f t="shared" si="1"/>
        <v>#N/A</v>
      </c>
      <c r="J685" s="3">
        <f t="shared" si="2"/>
        <v>1</v>
      </c>
    </row>
    <row r="686">
      <c r="A686" s="2" t="s">
        <v>684</v>
      </c>
      <c r="B686" s="3" t="str">
        <f>IFERROR(__xludf.DUMMYFUNCTION("SPLIT(A686,"","")"),"10-82")</f>
        <v>10-82</v>
      </c>
      <c r="C686" s="3" t="str">
        <f>IFERROR(__xludf.DUMMYFUNCTION("""COMPUTED_VALUE"""),"9-59")</f>
        <v>9-59</v>
      </c>
      <c r="D686" s="3">
        <f>IFERROR(__xludf.DUMMYFUNCTION("SPLIT(B686,""-"")"),10.0)</f>
        <v>10</v>
      </c>
      <c r="E686" s="3">
        <f>IFERROR(__xludf.DUMMYFUNCTION("""COMPUTED_VALUE"""),82.0)</f>
        <v>82</v>
      </c>
      <c r="F686" s="3">
        <f>IFERROR(__xludf.DUMMYFUNCTION("SPLIT(C686,""-"")"),9.0)</f>
        <v>9</v>
      </c>
      <c r="G686" s="3">
        <f>IFERROR(__xludf.DUMMYFUNCTION("""COMPUTED_VALUE"""),59.0)</f>
        <v>59</v>
      </c>
      <c r="H686" s="3" t="str">
        <f t="shared" si="1"/>
        <v>#N/A</v>
      </c>
      <c r="J686" s="3">
        <f t="shared" si="2"/>
        <v>1</v>
      </c>
    </row>
    <row r="687">
      <c r="A687" s="2" t="s">
        <v>685</v>
      </c>
      <c r="B687" s="3" t="str">
        <f>IFERROR(__xludf.DUMMYFUNCTION("SPLIT(A687,"","")"),"91-92")</f>
        <v>91-92</v>
      </c>
      <c r="C687" s="3" t="str">
        <f>IFERROR(__xludf.DUMMYFUNCTION("""COMPUTED_VALUE"""),"82-92")</f>
        <v>82-92</v>
      </c>
      <c r="D687" s="3">
        <f>IFERROR(__xludf.DUMMYFUNCTION("SPLIT(B687,""-"")"),91.0)</f>
        <v>91</v>
      </c>
      <c r="E687" s="3">
        <f>IFERROR(__xludf.DUMMYFUNCTION("""COMPUTED_VALUE"""),92.0)</f>
        <v>92</v>
      </c>
      <c r="F687" s="3">
        <f>IFERROR(__xludf.DUMMYFUNCTION("SPLIT(C687,""-"")"),82.0)</f>
        <v>82</v>
      </c>
      <c r="G687" s="3">
        <f>IFERROR(__xludf.DUMMYFUNCTION("""COMPUTED_VALUE"""),92.0)</f>
        <v>92</v>
      </c>
      <c r="H687" s="3">
        <f t="shared" si="1"/>
        <v>1</v>
      </c>
      <c r="J687" s="3">
        <f t="shared" si="2"/>
        <v>1</v>
      </c>
    </row>
    <row r="688">
      <c r="A688" s="2" t="s">
        <v>686</v>
      </c>
      <c r="B688" s="3" t="str">
        <f>IFERROR(__xludf.DUMMYFUNCTION("SPLIT(A688,"","")"),"4-61")</f>
        <v>4-61</v>
      </c>
      <c r="C688" s="3" t="str">
        <f>IFERROR(__xludf.DUMMYFUNCTION("""COMPUTED_VALUE"""),"3-73")</f>
        <v>3-73</v>
      </c>
      <c r="D688" s="3">
        <f>IFERROR(__xludf.DUMMYFUNCTION("SPLIT(B688,""-"")"),4.0)</f>
        <v>4</v>
      </c>
      <c r="E688" s="3">
        <f>IFERROR(__xludf.DUMMYFUNCTION("""COMPUTED_VALUE"""),61.0)</f>
        <v>61</v>
      </c>
      <c r="F688" s="3">
        <f>IFERROR(__xludf.DUMMYFUNCTION("SPLIT(C688,""-"")"),3.0)</f>
        <v>3</v>
      </c>
      <c r="G688" s="3">
        <f>IFERROR(__xludf.DUMMYFUNCTION("""COMPUTED_VALUE"""),73.0)</f>
        <v>73</v>
      </c>
      <c r="H688" s="3">
        <f t="shared" si="1"/>
        <v>1</v>
      </c>
      <c r="J688" s="3">
        <f t="shared" si="2"/>
        <v>1</v>
      </c>
    </row>
    <row r="689">
      <c r="A689" s="2" t="s">
        <v>687</v>
      </c>
      <c r="B689" s="3" t="str">
        <f>IFERROR(__xludf.DUMMYFUNCTION("SPLIT(A689,"","")"),"42-43")</f>
        <v>42-43</v>
      </c>
      <c r="C689" s="3" t="str">
        <f>IFERROR(__xludf.DUMMYFUNCTION("""COMPUTED_VALUE"""),"43-67")</f>
        <v>43-67</v>
      </c>
      <c r="D689" s="3">
        <f>IFERROR(__xludf.DUMMYFUNCTION("SPLIT(B689,""-"")"),42.0)</f>
        <v>42</v>
      </c>
      <c r="E689" s="3">
        <f>IFERROR(__xludf.DUMMYFUNCTION("""COMPUTED_VALUE"""),43.0)</f>
        <v>43</v>
      </c>
      <c r="F689" s="3">
        <f>IFERROR(__xludf.DUMMYFUNCTION("SPLIT(C689,""-"")"),43.0)</f>
        <v>43</v>
      </c>
      <c r="G689" s="3">
        <f>IFERROR(__xludf.DUMMYFUNCTION("""COMPUTED_VALUE"""),67.0)</f>
        <v>67</v>
      </c>
      <c r="H689" s="3" t="str">
        <f t="shared" si="1"/>
        <v>#N/A</v>
      </c>
      <c r="J689" s="3">
        <f t="shared" si="2"/>
        <v>1</v>
      </c>
    </row>
    <row r="690">
      <c r="A690" s="2" t="s">
        <v>688</v>
      </c>
      <c r="B690" s="3" t="str">
        <f>IFERROR(__xludf.DUMMYFUNCTION("SPLIT(A690,"","")"),"63-78")</f>
        <v>63-78</v>
      </c>
      <c r="C690" s="3" t="str">
        <f>IFERROR(__xludf.DUMMYFUNCTION("""COMPUTED_VALUE"""),"64-64")</f>
        <v>64-64</v>
      </c>
      <c r="D690" s="3">
        <f>IFERROR(__xludf.DUMMYFUNCTION("SPLIT(B690,""-"")"),63.0)</f>
        <v>63</v>
      </c>
      <c r="E690" s="3">
        <f>IFERROR(__xludf.DUMMYFUNCTION("""COMPUTED_VALUE"""),78.0)</f>
        <v>78</v>
      </c>
      <c r="F690" s="3">
        <f>IFERROR(__xludf.DUMMYFUNCTION("SPLIT(C690,""-"")"),64.0)</f>
        <v>64</v>
      </c>
      <c r="G690" s="3">
        <f>IFERROR(__xludf.DUMMYFUNCTION("""COMPUTED_VALUE"""),64.0)</f>
        <v>64</v>
      </c>
      <c r="H690" s="3">
        <f t="shared" si="1"/>
        <v>1</v>
      </c>
      <c r="J690" s="3">
        <f t="shared" si="2"/>
        <v>1</v>
      </c>
    </row>
    <row r="691">
      <c r="A691" s="2" t="s">
        <v>689</v>
      </c>
      <c r="B691" s="4">
        <f>IFERROR(__xludf.DUMMYFUNCTION("SPLIT(A691,"","")"),44781.0)</f>
        <v>44781</v>
      </c>
      <c r="C691" s="3" t="str">
        <f>IFERROR(__xludf.DUMMYFUNCTION("""COMPUTED_VALUE"""),"9-94")</f>
        <v>9-94</v>
      </c>
      <c r="D691" s="3">
        <f>IFERROR(__xludf.DUMMYFUNCTION("SPLIT(B691,""-"")"),8.0)</f>
        <v>8</v>
      </c>
      <c r="E691" s="3">
        <f>IFERROR(__xludf.DUMMYFUNCTION("""COMPUTED_VALUE"""),8.0)</f>
        <v>8</v>
      </c>
      <c r="F691" s="3">
        <f>IFERROR(__xludf.DUMMYFUNCTION("SPLIT(C691,""-"")"),9.0)</f>
        <v>9</v>
      </c>
      <c r="G691" s="3">
        <f>IFERROR(__xludf.DUMMYFUNCTION("""COMPUTED_VALUE"""),94.0)</f>
        <v>94</v>
      </c>
      <c r="H691" s="3" t="str">
        <f t="shared" si="1"/>
        <v>#N/A</v>
      </c>
      <c r="J691" s="3" t="str">
        <f t="shared" si="2"/>
        <v>#N/A</v>
      </c>
    </row>
    <row r="692">
      <c r="A692" s="2" t="s">
        <v>690</v>
      </c>
      <c r="B692" s="3" t="str">
        <f>IFERROR(__xludf.DUMMYFUNCTION("SPLIT(A692,"","")"),"54-55")</f>
        <v>54-55</v>
      </c>
      <c r="C692" s="3" t="str">
        <f>IFERROR(__xludf.DUMMYFUNCTION("""COMPUTED_VALUE"""),"54-64")</f>
        <v>54-64</v>
      </c>
      <c r="D692" s="3">
        <f>IFERROR(__xludf.DUMMYFUNCTION("SPLIT(B692,""-"")"),54.0)</f>
        <v>54</v>
      </c>
      <c r="E692" s="3">
        <f>IFERROR(__xludf.DUMMYFUNCTION("""COMPUTED_VALUE"""),55.0)</f>
        <v>55</v>
      </c>
      <c r="F692" s="3">
        <f>IFERROR(__xludf.DUMMYFUNCTION("SPLIT(C692,""-"")"),54.0)</f>
        <v>54</v>
      </c>
      <c r="G692" s="3">
        <f>IFERROR(__xludf.DUMMYFUNCTION("""COMPUTED_VALUE"""),64.0)</f>
        <v>64</v>
      </c>
      <c r="H692" s="3">
        <f t="shared" si="1"/>
        <v>1</v>
      </c>
      <c r="J692" s="3">
        <f t="shared" si="2"/>
        <v>1</v>
      </c>
    </row>
    <row r="693">
      <c r="A693" s="2" t="s">
        <v>691</v>
      </c>
      <c r="B693" s="3" t="str">
        <f>IFERROR(__xludf.DUMMYFUNCTION("SPLIT(A693,"","")"),"12-35")</f>
        <v>12-35</v>
      </c>
      <c r="C693" s="3" t="str">
        <f>IFERROR(__xludf.DUMMYFUNCTION("""COMPUTED_VALUE"""),"18-96")</f>
        <v>18-96</v>
      </c>
      <c r="D693" s="3">
        <f>IFERROR(__xludf.DUMMYFUNCTION("SPLIT(B693,""-"")"),12.0)</f>
        <v>12</v>
      </c>
      <c r="E693" s="3">
        <f>IFERROR(__xludf.DUMMYFUNCTION("""COMPUTED_VALUE"""),35.0)</f>
        <v>35</v>
      </c>
      <c r="F693" s="3">
        <f>IFERROR(__xludf.DUMMYFUNCTION("SPLIT(C693,""-"")"),18.0)</f>
        <v>18</v>
      </c>
      <c r="G693" s="3">
        <f>IFERROR(__xludf.DUMMYFUNCTION("""COMPUTED_VALUE"""),96.0)</f>
        <v>96</v>
      </c>
      <c r="H693" s="3" t="str">
        <f t="shared" si="1"/>
        <v>#N/A</v>
      </c>
      <c r="J693" s="3">
        <f t="shared" si="2"/>
        <v>1</v>
      </c>
    </row>
    <row r="694">
      <c r="A694" s="2" t="s">
        <v>692</v>
      </c>
      <c r="B694" s="3" t="str">
        <f>IFERROR(__xludf.DUMMYFUNCTION("SPLIT(A694,"","")"),"12-55")</f>
        <v>12-55</v>
      </c>
      <c r="C694" s="3" t="str">
        <f>IFERROR(__xludf.DUMMYFUNCTION("""COMPUTED_VALUE"""),"53-53")</f>
        <v>53-53</v>
      </c>
      <c r="D694" s="3">
        <f>IFERROR(__xludf.DUMMYFUNCTION("SPLIT(B694,""-"")"),12.0)</f>
        <v>12</v>
      </c>
      <c r="E694" s="3">
        <f>IFERROR(__xludf.DUMMYFUNCTION("""COMPUTED_VALUE"""),55.0)</f>
        <v>55</v>
      </c>
      <c r="F694" s="3">
        <f>IFERROR(__xludf.DUMMYFUNCTION("SPLIT(C694,""-"")"),53.0)</f>
        <v>53</v>
      </c>
      <c r="G694" s="3">
        <f>IFERROR(__xludf.DUMMYFUNCTION("""COMPUTED_VALUE"""),53.0)</f>
        <v>53</v>
      </c>
      <c r="H694" s="3">
        <f t="shared" si="1"/>
        <v>1</v>
      </c>
      <c r="J694" s="3">
        <f t="shared" si="2"/>
        <v>1</v>
      </c>
    </row>
    <row r="695">
      <c r="A695" s="2" t="s">
        <v>693</v>
      </c>
      <c r="B695" s="3" t="str">
        <f>IFERROR(__xludf.DUMMYFUNCTION("SPLIT(A695,"","")"),"3-85")</f>
        <v>3-85</v>
      </c>
      <c r="C695" s="3" t="str">
        <f>IFERROR(__xludf.DUMMYFUNCTION("""COMPUTED_VALUE"""),"23-85")</f>
        <v>23-85</v>
      </c>
      <c r="D695" s="3">
        <f>IFERROR(__xludf.DUMMYFUNCTION("SPLIT(B695,""-"")"),3.0)</f>
        <v>3</v>
      </c>
      <c r="E695" s="3">
        <f>IFERROR(__xludf.DUMMYFUNCTION("""COMPUTED_VALUE"""),85.0)</f>
        <v>85</v>
      </c>
      <c r="F695" s="3">
        <f>IFERROR(__xludf.DUMMYFUNCTION("SPLIT(C695,""-"")"),23.0)</f>
        <v>23</v>
      </c>
      <c r="G695" s="3">
        <f>IFERROR(__xludf.DUMMYFUNCTION("""COMPUTED_VALUE"""),85.0)</f>
        <v>85</v>
      </c>
      <c r="H695" s="3">
        <f t="shared" si="1"/>
        <v>1</v>
      </c>
      <c r="J695" s="3">
        <f t="shared" si="2"/>
        <v>1</v>
      </c>
    </row>
    <row r="696">
      <c r="A696" s="2" t="s">
        <v>694</v>
      </c>
      <c r="B696" s="3" t="str">
        <f>IFERROR(__xludf.DUMMYFUNCTION("SPLIT(A696,"","")"),"26-93")</f>
        <v>26-93</v>
      </c>
      <c r="C696" s="3" t="str">
        <f>IFERROR(__xludf.DUMMYFUNCTION("""COMPUTED_VALUE"""),"32-93")</f>
        <v>32-93</v>
      </c>
      <c r="D696" s="3">
        <f>IFERROR(__xludf.DUMMYFUNCTION("SPLIT(B696,""-"")"),26.0)</f>
        <v>26</v>
      </c>
      <c r="E696" s="3">
        <f>IFERROR(__xludf.DUMMYFUNCTION("""COMPUTED_VALUE"""),93.0)</f>
        <v>93</v>
      </c>
      <c r="F696" s="3">
        <f>IFERROR(__xludf.DUMMYFUNCTION("SPLIT(C696,""-"")"),32.0)</f>
        <v>32</v>
      </c>
      <c r="G696" s="3">
        <f>IFERROR(__xludf.DUMMYFUNCTION("""COMPUTED_VALUE"""),93.0)</f>
        <v>93</v>
      </c>
      <c r="H696" s="3">
        <f t="shared" si="1"/>
        <v>1</v>
      </c>
      <c r="J696" s="3">
        <f t="shared" si="2"/>
        <v>1</v>
      </c>
    </row>
    <row r="697">
      <c r="A697" s="2" t="s">
        <v>695</v>
      </c>
      <c r="B697" s="4">
        <f>IFERROR(__xludf.DUMMYFUNCTION("SPLIT(A697,"","")"),44827.0)</f>
        <v>44827</v>
      </c>
      <c r="C697" s="4">
        <f>IFERROR(__xludf.DUMMYFUNCTION("""COMPUTED_VALUE"""),44629.0)</f>
        <v>44629</v>
      </c>
      <c r="D697" s="3">
        <f>IFERROR(__xludf.DUMMYFUNCTION("SPLIT(B697,""-"")"),9.0)</f>
        <v>9</v>
      </c>
      <c r="E697" s="3">
        <f>IFERROR(__xludf.DUMMYFUNCTION("""COMPUTED_VALUE"""),23.0)</f>
        <v>23</v>
      </c>
      <c r="F697" s="3">
        <f>IFERROR(__xludf.DUMMYFUNCTION("SPLIT(C697,""-"")"),3.0)</f>
        <v>3</v>
      </c>
      <c r="G697" s="3">
        <f>IFERROR(__xludf.DUMMYFUNCTION("""COMPUTED_VALUE"""),9.0)</f>
        <v>9</v>
      </c>
      <c r="H697" s="3" t="str">
        <f t="shared" si="1"/>
        <v>#N/A</v>
      </c>
      <c r="J697" s="3">
        <f t="shared" si="2"/>
        <v>1</v>
      </c>
    </row>
    <row r="698">
      <c r="A698" s="2" t="s">
        <v>696</v>
      </c>
      <c r="B698" s="3" t="str">
        <f>IFERROR(__xludf.DUMMYFUNCTION("SPLIT(A698,"","")"),"49-82")</f>
        <v>49-82</v>
      </c>
      <c r="C698" s="3" t="str">
        <f>IFERROR(__xludf.DUMMYFUNCTION("""COMPUTED_VALUE"""),"48-48")</f>
        <v>48-48</v>
      </c>
      <c r="D698" s="3">
        <f>IFERROR(__xludf.DUMMYFUNCTION("SPLIT(B698,""-"")"),49.0)</f>
        <v>49</v>
      </c>
      <c r="E698" s="3">
        <f>IFERROR(__xludf.DUMMYFUNCTION("""COMPUTED_VALUE"""),82.0)</f>
        <v>82</v>
      </c>
      <c r="F698" s="3">
        <f>IFERROR(__xludf.DUMMYFUNCTION("SPLIT(C698,""-"")"),48.0)</f>
        <v>48</v>
      </c>
      <c r="G698" s="3">
        <f>IFERROR(__xludf.DUMMYFUNCTION("""COMPUTED_VALUE"""),48.0)</f>
        <v>48</v>
      </c>
      <c r="H698" s="3" t="str">
        <f t="shared" si="1"/>
        <v>#N/A</v>
      </c>
      <c r="J698" s="3" t="str">
        <f t="shared" si="2"/>
        <v>#N/A</v>
      </c>
    </row>
    <row r="699">
      <c r="A699" s="2" t="s">
        <v>697</v>
      </c>
      <c r="B699" s="3" t="str">
        <f>IFERROR(__xludf.DUMMYFUNCTION("SPLIT(A699,"","")"),"61-84")</f>
        <v>61-84</v>
      </c>
      <c r="C699" s="3" t="str">
        <f>IFERROR(__xludf.DUMMYFUNCTION("""COMPUTED_VALUE"""),"61-83")</f>
        <v>61-83</v>
      </c>
      <c r="D699" s="3">
        <f>IFERROR(__xludf.DUMMYFUNCTION("SPLIT(B699,""-"")"),61.0)</f>
        <v>61</v>
      </c>
      <c r="E699" s="3">
        <f>IFERROR(__xludf.DUMMYFUNCTION("""COMPUTED_VALUE"""),84.0)</f>
        <v>84</v>
      </c>
      <c r="F699" s="3">
        <f>IFERROR(__xludf.DUMMYFUNCTION("SPLIT(C699,""-"")"),61.0)</f>
        <v>61</v>
      </c>
      <c r="G699" s="3">
        <f>IFERROR(__xludf.DUMMYFUNCTION("""COMPUTED_VALUE"""),83.0)</f>
        <v>83</v>
      </c>
      <c r="H699" s="3">
        <f t="shared" si="1"/>
        <v>1</v>
      </c>
      <c r="J699" s="3">
        <f t="shared" si="2"/>
        <v>1</v>
      </c>
    </row>
    <row r="700">
      <c r="A700" s="2" t="s">
        <v>698</v>
      </c>
      <c r="B700" s="3" t="str">
        <f>IFERROR(__xludf.DUMMYFUNCTION("SPLIT(A700,"","")"),"35-37")</f>
        <v>35-37</v>
      </c>
      <c r="C700" s="3" t="str">
        <f>IFERROR(__xludf.DUMMYFUNCTION("""COMPUTED_VALUE"""),"36-91")</f>
        <v>36-91</v>
      </c>
      <c r="D700" s="3">
        <f>IFERROR(__xludf.DUMMYFUNCTION("SPLIT(B700,""-"")"),35.0)</f>
        <v>35</v>
      </c>
      <c r="E700" s="3">
        <f>IFERROR(__xludf.DUMMYFUNCTION("""COMPUTED_VALUE"""),37.0)</f>
        <v>37</v>
      </c>
      <c r="F700" s="3">
        <f>IFERROR(__xludf.DUMMYFUNCTION("SPLIT(C700,""-"")"),36.0)</f>
        <v>36</v>
      </c>
      <c r="G700" s="3">
        <f>IFERROR(__xludf.DUMMYFUNCTION("""COMPUTED_VALUE"""),91.0)</f>
        <v>91</v>
      </c>
      <c r="H700" s="3" t="str">
        <f t="shared" si="1"/>
        <v>#N/A</v>
      </c>
      <c r="J700" s="3">
        <f t="shared" si="2"/>
        <v>1</v>
      </c>
    </row>
    <row r="701">
      <c r="A701" s="2" t="s">
        <v>699</v>
      </c>
      <c r="B701" s="3" t="str">
        <f>IFERROR(__xludf.DUMMYFUNCTION("SPLIT(A701,"","")"),"6-78")</f>
        <v>6-78</v>
      </c>
      <c r="C701" s="4">
        <f>IFERROR(__xludf.DUMMYFUNCTION("""COMPUTED_VALUE"""),44655.0)</f>
        <v>44655</v>
      </c>
      <c r="D701" s="3">
        <f>IFERROR(__xludf.DUMMYFUNCTION("SPLIT(B701,""-"")"),6.0)</f>
        <v>6</v>
      </c>
      <c r="E701" s="3">
        <f>IFERROR(__xludf.DUMMYFUNCTION("""COMPUTED_VALUE"""),78.0)</f>
        <v>78</v>
      </c>
      <c r="F701" s="3">
        <f>IFERROR(__xludf.DUMMYFUNCTION("SPLIT(C701,""-"")"),4.0)</f>
        <v>4</v>
      </c>
      <c r="G701" s="3">
        <f>IFERROR(__xludf.DUMMYFUNCTION("""COMPUTED_VALUE"""),4.0)</f>
        <v>4</v>
      </c>
      <c r="H701" s="3" t="str">
        <f t="shared" si="1"/>
        <v>#N/A</v>
      </c>
      <c r="J701" s="3" t="str">
        <f t="shared" si="2"/>
        <v>#N/A</v>
      </c>
    </row>
    <row r="702">
      <c r="A702" s="2" t="s">
        <v>700</v>
      </c>
      <c r="B702" s="3" t="str">
        <f>IFERROR(__xludf.DUMMYFUNCTION("SPLIT(A702,"","")"),"73-80")</f>
        <v>73-80</v>
      </c>
      <c r="C702" s="3" t="str">
        <f>IFERROR(__xludf.DUMMYFUNCTION("""COMPUTED_VALUE"""),"4-76")</f>
        <v>4-76</v>
      </c>
      <c r="D702" s="3">
        <f>IFERROR(__xludf.DUMMYFUNCTION("SPLIT(B702,""-"")"),73.0)</f>
        <v>73</v>
      </c>
      <c r="E702" s="3">
        <f>IFERROR(__xludf.DUMMYFUNCTION("""COMPUTED_VALUE"""),80.0)</f>
        <v>80</v>
      </c>
      <c r="F702" s="3">
        <f>IFERROR(__xludf.DUMMYFUNCTION("SPLIT(C702,""-"")"),4.0)</f>
        <v>4</v>
      </c>
      <c r="G702" s="3">
        <f>IFERROR(__xludf.DUMMYFUNCTION("""COMPUTED_VALUE"""),76.0)</f>
        <v>76</v>
      </c>
      <c r="H702" s="3" t="str">
        <f t="shared" si="1"/>
        <v>#N/A</v>
      </c>
      <c r="J702" s="3">
        <f t="shared" si="2"/>
        <v>1</v>
      </c>
    </row>
    <row r="703">
      <c r="A703" s="2" t="s">
        <v>701</v>
      </c>
      <c r="B703" s="3" t="str">
        <f>IFERROR(__xludf.DUMMYFUNCTION("SPLIT(A703,"","")"),"8-77")</f>
        <v>8-77</v>
      </c>
      <c r="C703" s="3" t="str">
        <f>IFERROR(__xludf.DUMMYFUNCTION("""COMPUTED_VALUE"""),"8-94")</f>
        <v>8-94</v>
      </c>
      <c r="D703" s="3">
        <f>IFERROR(__xludf.DUMMYFUNCTION("SPLIT(B703,""-"")"),8.0)</f>
        <v>8</v>
      </c>
      <c r="E703" s="3">
        <f>IFERROR(__xludf.DUMMYFUNCTION("""COMPUTED_VALUE"""),77.0)</f>
        <v>77</v>
      </c>
      <c r="F703" s="3">
        <f>IFERROR(__xludf.DUMMYFUNCTION("SPLIT(C703,""-"")"),8.0)</f>
        <v>8</v>
      </c>
      <c r="G703" s="3">
        <f>IFERROR(__xludf.DUMMYFUNCTION("""COMPUTED_VALUE"""),94.0)</f>
        <v>94</v>
      </c>
      <c r="H703" s="3">
        <f t="shared" si="1"/>
        <v>1</v>
      </c>
      <c r="J703" s="3">
        <f t="shared" si="2"/>
        <v>1</v>
      </c>
    </row>
    <row r="704">
      <c r="A704" s="2" t="s">
        <v>702</v>
      </c>
      <c r="B704" s="3" t="str">
        <f>IFERROR(__xludf.DUMMYFUNCTION("SPLIT(A704,"","")"),"18-22")</f>
        <v>18-22</v>
      </c>
      <c r="C704" s="3" t="str">
        <f>IFERROR(__xludf.DUMMYFUNCTION("""COMPUTED_VALUE"""),"20-22")</f>
        <v>20-22</v>
      </c>
      <c r="D704" s="3">
        <f>IFERROR(__xludf.DUMMYFUNCTION("SPLIT(B704,""-"")"),18.0)</f>
        <v>18</v>
      </c>
      <c r="E704" s="3">
        <f>IFERROR(__xludf.DUMMYFUNCTION("""COMPUTED_VALUE"""),22.0)</f>
        <v>22</v>
      </c>
      <c r="F704" s="3">
        <f>IFERROR(__xludf.DUMMYFUNCTION("SPLIT(C704,""-"")"),20.0)</f>
        <v>20</v>
      </c>
      <c r="G704" s="3">
        <f>IFERROR(__xludf.DUMMYFUNCTION("""COMPUTED_VALUE"""),22.0)</f>
        <v>22</v>
      </c>
      <c r="H704" s="3">
        <f t="shared" si="1"/>
        <v>1</v>
      </c>
      <c r="J704" s="3">
        <f t="shared" si="2"/>
        <v>1</v>
      </c>
    </row>
    <row r="705">
      <c r="A705" s="2" t="s">
        <v>703</v>
      </c>
      <c r="B705" s="3" t="str">
        <f>IFERROR(__xludf.DUMMYFUNCTION("SPLIT(A705,"","")"),"75-84")</f>
        <v>75-84</v>
      </c>
      <c r="C705" s="3" t="str">
        <f>IFERROR(__xludf.DUMMYFUNCTION("""COMPUTED_VALUE"""),"76-76")</f>
        <v>76-76</v>
      </c>
      <c r="D705" s="3">
        <f>IFERROR(__xludf.DUMMYFUNCTION("SPLIT(B705,""-"")"),75.0)</f>
        <v>75</v>
      </c>
      <c r="E705" s="3">
        <f>IFERROR(__xludf.DUMMYFUNCTION("""COMPUTED_VALUE"""),84.0)</f>
        <v>84</v>
      </c>
      <c r="F705" s="3">
        <f>IFERROR(__xludf.DUMMYFUNCTION("SPLIT(C705,""-"")"),76.0)</f>
        <v>76</v>
      </c>
      <c r="G705" s="3">
        <f>IFERROR(__xludf.DUMMYFUNCTION("""COMPUTED_VALUE"""),76.0)</f>
        <v>76</v>
      </c>
      <c r="H705" s="3">
        <f t="shared" si="1"/>
        <v>1</v>
      </c>
      <c r="J705" s="3">
        <f t="shared" si="2"/>
        <v>1</v>
      </c>
    </row>
    <row r="706">
      <c r="A706" s="2" t="s">
        <v>704</v>
      </c>
      <c r="B706" s="3" t="str">
        <f>IFERROR(__xludf.DUMMYFUNCTION("SPLIT(A706,"","")"),"51-91")</f>
        <v>51-91</v>
      </c>
      <c r="C706" s="3" t="str">
        <f>IFERROR(__xludf.DUMMYFUNCTION("""COMPUTED_VALUE"""),"24-90")</f>
        <v>24-90</v>
      </c>
      <c r="D706" s="3">
        <f>IFERROR(__xludf.DUMMYFUNCTION("SPLIT(B706,""-"")"),51.0)</f>
        <v>51</v>
      </c>
      <c r="E706" s="3">
        <f>IFERROR(__xludf.DUMMYFUNCTION("""COMPUTED_VALUE"""),91.0)</f>
        <v>91</v>
      </c>
      <c r="F706" s="3">
        <f>IFERROR(__xludf.DUMMYFUNCTION("SPLIT(C706,""-"")"),24.0)</f>
        <v>24</v>
      </c>
      <c r="G706" s="3">
        <f>IFERROR(__xludf.DUMMYFUNCTION("""COMPUTED_VALUE"""),90.0)</f>
        <v>90</v>
      </c>
      <c r="H706" s="3" t="str">
        <f t="shared" si="1"/>
        <v>#N/A</v>
      </c>
      <c r="J706" s="3">
        <f t="shared" si="2"/>
        <v>1</v>
      </c>
    </row>
    <row r="707">
      <c r="A707" s="2" t="s">
        <v>705</v>
      </c>
      <c r="B707" s="3" t="str">
        <f>IFERROR(__xludf.DUMMYFUNCTION("SPLIT(A707,"","")"),"24-94")</f>
        <v>24-94</v>
      </c>
      <c r="C707" s="3" t="str">
        <f>IFERROR(__xludf.DUMMYFUNCTION("""COMPUTED_VALUE"""),"3-88")</f>
        <v>3-88</v>
      </c>
      <c r="D707" s="3">
        <f>IFERROR(__xludf.DUMMYFUNCTION("SPLIT(B707,""-"")"),24.0)</f>
        <v>24</v>
      </c>
      <c r="E707" s="3">
        <f>IFERROR(__xludf.DUMMYFUNCTION("""COMPUTED_VALUE"""),94.0)</f>
        <v>94</v>
      </c>
      <c r="F707" s="3">
        <f>IFERROR(__xludf.DUMMYFUNCTION("SPLIT(C707,""-"")"),3.0)</f>
        <v>3</v>
      </c>
      <c r="G707" s="3">
        <f>IFERROR(__xludf.DUMMYFUNCTION("""COMPUTED_VALUE"""),88.0)</f>
        <v>88</v>
      </c>
      <c r="H707" s="3" t="str">
        <f t="shared" si="1"/>
        <v>#N/A</v>
      </c>
      <c r="J707" s="3">
        <f t="shared" si="2"/>
        <v>1</v>
      </c>
    </row>
    <row r="708">
      <c r="A708" s="2" t="s">
        <v>706</v>
      </c>
      <c r="B708" s="3" t="str">
        <f>IFERROR(__xludf.DUMMYFUNCTION("SPLIT(A708,"","")"),"17-17")</f>
        <v>17-17</v>
      </c>
      <c r="C708" s="3" t="str">
        <f>IFERROR(__xludf.DUMMYFUNCTION("""COMPUTED_VALUE"""),"18-59")</f>
        <v>18-59</v>
      </c>
      <c r="D708" s="3">
        <f>IFERROR(__xludf.DUMMYFUNCTION("SPLIT(B708,""-"")"),17.0)</f>
        <v>17</v>
      </c>
      <c r="E708" s="3">
        <f>IFERROR(__xludf.DUMMYFUNCTION("""COMPUTED_VALUE"""),17.0)</f>
        <v>17</v>
      </c>
      <c r="F708" s="3">
        <f>IFERROR(__xludf.DUMMYFUNCTION("SPLIT(C708,""-"")"),18.0)</f>
        <v>18</v>
      </c>
      <c r="G708" s="3">
        <f>IFERROR(__xludf.DUMMYFUNCTION("""COMPUTED_VALUE"""),59.0)</f>
        <v>59</v>
      </c>
      <c r="H708" s="3" t="str">
        <f t="shared" si="1"/>
        <v>#N/A</v>
      </c>
      <c r="J708" s="3" t="str">
        <f t="shared" si="2"/>
        <v>#N/A</v>
      </c>
    </row>
    <row r="709">
      <c r="A709" s="2" t="s">
        <v>707</v>
      </c>
      <c r="B709" s="3" t="str">
        <f>IFERROR(__xludf.DUMMYFUNCTION("SPLIT(A709,"","")"),"1-93")</f>
        <v>1-93</v>
      </c>
      <c r="C709" s="3" t="str">
        <f>IFERROR(__xludf.DUMMYFUNCTION("""COMPUTED_VALUE"""),"55-97")</f>
        <v>55-97</v>
      </c>
      <c r="D709" s="3">
        <f>IFERROR(__xludf.DUMMYFUNCTION("SPLIT(B709,""-"")"),1.0)</f>
        <v>1</v>
      </c>
      <c r="E709" s="3">
        <f>IFERROR(__xludf.DUMMYFUNCTION("""COMPUTED_VALUE"""),93.0)</f>
        <v>93</v>
      </c>
      <c r="F709" s="3">
        <f>IFERROR(__xludf.DUMMYFUNCTION("SPLIT(C709,""-"")"),55.0)</f>
        <v>55</v>
      </c>
      <c r="G709" s="3">
        <f>IFERROR(__xludf.DUMMYFUNCTION("""COMPUTED_VALUE"""),97.0)</f>
        <v>97</v>
      </c>
      <c r="H709" s="3" t="str">
        <f t="shared" si="1"/>
        <v>#N/A</v>
      </c>
      <c r="J709" s="3">
        <f t="shared" si="2"/>
        <v>1</v>
      </c>
    </row>
    <row r="710">
      <c r="A710" s="2" t="s">
        <v>708</v>
      </c>
      <c r="B710" s="3" t="str">
        <f>IFERROR(__xludf.DUMMYFUNCTION("SPLIT(A710,"","")"),"15-75")</f>
        <v>15-75</v>
      </c>
      <c r="C710" s="3" t="str">
        <f>IFERROR(__xludf.DUMMYFUNCTION("""COMPUTED_VALUE"""),"5-75")</f>
        <v>5-75</v>
      </c>
      <c r="D710" s="3">
        <f>IFERROR(__xludf.DUMMYFUNCTION("SPLIT(B710,""-"")"),15.0)</f>
        <v>15</v>
      </c>
      <c r="E710" s="3">
        <f>IFERROR(__xludf.DUMMYFUNCTION("""COMPUTED_VALUE"""),75.0)</f>
        <v>75</v>
      </c>
      <c r="F710" s="3">
        <f>IFERROR(__xludf.DUMMYFUNCTION("SPLIT(C710,""-"")"),5.0)</f>
        <v>5</v>
      </c>
      <c r="G710" s="3">
        <f>IFERROR(__xludf.DUMMYFUNCTION("""COMPUTED_VALUE"""),75.0)</f>
        <v>75</v>
      </c>
      <c r="H710" s="3">
        <f t="shared" si="1"/>
        <v>1</v>
      </c>
      <c r="J710" s="3">
        <f t="shared" si="2"/>
        <v>1</v>
      </c>
    </row>
    <row r="711">
      <c r="A711" s="2" t="s">
        <v>709</v>
      </c>
      <c r="B711" s="4">
        <f>IFERROR(__xludf.DUMMYFUNCTION("SPLIT(A711,"","")"),44753.0)</f>
        <v>44753</v>
      </c>
      <c r="C711" s="3" t="str">
        <f>IFERROR(__xludf.DUMMYFUNCTION("""COMPUTED_VALUE"""),"11-47")</f>
        <v>11-47</v>
      </c>
      <c r="D711" s="3">
        <f>IFERROR(__xludf.DUMMYFUNCTION("SPLIT(B711,""-"")"),7.0)</f>
        <v>7</v>
      </c>
      <c r="E711" s="3">
        <f>IFERROR(__xludf.DUMMYFUNCTION("""COMPUTED_VALUE"""),11.0)</f>
        <v>11</v>
      </c>
      <c r="F711" s="3">
        <f>IFERROR(__xludf.DUMMYFUNCTION("SPLIT(C711,""-"")"),11.0)</f>
        <v>11</v>
      </c>
      <c r="G711" s="3">
        <f>IFERROR(__xludf.DUMMYFUNCTION("""COMPUTED_VALUE"""),47.0)</f>
        <v>47</v>
      </c>
      <c r="H711" s="3" t="str">
        <f t="shared" si="1"/>
        <v>#N/A</v>
      </c>
      <c r="J711" s="3">
        <f t="shared" si="2"/>
        <v>1</v>
      </c>
    </row>
    <row r="712">
      <c r="A712" s="2" t="s">
        <v>710</v>
      </c>
      <c r="B712" s="3" t="str">
        <f>IFERROR(__xludf.DUMMYFUNCTION("SPLIT(A712,"","")"),"3-85")</f>
        <v>3-85</v>
      </c>
      <c r="C712" s="4">
        <f>IFERROR(__xludf.DUMMYFUNCTION("""COMPUTED_VALUE"""),44624.0)</f>
        <v>44624</v>
      </c>
      <c r="D712" s="3">
        <f>IFERROR(__xludf.DUMMYFUNCTION("SPLIT(B712,""-"")"),3.0)</f>
        <v>3</v>
      </c>
      <c r="E712" s="3">
        <f>IFERROR(__xludf.DUMMYFUNCTION("""COMPUTED_VALUE"""),85.0)</f>
        <v>85</v>
      </c>
      <c r="F712" s="3">
        <f>IFERROR(__xludf.DUMMYFUNCTION("SPLIT(C712,""-"")"),3.0)</f>
        <v>3</v>
      </c>
      <c r="G712" s="3">
        <f>IFERROR(__xludf.DUMMYFUNCTION("""COMPUTED_VALUE"""),4.0)</f>
        <v>4</v>
      </c>
      <c r="H712" s="3">
        <f t="shared" si="1"/>
        <v>1</v>
      </c>
      <c r="J712" s="3">
        <f t="shared" si="2"/>
        <v>1</v>
      </c>
    </row>
    <row r="713">
      <c r="A713" s="2" t="s">
        <v>711</v>
      </c>
      <c r="B713" s="3" t="str">
        <f>IFERROR(__xludf.DUMMYFUNCTION("SPLIT(A713,"","")"),"14-86")</f>
        <v>14-86</v>
      </c>
      <c r="C713" s="3" t="str">
        <f>IFERROR(__xludf.DUMMYFUNCTION("""COMPUTED_VALUE"""),"13-15")</f>
        <v>13-15</v>
      </c>
      <c r="D713" s="3">
        <f>IFERROR(__xludf.DUMMYFUNCTION("SPLIT(B713,""-"")"),14.0)</f>
        <v>14</v>
      </c>
      <c r="E713" s="3">
        <f>IFERROR(__xludf.DUMMYFUNCTION("""COMPUTED_VALUE"""),86.0)</f>
        <v>86</v>
      </c>
      <c r="F713" s="3">
        <f>IFERROR(__xludf.DUMMYFUNCTION("SPLIT(C713,""-"")"),13.0)</f>
        <v>13</v>
      </c>
      <c r="G713" s="3">
        <f>IFERROR(__xludf.DUMMYFUNCTION("""COMPUTED_VALUE"""),15.0)</f>
        <v>15</v>
      </c>
      <c r="H713" s="3" t="str">
        <f t="shared" si="1"/>
        <v>#N/A</v>
      </c>
      <c r="J713" s="3">
        <f t="shared" si="2"/>
        <v>1</v>
      </c>
    </row>
    <row r="714">
      <c r="A714" s="2" t="s">
        <v>712</v>
      </c>
      <c r="B714" s="3" t="str">
        <f>IFERROR(__xludf.DUMMYFUNCTION("SPLIT(A714,"","")"),"13-93")</f>
        <v>13-93</v>
      </c>
      <c r="C714" s="3" t="str">
        <f>IFERROR(__xludf.DUMMYFUNCTION("""COMPUTED_VALUE"""),"33-95")</f>
        <v>33-95</v>
      </c>
      <c r="D714" s="3">
        <f>IFERROR(__xludf.DUMMYFUNCTION("SPLIT(B714,""-"")"),13.0)</f>
        <v>13</v>
      </c>
      <c r="E714" s="3">
        <f>IFERROR(__xludf.DUMMYFUNCTION("""COMPUTED_VALUE"""),93.0)</f>
        <v>93</v>
      </c>
      <c r="F714" s="3">
        <f>IFERROR(__xludf.DUMMYFUNCTION("SPLIT(C714,""-"")"),33.0)</f>
        <v>33</v>
      </c>
      <c r="G714" s="3">
        <f>IFERROR(__xludf.DUMMYFUNCTION("""COMPUTED_VALUE"""),95.0)</f>
        <v>95</v>
      </c>
      <c r="H714" s="3" t="str">
        <f t="shared" si="1"/>
        <v>#N/A</v>
      </c>
      <c r="J714" s="3">
        <f t="shared" si="2"/>
        <v>1</v>
      </c>
    </row>
    <row r="715">
      <c r="A715" s="2" t="s">
        <v>713</v>
      </c>
      <c r="B715" s="4">
        <f>IFERROR(__xludf.DUMMYFUNCTION("SPLIT(A715,"","")"),44657.0)</f>
        <v>44657</v>
      </c>
      <c r="C715" s="4">
        <f>IFERROR(__xludf.DUMMYFUNCTION("""COMPUTED_VALUE"""),44623.0)</f>
        <v>44623</v>
      </c>
      <c r="D715" s="3">
        <f>IFERROR(__xludf.DUMMYFUNCTION("SPLIT(B715,""-"")"),4.0)</f>
        <v>4</v>
      </c>
      <c r="E715" s="3">
        <f>IFERROR(__xludf.DUMMYFUNCTION("""COMPUTED_VALUE"""),6.0)</f>
        <v>6</v>
      </c>
      <c r="F715" s="3">
        <f>IFERROR(__xludf.DUMMYFUNCTION("SPLIT(C715,""-"")"),3.0)</f>
        <v>3</v>
      </c>
      <c r="G715" s="3">
        <f>IFERROR(__xludf.DUMMYFUNCTION("""COMPUTED_VALUE"""),3.0)</f>
        <v>3</v>
      </c>
      <c r="H715" s="3" t="str">
        <f t="shared" si="1"/>
        <v>#N/A</v>
      </c>
      <c r="J715" s="3" t="str">
        <f t="shared" si="2"/>
        <v>#N/A</v>
      </c>
    </row>
    <row r="716">
      <c r="A716" s="2" t="s">
        <v>714</v>
      </c>
      <c r="B716" s="3" t="str">
        <f>IFERROR(__xludf.DUMMYFUNCTION("SPLIT(A716,"","")"),"33-56")</f>
        <v>33-56</v>
      </c>
      <c r="C716" s="3" t="str">
        <f>IFERROR(__xludf.DUMMYFUNCTION("""COMPUTED_VALUE"""),"33-89")</f>
        <v>33-89</v>
      </c>
      <c r="D716" s="3">
        <f>IFERROR(__xludf.DUMMYFUNCTION("SPLIT(B716,""-"")"),33.0)</f>
        <v>33</v>
      </c>
      <c r="E716" s="3">
        <f>IFERROR(__xludf.DUMMYFUNCTION("""COMPUTED_VALUE"""),56.0)</f>
        <v>56</v>
      </c>
      <c r="F716" s="3">
        <f>IFERROR(__xludf.DUMMYFUNCTION("SPLIT(C716,""-"")"),33.0)</f>
        <v>33</v>
      </c>
      <c r="G716" s="3">
        <f>IFERROR(__xludf.DUMMYFUNCTION("""COMPUTED_VALUE"""),89.0)</f>
        <v>89</v>
      </c>
      <c r="H716" s="3">
        <f t="shared" si="1"/>
        <v>1</v>
      </c>
      <c r="J716" s="3">
        <f t="shared" si="2"/>
        <v>1</v>
      </c>
    </row>
    <row r="717">
      <c r="A717" s="2" t="s">
        <v>715</v>
      </c>
      <c r="B717" s="3" t="str">
        <f>IFERROR(__xludf.DUMMYFUNCTION("SPLIT(A717,"","")"),"42-42")</f>
        <v>42-42</v>
      </c>
      <c r="C717" s="3" t="str">
        <f>IFERROR(__xludf.DUMMYFUNCTION("""COMPUTED_VALUE"""),"43-84")</f>
        <v>43-84</v>
      </c>
      <c r="D717" s="3">
        <f>IFERROR(__xludf.DUMMYFUNCTION("SPLIT(B717,""-"")"),42.0)</f>
        <v>42</v>
      </c>
      <c r="E717" s="3">
        <f>IFERROR(__xludf.DUMMYFUNCTION("""COMPUTED_VALUE"""),42.0)</f>
        <v>42</v>
      </c>
      <c r="F717" s="3">
        <f>IFERROR(__xludf.DUMMYFUNCTION("SPLIT(C717,""-"")"),43.0)</f>
        <v>43</v>
      </c>
      <c r="G717" s="3">
        <f>IFERROR(__xludf.DUMMYFUNCTION("""COMPUTED_VALUE"""),84.0)</f>
        <v>84</v>
      </c>
      <c r="H717" s="3" t="str">
        <f t="shared" si="1"/>
        <v>#N/A</v>
      </c>
      <c r="J717" s="3" t="str">
        <f t="shared" si="2"/>
        <v>#N/A</v>
      </c>
    </row>
    <row r="718">
      <c r="A718" s="2" t="s">
        <v>716</v>
      </c>
      <c r="B718" s="3" t="str">
        <f>IFERROR(__xludf.DUMMYFUNCTION("SPLIT(A718,"","")"),"46-77")</f>
        <v>46-77</v>
      </c>
      <c r="C718" s="3" t="str">
        <f>IFERROR(__xludf.DUMMYFUNCTION("""COMPUTED_VALUE"""),"76-77")</f>
        <v>76-77</v>
      </c>
      <c r="D718" s="3">
        <f>IFERROR(__xludf.DUMMYFUNCTION("SPLIT(B718,""-"")"),46.0)</f>
        <v>46</v>
      </c>
      <c r="E718" s="3">
        <f>IFERROR(__xludf.DUMMYFUNCTION("""COMPUTED_VALUE"""),77.0)</f>
        <v>77</v>
      </c>
      <c r="F718" s="3">
        <f>IFERROR(__xludf.DUMMYFUNCTION("SPLIT(C718,""-"")"),76.0)</f>
        <v>76</v>
      </c>
      <c r="G718" s="3">
        <f>IFERROR(__xludf.DUMMYFUNCTION("""COMPUTED_VALUE"""),77.0)</f>
        <v>77</v>
      </c>
      <c r="H718" s="3">
        <f t="shared" si="1"/>
        <v>1</v>
      </c>
      <c r="J718" s="3">
        <f t="shared" si="2"/>
        <v>1</v>
      </c>
    </row>
    <row r="719">
      <c r="A719" s="2" t="s">
        <v>717</v>
      </c>
      <c r="B719" s="3" t="str">
        <f>IFERROR(__xludf.DUMMYFUNCTION("SPLIT(A719,"","")"),"57-60")</f>
        <v>57-60</v>
      </c>
      <c r="C719" s="3" t="str">
        <f>IFERROR(__xludf.DUMMYFUNCTION("""COMPUTED_VALUE"""),"36-60")</f>
        <v>36-60</v>
      </c>
      <c r="D719" s="3">
        <f>IFERROR(__xludf.DUMMYFUNCTION("SPLIT(B719,""-"")"),57.0)</f>
        <v>57</v>
      </c>
      <c r="E719" s="3">
        <f>IFERROR(__xludf.DUMMYFUNCTION("""COMPUTED_VALUE"""),60.0)</f>
        <v>60</v>
      </c>
      <c r="F719" s="3">
        <f>IFERROR(__xludf.DUMMYFUNCTION("SPLIT(C719,""-"")"),36.0)</f>
        <v>36</v>
      </c>
      <c r="G719" s="3">
        <f>IFERROR(__xludf.DUMMYFUNCTION("""COMPUTED_VALUE"""),60.0)</f>
        <v>60</v>
      </c>
      <c r="H719" s="3">
        <f t="shared" si="1"/>
        <v>1</v>
      </c>
      <c r="J719" s="3">
        <f t="shared" si="2"/>
        <v>1</v>
      </c>
    </row>
    <row r="720">
      <c r="A720" s="2" t="s">
        <v>718</v>
      </c>
      <c r="B720" s="3" t="str">
        <f>IFERROR(__xludf.DUMMYFUNCTION("SPLIT(A720,"","")"),"23-24")</f>
        <v>23-24</v>
      </c>
      <c r="C720" s="3" t="str">
        <f>IFERROR(__xludf.DUMMYFUNCTION("""COMPUTED_VALUE"""),"24-53")</f>
        <v>24-53</v>
      </c>
      <c r="D720" s="3">
        <f>IFERROR(__xludf.DUMMYFUNCTION("SPLIT(B720,""-"")"),23.0)</f>
        <v>23</v>
      </c>
      <c r="E720" s="3">
        <f>IFERROR(__xludf.DUMMYFUNCTION("""COMPUTED_VALUE"""),24.0)</f>
        <v>24</v>
      </c>
      <c r="F720" s="3">
        <f>IFERROR(__xludf.DUMMYFUNCTION("SPLIT(C720,""-"")"),24.0)</f>
        <v>24</v>
      </c>
      <c r="G720" s="3">
        <f>IFERROR(__xludf.DUMMYFUNCTION("""COMPUTED_VALUE"""),53.0)</f>
        <v>53</v>
      </c>
      <c r="H720" s="3" t="str">
        <f t="shared" si="1"/>
        <v>#N/A</v>
      </c>
      <c r="J720" s="3">
        <f t="shared" si="2"/>
        <v>1</v>
      </c>
    </row>
    <row r="721">
      <c r="A721" s="2" t="s">
        <v>719</v>
      </c>
      <c r="B721" s="3" t="str">
        <f>IFERROR(__xludf.DUMMYFUNCTION("SPLIT(A721,"","")"),"87-94")</f>
        <v>87-94</v>
      </c>
      <c r="C721" s="3" t="str">
        <f>IFERROR(__xludf.DUMMYFUNCTION("""COMPUTED_VALUE"""),"88-97")</f>
        <v>88-97</v>
      </c>
      <c r="D721" s="3">
        <f>IFERROR(__xludf.DUMMYFUNCTION("SPLIT(B721,""-"")"),87.0)</f>
        <v>87</v>
      </c>
      <c r="E721" s="3">
        <f>IFERROR(__xludf.DUMMYFUNCTION("""COMPUTED_VALUE"""),94.0)</f>
        <v>94</v>
      </c>
      <c r="F721" s="3">
        <f>IFERROR(__xludf.DUMMYFUNCTION("SPLIT(C721,""-"")"),88.0)</f>
        <v>88</v>
      </c>
      <c r="G721" s="3">
        <f>IFERROR(__xludf.DUMMYFUNCTION("""COMPUTED_VALUE"""),97.0)</f>
        <v>97</v>
      </c>
      <c r="H721" s="3" t="str">
        <f t="shared" si="1"/>
        <v>#N/A</v>
      </c>
      <c r="J721" s="3">
        <f t="shared" si="2"/>
        <v>1</v>
      </c>
    </row>
    <row r="722">
      <c r="A722" s="2" t="s">
        <v>720</v>
      </c>
      <c r="B722" s="3" t="str">
        <f>IFERROR(__xludf.DUMMYFUNCTION("SPLIT(A722,"","")"),"1-83")</f>
        <v>1-83</v>
      </c>
      <c r="C722" s="3" t="str">
        <f>IFERROR(__xludf.DUMMYFUNCTION("""COMPUTED_VALUE"""),"1-52")</f>
        <v>1-52</v>
      </c>
      <c r="D722" s="3">
        <f>IFERROR(__xludf.DUMMYFUNCTION("SPLIT(B722,""-"")"),1.0)</f>
        <v>1</v>
      </c>
      <c r="E722" s="3">
        <f>IFERROR(__xludf.DUMMYFUNCTION("""COMPUTED_VALUE"""),83.0)</f>
        <v>83</v>
      </c>
      <c r="F722" s="3">
        <f>IFERROR(__xludf.DUMMYFUNCTION("SPLIT(C722,""-"")"),1.0)</f>
        <v>1</v>
      </c>
      <c r="G722" s="3">
        <f>IFERROR(__xludf.DUMMYFUNCTION("""COMPUTED_VALUE"""),52.0)</f>
        <v>52</v>
      </c>
      <c r="H722" s="3">
        <f t="shared" si="1"/>
        <v>1</v>
      </c>
      <c r="J722" s="3">
        <f t="shared" si="2"/>
        <v>1</v>
      </c>
    </row>
    <row r="723">
      <c r="A723" s="2" t="s">
        <v>721</v>
      </c>
      <c r="B723" s="3" t="str">
        <f>IFERROR(__xludf.DUMMYFUNCTION("SPLIT(A723,"","")"),"22-41")</f>
        <v>22-41</v>
      </c>
      <c r="C723" s="3" t="str">
        <f>IFERROR(__xludf.DUMMYFUNCTION("""COMPUTED_VALUE"""),"20-27")</f>
        <v>20-27</v>
      </c>
      <c r="D723" s="3">
        <f>IFERROR(__xludf.DUMMYFUNCTION("SPLIT(B723,""-"")"),22.0)</f>
        <v>22</v>
      </c>
      <c r="E723" s="3">
        <f>IFERROR(__xludf.DUMMYFUNCTION("""COMPUTED_VALUE"""),41.0)</f>
        <v>41</v>
      </c>
      <c r="F723" s="3">
        <f>IFERROR(__xludf.DUMMYFUNCTION("SPLIT(C723,""-"")"),20.0)</f>
        <v>20</v>
      </c>
      <c r="G723" s="3">
        <f>IFERROR(__xludf.DUMMYFUNCTION("""COMPUTED_VALUE"""),27.0)</f>
        <v>27</v>
      </c>
      <c r="H723" s="3" t="str">
        <f t="shared" si="1"/>
        <v>#N/A</v>
      </c>
      <c r="J723" s="3">
        <f t="shared" si="2"/>
        <v>1</v>
      </c>
    </row>
    <row r="724">
      <c r="A724" s="2" t="s">
        <v>722</v>
      </c>
      <c r="B724" s="3" t="str">
        <f>IFERROR(__xludf.DUMMYFUNCTION("SPLIT(A724,"","")"),"12-86")</f>
        <v>12-86</v>
      </c>
      <c r="C724" s="3" t="str">
        <f>IFERROR(__xludf.DUMMYFUNCTION("""COMPUTED_VALUE"""),"85-87")</f>
        <v>85-87</v>
      </c>
      <c r="D724" s="3">
        <f>IFERROR(__xludf.DUMMYFUNCTION("SPLIT(B724,""-"")"),12.0)</f>
        <v>12</v>
      </c>
      <c r="E724" s="3">
        <f>IFERROR(__xludf.DUMMYFUNCTION("""COMPUTED_VALUE"""),86.0)</f>
        <v>86</v>
      </c>
      <c r="F724" s="3">
        <f>IFERROR(__xludf.DUMMYFUNCTION("SPLIT(C724,""-"")"),85.0)</f>
        <v>85</v>
      </c>
      <c r="G724" s="3">
        <f>IFERROR(__xludf.DUMMYFUNCTION("""COMPUTED_VALUE"""),87.0)</f>
        <v>87</v>
      </c>
      <c r="H724" s="3" t="str">
        <f t="shared" si="1"/>
        <v>#N/A</v>
      </c>
      <c r="J724" s="3">
        <f t="shared" si="2"/>
        <v>1</v>
      </c>
    </row>
    <row r="725">
      <c r="A725" s="2" t="s">
        <v>723</v>
      </c>
      <c r="B725" s="3" t="str">
        <f>IFERROR(__xludf.DUMMYFUNCTION("SPLIT(A725,"","")"),"53-87")</f>
        <v>53-87</v>
      </c>
      <c r="C725" s="3" t="str">
        <f>IFERROR(__xludf.DUMMYFUNCTION("""COMPUTED_VALUE"""),"50-56")</f>
        <v>50-56</v>
      </c>
      <c r="D725" s="3">
        <f>IFERROR(__xludf.DUMMYFUNCTION("SPLIT(B725,""-"")"),53.0)</f>
        <v>53</v>
      </c>
      <c r="E725" s="3">
        <f>IFERROR(__xludf.DUMMYFUNCTION("""COMPUTED_VALUE"""),87.0)</f>
        <v>87</v>
      </c>
      <c r="F725" s="3">
        <f>IFERROR(__xludf.DUMMYFUNCTION("SPLIT(C725,""-"")"),50.0)</f>
        <v>50</v>
      </c>
      <c r="G725" s="3">
        <f>IFERROR(__xludf.DUMMYFUNCTION("""COMPUTED_VALUE"""),56.0)</f>
        <v>56</v>
      </c>
      <c r="H725" s="3" t="str">
        <f t="shared" si="1"/>
        <v>#N/A</v>
      </c>
      <c r="J725" s="3">
        <f t="shared" si="2"/>
        <v>1</v>
      </c>
    </row>
    <row r="726">
      <c r="A726" s="2" t="s">
        <v>724</v>
      </c>
      <c r="B726" s="3" t="str">
        <f>IFERROR(__xludf.DUMMYFUNCTION("SPLIT(A726,"","")"),"8-51")</f>
        <v>8-51</v>
      </c>
      <c r="C726" s="3" t="str">
        <f>IFERROR(__xludf.DUMMYFUNCTION("""COMPUTED_VALUE"""),"8-50")</f>
        <v>8-50</v>
      </c>
      <c r="D726" s="3">
        <f>IFERROR(__xludf.DUMMYFUNCTION("SPLIT(B726,""-"")"),8.0)</f>
        <v>8</v>
      </c>
      <c r="E726" s="3">
        <f>IFERROR(__xludf.DUMMYFUNCTION("""COMPUTED_VALUE"""),51.0)</f>
        <v>51</v>
      </c>
      <c r="F726" s="3">
        <f>IFERROR(__xludf.DUMMYFUNCTION("SPLIT(C726,""-"")"),8.0)</f>
        <v>8</v>
      </c>
      <c r="G726" s="3">
        <f>IFERROR(__xludf.DUMMYFUNCTION("""COMPUTED_VALUE"""),50.0)</f>
        <v>50</v>
      </c>
      <c r="H726" s="3">
        <f t="shared" si="1"/>
        <v>1</v>
      </c>
      <c r="J726" s="3">
        <f t="shared" si="2"/>
        <v>1</v>
      </c>
    </row>
    <row r="727">
      <c r="A727" s="2" t="s">
        <v>725</v>
      </c>
      <c r="B727" s="3" t="str">
        <f>IFERROR(__xludf.DUMMYFUNCTION("SPLIT(A727,"","")"),"27-71")</f>
        <v>27-71</v>
      </c>
      <c r="C727" s="3" t="str">
        <f>IFERROR(__xludf.DUMMYFUNCTION("""COMPUTED_VALUE"""),"10-71")</f>
        <v>10-71</v>
      </c>
      <c r="D727" s="3">
        <f>IFERROR(__xludf.DUMMYFUNCTION("SPLIT(B727,""-"")"),27.0)</f>
        <v>27</v>
      </c>
      <c r="E727" s="3">
        <f>IFERROR(__xludf.DUMMYFUNCTION("""COMPUTED_VALUE"""),71.0)</f>
        <v>71</v>
      </c>
      <c r="F727" s="3">
        <f>IFERROR(__xludf.DUMMYFUNCTION("SPLIT(C727,""-"")"),10.0)</f>
        <v>10</v>
      </c>
      <c r="G727" s="3">
        <f>IFERROR(__xludf.DUMMYFUNCTION("""COMPUTED_VALUE"""),71.0)</f>
        <v>71</v>
      </c>
      <c r="H727" s="3">
        <f t="shared" si="1"/>
        <v>1</v>
      </c>
      <c r="J727" s="3">
        <f t="shared" si="2"/>
        <v>1</v>
      </c>
    </row>
    <row r="728">
      <c r="A728" s="2" t="s">
        <v>726</v>
      </c>
      <c r="B728" s="3" t="str">
        <f>IFERROR(__xludf.DUMMYFUNCTION("SPLIT(A728,"","")"),"7-62")</f>
        <v>7-62</v>
      </c>
      <c r="C728" s="3" t="str">
        <f>IFERROR(__xludf.DUMMYFUNCTION("""COMPUTED_VALUE"""),"8-63")</f>
        <v>8-63</v>
      </c>
      <c r="D728" s="3">
        <f>IFERROR(__xludf.DUMMYFUNCTION("SPLIT(B728,""-"")"),7.0)</f>
        <v>7</v>
      </c>
      <c r="E728" s="3">
        <f>IFERROR(__xludf.DUMMYFUNCTION("""COMPUTED_VALUE"""),62.0)</f>
        <v>62</v>
      </c>
      <c r="F728" s="3">
        <f>IFERROR(__xludf.DUMMYFUNCTION("SPLIT(C728,""-"")"),8.0)</f>
        <v>8</v>
      </c>
      <c r="G728" s="3">
        <f>IFERROR(__xludf.DUMMYFUNCTION("""COMPUTED_VALUE"""),63.0)</f>
        <v>63</v>
      </c>
      <c r="H728" s="3" t="str">
        <f t="shared" si="1"/>
        <v>#N/A</v>
      </c>
      <c r="J728" s="3">
        <f t="shared" si="2"/>
        <v>1</v>
      </c>
    </row>
    <row r="729">
      <c r="A729" s="2" t="s">
        <v>727</v>
      </c>
      <c r="B729" s="3" t="str">
        <f>IFERROR(__xludf.DUMMYFUNCTION("SPLIT(A729,"","")"),"17-28")</f>
        <v>17-28</v>
      </c>
      <c r="C729" s="3" t="str">
        <f>IFERROR(__xludf.DUMMYFUNCTION("""COMPUTED_VALUE"""),"27-97")</f>
        <v>27-97</v>
      </c>
      <c r="D729" s="3">
        <f>IFERROR(__xludf.DUMMYFUNCTION("SPLIT(B729,""-"")"),17.0)</f>
        <v>17</v>
      </c>
      <c r="E729" s="3">
        <f>IFERROR(__xludf.DUMMYFUNCTION("""COMPUTED_VALUE"""),28.0)</f>
        <v>28</v>
      </c>
      <c r="F729" s="3">
        <f>IFERROR(__xludf.DUMMYFUNCTION("SPLIT(C729,""-"")"),27.0)</f>
        <v>27</v>
      </c>
      <c r="G729" s="3">
        <f>IFERROR(__xludf.DUMMYFUNCTION("""COMPUTED_VALUE"""),97.0)</f>
        <v>97</v>
      </c>
      <c r="H729" s="3" t="str">
        <f t="shared" si="1"/>
        <v>#N/A</v>
      </c>
      <c r="J729" s="3">
        <f t="shared" si="2"/>
        <v>1</v>
      </c>
    </row>
    <row r="730">
      <c r="A730" s="2" t="s">
        <v>728</v>
      </c>
      <c r="B730" s="3" t="str">
        <f>IFERROR(__xludf.DUMMYFUNCTION("SPLIT(A730,"","")"),"1-90")</f>
        <v>1-90</v>
      </c>
      <c r="C730" s="3" t="str">
        <f>IFERROR(__xludf.DUMMYFUNCTION("""COMPUTED_VALUE"""),"90-90")</f>
        <v>90-90</v>
      </c>
      <c r="D730" s="3">
        <f>IFERROR(__xludf.DUMMYFUNCTION("SPLIT(B730,""-"")"),1.0)</f>
        <v>1</v>
      </c>
      <c r="E730" s="3">
        <f>IFERROR(__xludf.DUMMYFUNCTION("""COMPUTED_VALUE"""),90.0)</f>
        <v>90</v>
      </c>
      <c r="F730" s="3">
        <f>IFERROR(__xludf.DUMMYFUNCTION("SPLIT(C730,""-"")"),90.0)</f>
        <v>90</v>
      </c>
      <c r="G730" s="3">
        <f>IFERROR(__xludf.DUMMYFUNCTION("""COMPUTED_VALUE"""),90.0)</f>
        <v>90</v>
      </c>
      <c r="H730" s="3">
        <f t="shared" si="1"/>
        <v>1</v>
      </c>
      <c r="J730" s="3">
        <f t="shared" si="2"/>
        <v>1</v>
      </c>
    </row>
    <row r="731">
      <c r="A731" s="2" t="s">
        <v>729</v>
      </c>
      <c r="B731" s="3" t="str">
        <f>IFERROR(__xludf.DUMMYFUNCTION("SPLIT(A731,"","")"),"3-94")</f>
        <v>3-94</v>
      </c>
      <c r="C731" s="4">
        <f>IFERROR(__xludf.DUMMYFUNCTION("""COMPUTED_VALUE"""),44596.0)</f>
        <v>44596</v>
      </c>
      <c r="D731" s="3">
        <f>IFERROR(__xludf.DUMMYFUNCTION("SPLIT(B731,""-"")"),3.0)</f>
        <v>3</v>
      </c>
      <c r="E731" s="3">
        <f>IFERROR(__xludf.DUMMYFUNCTION("""COMPUTED_VALUE"""),94.0)</f>
        <v>94</v>
      </c>
      <c r="F731" s="3">
        <f>IFERROR(__xludf.DUMMYFUNCTION("SPLIT(C731,""-"")"),2.0)</f>
        <v>2</v>
      </c>
      <c r="G731" s="3">
        <f>IFERROR(__xludf.DUMMYFUNCTION("""COMPUTED_VALUE"""),4.0)</f>
        <v>4</v>
      </c>
      <c r="H731" s="3" t="str">
        <f t="shared" si="1"/>
        <v>#N/A</v>
      </c>
      <c r="J731" s="3">
        <f t="shared" si="2"/>
        <v>1</v>
      </c>
    </row>
    <row r="732">
      <c r="A732" s="2" t="s">
        <v>730</v>
      </c>
      <c r="B732" s="3" t="str">
        <f>IFERROR(__xludf.DUMMYFUNCTION("SPLIT(A732,"","")"),"3-98")</f>
        <v>3-98</v>
      </c>
      <c r="C732" s="4">
        <f>IFERROR(__xludf.DUMMYFUNCTION("""COMPUTED_VALUE"""),44616.0)</f>
        <v>44616</v>
      </c>
      <c r="D732" s="3">
        <f>IFERROR(__xludf.DUMMYFUNCTION("SPLIT(B732,""-"")"),3.0)</f>
        <v>3</v>
      </c>
      <c r="E732" s="3">
        <f>IFERROR(__xludf.DUMMYFUNCTION("""COMPUTED_VALUE"""),98.0)</f>
        <v>98</v>
      </c>
      <c r="F732" s="3">
        <f>IFERROR(__xludf.DUMMYFUNCTION("SPLIT(C732,""-"")"),2.0)</f>
        <v>2</v>
      </c>
      <c r="G732" s="3">
        <f>IFERROR(__xludf.DUMMYFUNCTION("""COMPUTED_VALUE"""),24.0)</f>
        <v>24</v>
      </c>
      <c r="H732" s="3" t="str">
        <f t="shared" si="1"/>
        <v>#N/A</v>
      </c>
      <c r="J732" s="3">
        <f t="shared" si="2"/>
        <v>1</v>
      </c>
    </row>
    <row r="733">
      <c r="A733" s="2" t="s">
        <v>731</v>
      </c>
      <c r="B733" s="4">
        <f>IFERROR(__xludf.DUMMYFUNCTION("SPLIT(A733,"","")"),44877.0)</f>
        <v>44877</v>
      </c>
      <c r="C733" s="3" t="str">
        <f>IFERROR(__xludf.DUMMYFUNCTION("""COMPUTED_VALUE"""),"12-83")</f>
        <v>12-83</v>
      </c>
      <c r="D733" s="3">
        <f>IFERROR(__xludf.DUMMYFUNCTION("SPLIT(B733,""-"")"),11.0)</f>
        <v>11</v>
      </c>
      <c r="E733" s="3">
        <f>IFERROR(__xludf.DUMMYFUNCTION("""COMPUTED_VALUE"""),12.0)</f>
        <v>12</v>
      </c>
      <c r="F733" s="3">
        <f>IFERROR(__xludf.DUMMYFUNCTION("SPLIT(C733,""-"")"),12.0)</f>
        <v>12</v>
      </c>
      <c r="G733" s="3">
        <f>IFERROR(__xludf.DUMMYFUNCTION("""COMPUTED_VALUE"""),83.0)</f>
        <v>83</v>
      </c>
      <c r="H733" s="3" t="str">
        <f t="shared" si="1"/>
        <v>#N/A</v>
      </c>
      <c r="J733" s="3">
        <f t="shared" si="2"/>
        <v>1</v>
      </c>
    </row>
    <row r="734">
      <c r="A734" s="2" t="s">
        <v>732</v>
      </c>
      <c r="B734" s="3" t="str">
        <f>IFERROR(__xludf.DUMMYFUNCTION("SPLIT(A734,"","")"),"18-37")</f>
        <v>18-37</v>
      </c>
      <c r="C734" s="3" t="str">
        <f>IFERROR(__xludf.DUMMYFUNCTION("""COMPUTED_VALUE"""),"19-36")</f>
        <v>19-36</v>
      </c>
      <c r="D734" s="3">
        <f>IFERROR(__xludf.DUMMYFUNCTION("SPLIT(B734,""-"")"),18.0)</f>
        <v>18</v>
      </c>
      <c r="E734" s="3">
        <f>IFERROR(__xludf.DUMMYFUNCTION("""COMPUTED_VALUE"""),37.0)</f>
        <v>37</v>
      </c>
      <c r="F734" s="3">
        <f>IFERROR(__xludf.DUMMYFUNCTION("SPLIT(C734,""-"")"),19.0)</f>
        <v>19</v>
      </c>
      <c r="G734" s="3">
        <f>IFERROR(__xludf.DUMMYFUNCTION("""COMPUTED_VALUE"""),36.0)</f>
        <v>36</v>
      </c>
      <c r="H734" s="3">
        <f t="shared" si="1"/>
        <v>1</v>
      </c>
      <c r="J734" s="3">
        <f t="shared" si="2"/>
        <v>1</v>
      </c>
    </row>
    <row r="735">
      <c r="A735" s="2" t="s">
        <v>733</v>
      </c>
      <c r="B735" s="3" t="str">
        <f>IFERROR(__xludf.DUMMYFUNCTION("SPLIT(A735,"","")"),"9-98")</f>
        <v>9-98</v>
      </c>
      <c r="C735" s="3" t="str">
        <f>IFERROR(__xludf.DUMMYFUNCTION("""COMPUTED_VALUE"""),"9-90")</f>
        <v>9-90</v>
      </c>
      <c r="D735" s="3">
        <f>IFERROR(__xludf.DUMMYFUNCTION("SPLIT(B735,""-"")"),9.0)</f>
        <v>9</v>
      </c>
      <c r="E735" s="3">
        <f>IFERROR(__xludf.DUMMYFUNCTION("""COMPUTED_VALUE"""),98.0)</f>
        <v>98</v>
      </c>
      <c r="F735" s="3">
        <f>IFERROR(__xludf.DUMMYFUNCTION("SPLIT(C735,""-"")"),9.0)</f>
        <v>9</v>
      </c>
      <c r="G735" s="3">
        <f>IFERROR(__xludf.DUMMYFUNCTION("""COMPUTED_VALUE"""),90.0)</f>
        <v>90</v>
      </c>
      <c r="H735" s="3">
        <f t="shared" si="1"/>
        <v>1</v>
      </c>
      <c r="J735" s="3">
        <f t="shared" si="2"/>
        <v>1</v>
      </c>
    </row>
    <row r="736">
      <c r="A736" s="2" t="s">
        <v>734</v>
      </c>
      <c r="B736" s="3" t="str">
        <f>IFERROR(__xludf.DUMMYFUNCTION("SPLIT(A736,"","")"),"4-98")</f>
        <v>4-98</v>
      </c>
      <c r="C736" s="3" t="str">
        <f>IFERROR(__xludf.DUMMYFUNCTION("""COMPUTED_VALUE"""),"3-99")</f>
        <v>3-99</v>
      </c>
      <c r="D736" s="3">
        <f>IFERROR(__xludf.DUMMYFUNCTION("SPLIT(B736,""-"")"),4.0)</f>
        <v>4</v>
      </c>
      <c r="E736" s="3">
        <f>IFERROR(__xludf.DUMMYFUNCTION("""COMPUTED_VALUE"""),98.0)</f>
        <v>98</v>
      </c>
      <c r="F736" s="3">
        <f>IFERROR(__xludf.DUMMYFUNCTION("SPLIT(C736,""-"")"),3.0)</f>
        <v>3</v>
      </c>
      <c r="G736" s="3">
        <f>IFERROR(__xludf.DUMMYFUNCTION("""COMPUTED_VALUE"""),99.0)</f>
        <v>99</v>
      </c>
      <c r="H736" s="3">
        <f t="shared" si="1"/>
        <v>1</v>
      </c>
      <c r="J736" s="3">
        <f t="shared" si="2"/>
        <v>1</v>
      </c>
    </row>
    <row r="737">
      <c r="A737" s="2" t="s">
        <v>735</v>
      </c>
      <c r="B737" s="3" t="str">
        <f>IFERROR(__xludf.DUMMYFUNCTION("SPLIT(A737,"","")"),"82-82")</f>
        <v>82-82</v>
      </c>
      <c r="C737" s="3" t="str">
        <f>IFERROR(__xludf.DUMMYFUNCTION("""COMPUTED_VALUE"""),"53-82")</f>
        <v>53-82</v>
      </c>
      <c r="D737" s="3">
        <f>IFERROR(__xludf.DUMMYFUNCTION("SPLIT(B737,""-"")"),82.0)</f>
        <v>82</v>
      </c>
      <c r="E737" s="3">
        <f>IFERROR(__xludf.DUMMYFUNCTION("""COMPUTED_VALUE"""),82.0)</f>
        <v>82</v>
      </c>
      <c r="F737" s="3">
        <f>IFERROR(__xludf.DUMMYFUNCTION("SPLIT(C737,""-"")"),53.0)</f>
        <v>53</v>
      </c>
      <c r="G737" s="3">
        <f>IFERROR(__xludf.DUMMYFUNCTION("""COMPUTED_VALUE"""),82.0)</f>
        <v>82</v>
      </c>
      <c r="H737" s="3">
        <f t="shared" si="1"/>
        <v>1</v>
      </c>
      <c r="J737" s="3">
        <f t="shared" si="2"/>
        <v>1</v>
      </c>
    </row>
    <row r="738">
      <c r="A738" s="2" t="s">
        <v>736</v>
      </c>
      <c r="B738" s="3" t="str">
        <f>IFERROR(__xludf.DUMMYFUNCTION("SPLIT(A738,"","")"),"5-54")</f>
        <v>5-54</v>
      </c>
      <c r="C738" s="3" t="str">
        <f>IFERROR(__xludf.DUMMYFUNCTION("""COMPUTED_VALUE"""),"6-88")</f>
        <v>6-88</v>
      </c>
      <c r="D738" s="3">
        <f>IFERROR(__xludf.DUMMYFUNCTION("SPLIT(B738,""-"")"),5.0)</f>
        <v>5</v>
      </c>
      <c r="E738" s="3">
        <f>IFERROR(__xludf.DUMMYFUNCTION("""COMPUTED_VALUE"""),54.0)</f>
        <v>54</v>
      </c>
      <c r="F738" s="3">
        <f>IFERROR(__xludf.DUMMYFUNCTION("SPLIT(C738,""-"")"),6.0)</f>
        <v>6</v>
      </c>
      <c r="G738" s="3">
        <f>IFERROR(__xludf.DUMMYFUNCTION("""COMPUTED_VALUE"""),88.0)</f>
        <v>88</v>
      </c>
      <c r="H738" s="3" t="str">
        <f t="shared" si="1"/>
        <v>#N/A</v>
      </c>
      <c r="J738" s="3">
        <f t="shared" si="2"/>
        <v>1</v>
      </c>
    </row>
    <row r="739">
      <c r="A739" s="2" t="s">
        <v>737</v>
      </c>
      <c r="B739" s="3" t="str">
        <f>IFERROR(__xludf.DUMMYFUNCTION("SPLIT(A739,"","")"),"75-91")</f>
        <v>75-91</v>
      </c>
      <c r="C739" s="3" t="str">
        <f>IFERROR(__xludf.DUMMYFUNCTION("""COMPUTED_VALUE"""),"91-91")</f>
        <v>91-91</v>
      </c>
      <c r="D739" s="3">
        <f>IFERROR(__xludf.DUMMYFUNCTION("SPLIT(B739,""-"")"),75.0)</f>
        <v>75</v>
      </c>
      <c r="E739" s="3">
        <f>IFERROR(__xludf.DUMMYFUNCTION("""COMPUTED_VALUE"""),91.0)</f>
        <v>91</v>
      </c>
      <c r="F739" s="3">
        <f>IFERROR(__xludf.DUMMYFUNCTION("SPLIT(C739,""-"")"),91.0)</f>
        <v>91</v>
      </c>
      <c r="G739" s="3">
        <f>IFERROR(__xludf.DUMMYFUNCTION("""COMPUTED_VALUE"""),91.0)</f>
        <v>91</v>
      </c>
      <c r="H739" s="3">
        <f t="shared" si="1"/>
        <v>1</v>
      </c>
      <c r="J739" s="3">
        <f t="shared" si="2"/>
        <v>1</v>
      </c>
    </row>
    <row r="740">
      <c r="A740" s="2" t="s">
        <v>738</v>
      </c>
      <c r="B740" s="3" t="str">
        <f>IFERROR(__xludf.DUMMYFUNCTION("SPLIT(A740,"","")"),"20-98")</f>
        <v>20-98</v>
      </c>
      <c r="C740" s="3" t="str">
        <f>IFERROR(__xludf.DUMMYFUNCTION("""COMPUTED_VALUE"""),"19-98")</f>
        <v>19-98</v>
      </c>
      <c r="D740" s="3">
        <f>IFERROR(__xludf.DUMMYFUNCTION("SPLIT(B740,""-"")"),20.0)</f>
        <v>20</v>
      </c>
      <c r="E740" s="3">
        <f>IFERROR(__xludf.DUMMYFUNCTION("""COMPUTED_VALUE"""),98.0)</f>
        <v>98</v>
      </c>
      <c r="F740" s="3">
        <f>IFERROR(__xludf.DUMMYFUNCTION("SPLIT(C740,""-"")"),19.0)</f>
        <v>19</v>
      </c>
      <c r="G740" s="3">
        <f>IFERROR(__xludf.DUMMYFUNCTION("""COMPUTED_VALUE"""),98.0)</f>
        <v>98</v>
      </c>
      <c r="H740" s="3">
        <f t="shared" si="1"/>
        <v>1</v>
      </c>
      <c r="J740" s="3">
        <f t="shared" si="2"/>
        <v>1</v>
      </c>
    </row>
    <row r="741">
      <c r="A741" s="2" t="s">
        <v>739</v>
      </c>
      <c r="B741" s="3" t="str">
        <f>IFERROR(__xludf.DUMMYFUNCTION("SPLIT(A741,"","")"),"2-48")</f>
        <v>2-48</v>
      </c>
      <c r="C741" s="3" t="str">
        <f>IFERROR(__xludf.DUMMYFUNCTION("""COMPUTED_VALUE"""),"10-62")</f>
        <v>10-62</v>
      </c>
      <c r="D741" s="3">
        <f>IFERROR(__xludf.DUMMYFUNCTION("SPLIT(B741,""-"")"),2.0)</f>
        <v>2</v>
      </c>
      <c r="E741" s="3">
        <f>IFERROR(__xludf.DUMMYFUNCTION("""COMPUTED_VALUE"""),48.0)</f>
        <v>48</v>
      </c>
      <c r="F741" s="3">
        <f>IFERROR(__xludf.DUMMYFUNCTION("SPLIT(C741,""-"")"),10.0)</f>
        <v>10</v>
      </c>
      <c r="G741" s="3">
        <f>IFERROR(__xludf.DUMMYFUNCTION("""COMPUTED_VALUE"""),62.0)</f>
        <v>62</v>
      </c>
      <c r="H741" s="3" t="str">
        <f t="shared" si="1"/>
        <v>#N/A</v>
      </c>
      <c r="J741" s="3">
        <f t="shared" si="2"/>
        <v>1</v>
      </c>
    </row>
    <row r="742">
      <c r="A742" s="2" t="s">
        <v>740</v>
      </c>
      <c r="B742" s="3" t="str">
        <f>IFERROR(__xludf.DUMMYFUNCTION("SPLIT(A742,"","")"),"16-42")</f>
        <v>16-42</v>
      </c>
      <c r="C742" s="3" t="str">
        <f>IFERROR(__xludf.DUMMYFUNCTION("""COMPUTED_VALUE"""),"41-42")</f>
        <v>41-42</v>
      </c>
      <c r="D742" s="3">
        <f>IFERROR(__xludf.DUMMYFUNCTION("SPLIT(B742,""-"")"),16.0)</f>
        <v>16</v>
      </c>
      <c r="E742" s="3">
        <f>IFERROR(__xludf.DUMMYFUNCTION("""COMPUTED_VALUE"""),42.0)</f>
        <v>42</v>
      </c>
      <c r="F742" s="3">
        <f>IFERROR(__xludf.DUMMYFUNCTION("SPLIT(C742,""-"")"),41.0)</f>
        <v>41</v>
      </c>
      <c r="G742" s="3">
        <f>IFERROR(__xludf.DUMMYFUNCTION("""COMPUTED_VALUE"""),42.0)</f>
        <v>42</v>
      </c>
      <c r="H742" s="3">
        <f t="shared" si="1"/>
        <v>1</v>
      </c>
      <c r="J742" s="3">
        <f t="shared" si="2"/>
        <v>1</v>
      </c>
    </row>
    <row r="743">
      <c r="A743" s="2" t="s">
        <v>741</v>
      </c>
      <c r="B743" s="3" t="str">
        <f>IFERROR(__xludf.DUMMYFUNCTION("SPLIT(A743,"","")"),"61-71")</f>
        <v>61-71</v>
      </c>
      <c r="C743" s="3" t="str">
        <f>IFERROR(__xludf.DUMMYFUNCTION("""COMPUTED_VALUE"""),"59-71")</f>
        <v>59-71</v>
      </c>
      <c r="D743" s="3">
        <f>IFERROR(__xludf.DUMMYFUNCTION("SPLIT(B743,""-"")"),61.0)</f>
        <v>61</v>
      </c>
      <c r="E743" s="3">
        <f>IFERROR(__xludf.DUMMYFUNCTION("""COMPUTED_VALUE"""),71.0)</f>
        <v>71</v>
      </c>
      <c r="F743" s="3">
        <f>IFERROR(__xludf.DUMMYFUNCTION("SPLIT(C743,""-"")"),59.0)</f>
        <v>59</v>
      </c>
      <c r="G743" s="3">
        <f>IFERROR(__xludf.DUMMYFUNCTION("""COMPUTED_VALUE"""),71.0)</f>
        <v>71</v>
      </c>
      <c r="H743" s="3">
        <f t="shared" si="1"/>
        <v>1</v>
      </c>
      <c r="J743" s="3">
        <f t="shared" si="2"/>
        <v>1</v>
      </c>
    </row>
    <row r="744">
      <c r="A744" s="2" t="s">
        <v>742</v>
      </c>
      <c r="B744" s="3" t="str">
        <f>IFERROR(__xludf.DUMMYFUNCTION("SPLIT(A744,"","")"),"3-92")</f>
        <v>3-92</v>
      </c>
      <c r="C744" s="4">
        <f>IFERROR(__xludf.DUMMYFUNCTION("""COMPUTED_VALUE"""),44624.0)</f>
        <v>44624</v>
      </c>
      <c r="D744" s="3">
        <f>IFERROR(__xludf.DUMMYFUNCTION("SPLIT(B744,""-"")"),3.0)</f>
        <v>3</v>
      </c>
      <c r="E744" s="3">
        <f>IFERROR(__xludf.DUMMYFUNCTION("""COMPUTED_VALUE"""),92.0)</f>
        <v>92</v>
      </c>
      <c r="F744" s="3">
        <f>IFERROR(__xludf.DUMMYFUNCTION("SPLIT(C744,""-"")"),3.0)</f>
        <v>3</v>
      </c>
      <c r="G744" s="3">
        <f>IFERROR(__xludf.DUMMYFUNCTION("""COMPUTED_VALUE"""),4.0)</f>
        <v>4</v>
      </c>
      <c r="H744" s="3">
        <f t="shared" si="1"/>
        <v>1</v>
      </c>
      <c r="J744" s="3">
        <f t="shared" si="2"/>
        <v>1</v>
      </c>
    </row>
    <row r="745">
      <c r="A745" s="2" t="s">
        <v>743</v>
      </c>
      <c r="B745" s="3" t="str">
        <f>IFERROR(__xludf.DUMMYFUNCTION("SPLIT(A745,"","")"),"12-47")</f>
        <v>12-47</v>
      </c>
      <c r="C745" s="3" t="str">
        <f>IFERROR(__xludf.DUMMYFUNCTION("""COMPUTED_VALUE"""),"12-69")</f>
        <v>12-69</v>
      </c>
      <c r="D745" s="3">
        <f>IFERROR(__xludf.DUMMYFUNCTION("SPLIT(B745,""-"")"),12.0)</f>
        <v>12</v>
      </c>
      <c r="E745" s="3">
        <f>IFERROR(__xludf.DUMMYFUNCTION("""COMPUTED_VALUE"""),47.0)</f>
        <v>47</v>
      </c>
      <c r="F745" s="3">
        <f>IFERROR(__xludf.DUMMYFUNCTION("SPLIT(C745,""-"")"),12.0)</f>
        <v>12</v>
      </c>
      <c r="G745" s="3">
        <f>IFERROR(__xludf.DUMMYFUNCTION("""COMPUTED_VALUE"""),69.0)</f>
        <v>69</v>
      </c>
      <c r="H745" s="3">
        <f t="shared" si="1"/>
        <v>1</v>
      </c>
      <c r="J745" s="3">
        <f t="shared" si="2"/>
        <v>1</v>
      </c>
    </row>
    <row r="746">
      <c r="A746" s="2" t="s">
        <v>744</v>
      </c>
      <c r="B746" s="3" t="str">
        <f>IFERROR(__xludf.DUMMYFUNCTION("SPLIT(A746,"","")"),"23-26")</f>
        <v>23-26</v>
      </c>
      <c r="C746" s="3" t="str">
        <f>IFERROR(__xludf.DUMMYFUNCTION("""COMPUTED_VALUE"""),"26-65")</f>
        <v>26-65</v>
      </c>
      <c r="D746" s="3">
        <f>IFERROR(__xludf.DUMMYFUNCTION("SPLIT(B746,""-"")"),23.0)</f>
        <v>23</v>
      </c>
      <c r="E746" s="3">
        <f>IFERROR(__xludf.DUMMYFUNCTION("""COMPUTED_VALUE"""),26.0)</f>
        <v>26</v>
      </c>
      <c r="F746" s="3">
        <f>IFERROR(__xludf.DUMMYFUNCTION("SPLIT(C746,""-"")"),26.0)</f>
        <v>26</v>
      </c>
      <c r="G746" s="3">
        <f>IFERROR(__xludf.DUMMYFUNCTION("""COMPUTED_VALUE"""),65.0)</f>
        <v>65</v>
      </c>
      <c r="H746" s="3" t="str">
        <f t="shared" si="1"/>
        <v>#N/A</v>
      </c>
      <c r="J746" s="3">
        <f t="shared" si="2"/>
        <v>1</v>
      </c>
    </row>
    <row r="747">
      <c r="A747" s="2" t="s">
        <v>745</v>
      </c>
      <c r="B747" s="3" t="str">
        <f>IFERROR(__xludf.DUMMYFUNCTION("SPLIT(A747,"","")"),"20-57")</f>
        <v>20-57</v>
      </c>
      <c r="C747" s="3" t="str">
        <f>IFERROR(__xludf.DUMMYFUNCTION("""COMPUTED_VALUE"""),"67-97")</f>
        <v>67-97</v>
      </c>
      <c r="D747" s="3">
        <f>IFERROR(__xludf.DUMMYFUNCTION("SPLIT(B747,""-"")"),20.0)</f>
        <v>20</v>
      </c>
      <c r="E747" s="3">
        <f>IFERROR(__xludf.DUMMYFUNCTION("""COMPUTED_VALUE"""),57.0)</f>
        <v>57</v>
      </c>
      <c r="F747" s="3">
        <f>IFERROR(__xludf.DUMMYFUNCTION("SPLIT(C747,""-"")"),67.0)</f>
        <v>67</v>
      </c>
      <c r="G747" s="3">
        <f>IFERROR(__xludf.DUMMYFUNCTION("""COMPUTED_VALUE"""),97.0)</f>
        <v>97</v>
      </c>
      <c r="H747" s="3" t="str">
        <f t="shared" si="1"/>
        <v>#N/A</v>
      </c>
      <c r="J747" s="3" t="str">
        <f t="shared" si="2"/>
        <v>#N/A</v>
      </c>
    </row>
    <row r="748">
      <c r="A748" s="2" t="s">
        <v>746</v>
      </c>
      <c r="B748" s="3" t="str">
        <f>IFERROR(__xludf.DUMMYFUNCTION("SPLIT(A748,"","")"),"65-95")</f>
        <v>65-95</v>
      </c>
      <c r="C748" s="3" t="str">
        <f>IFERROR(__xludf.DUMMYFUNCTION("""COMPUTED_VALUE"""),"64-65")</f>
        <v>64-65</v>
      </c>
      <c r="D748" s="3">
        <f>IFERROR(__xludf.DUMMYFUNCTION("SPLIT(B748,""-"")"),65.0)</f>
        <v>65</v>
      </c>
      <c r="E748" s="3">
        <f>IFERROR(__xludf.DUMMYFUNCTION("""COMPUTED_VALUE"""),95.0)</f>
        <v>95</v>
      </c>
      <c r="F748" s="3">
        <f>IFERROR(__xludf.DUMMYFUNCTION("SPLIT(C748,""-"")"),64.0)</f>
        <v>64</v>
      </c>
      <c r="G748" s="3">
        <f>IFERROR(__xludf.DUMMYFUNCTION("""COMPUTED_VALUE"""),65.0)</f>
        <v>65</v>
      </c>
      <c r="H748" s="3" t="str">
        <f t="shared" si="1"/>
        <v>#N/A</v>
      </c>
      <c r="J748" s="3">
        <f t="shared" si="2"/>
        <v>1</v>
      </c>
    </row>
    <row r="749">
      <c r="A749" s="2" t="s">
        <v>747</v>
      </c>
      <c r="B749" s="3" t="str">
        <f>IFERROR(__xludf.DUMMYFUNCTION("SPLIT(A749,"","")"),"1-92")</f>
        <v>1-92</v>
      </c>
      <c r="C749" s="3" t="str">
        <f>IFERROR(__xludf.DUMMYFUNCTION("""COMPUTED_VALUE"""),"3-88")</f>
        <v>3-88</v>
      </c>
      <c r="D749" s="3">
        <f>IFERROR(__xludf.DUMMYFUNCTION("SPLIT(B749,""-"")"),1.0)</f>
        <v>1</v>
      </c>
      <c r="E749" s="3">
        <f>IFERROR(__xludf.DUMMYFUNCTION("""COMPUTED_VALUE"""),92.0)</f>
        <v>92</v>
      </c>
      <c r="F749" s="3">
        <f>IFERROR(__xludf.DUMMYFUNCTION("SPLIT(C749,""-"")"),3.0)</f>
        <v>3</v>
      </c>
      <c r="G749" s="3">
        <f>IFERROR(__xludf.DUMMYFUNCTION("""COMPUTED_VALUE"""),88.0)</f>
        <v>88</v>
      </c>
      <c r="H749" s="3">
        <f t="shared" si="1"/>
        <v>1</v>
      </c>
      <c r="J749" s="3">
        <f t="shared" si="2"/>
        <v>1</v>
      </c>
    </row>
    <row r="750">
      <c r="A750" s="2" t="s">
        <v>748</v>
      </c>
      <c r="B750" s="3" t="str">
        <f>IFERROR(__xludf.DUMMYFUNCTION("SPLIT(A750,"","")"),"5-83")</f>
        <v>5-83</v>
      </c>
      <c r="C750" s="3" t="str">
        <f>IFERROR(__xludf.DUMMYFUNCTION("""COMPUTED_VALUE"""),"5-89")</f>
        <v>5-89</v>
      </c>
      <c r="D750" s="3">
        <f>IFERROR(__xludf.DUMMYFUNCTION("SPLIT(B750,""-"")"),5.0)</f>
        <v>5</v>
      </c>
      <c r="E750" s="3">
        <f>IFERROR(__xludf.DUMMYFUNCTION("""COMPUTED_VALUE"""),83.0)</f>
        <v>83</v>
      </c>
      <c r="F750" s="3">
        <f>IFERROR(__xludf.DUMMYFUNCTION("SPLIT(C750,""-"")"),5.0)</f>
        <v>5</v>
      </c>
      <c r="G750" s="3">
        <f>IFERROR(__xludf.DUMMYFUNCTION("""COMPUTED_VALUE"""),89.0)</f>
        <v>89</v>
      </c>
      <c r="H750" s="3">
        <f t="shared" si="1"/>
        <v>1</v>
      </c>
      <c r="J750" s="3">
        <f t="shared" si="2"/>
        <v>1</v>
      </c>
    </row>
    <row r="751">
      <c r="A751" s="2" t="s">
        <v>749</v>
      </c>
      <c r="B751" s="3" t="str">
        <f>IFERROR(__xludf.DUMMYFUNCTION("SPLIT(A751,"","")"),"44-81")</f>
        <v>44-81</v>
      </c>
      <c r="C751" s="3" t="str">
        <f>IFERROR(__xludf.DUMMYFUNCTION("""COMPUTED_VALUE"""),"80-82")</f>
        <v>80-82</v>
      </c>
      <c r="D751" s="3">
        <f>IFERROR(__xludf.DUMMYFUNCTION("SPLIT(B751,""-"")"),44.0)</f>
        <v>44</v>
      </c>
      <c r="E751" s="3">
        <f>IFERROR(__xludf.DUMMYFUNCTION("""COMPUTED_VALUE"""),81.0)</f>
        <v>81</v>
      </c>
      <c r="F751" s="3">
        <f>IFERROR(__xludf.DUMMYFUNCTION("SPLIT(C751,""-"")"),80.0)</f>
        <v>80</v>
      </c>
      <c r="G751" s="3">
        <f>IFERROR(__xludf.DUMMYFUNCTION("""COMPUTED_VALUE"""),82.0)</f>
        <v>82</v>
      </c>
      <c r="H751" s="3" t="str">
        <f t="shared" si="1"/>
        <v>#N/A</v>
      </c>
      <c r="J751" s="3">
        <f t="shared" si="2"/>
        <v>1</v>
      </c>
    </row>
    <row r="752">
      <c r="A752" s="2" t="s">
        <v>750</v>
      </c>
      <c r="B752" s="3" t="str">
        <f>IFERROR(__xludf.DUMMYFUNCTION("SPLIT(A752,"","")"),"30-32")</f>
        <v>30-32</v>
      </c>
      <c r="C752" s="3" t="str">
        <f>IFERROR(__xludf.DUMMYFUNCTION("""COMPUTED_VALUE"""),"31-84")</f>
        <v>31-84</v>
      </c>
      <c r="D752" s="3">
        <f>IFERROR(__xludf.DUMMYFUNCTION("SPLIT(B752,""-"")"),30.0)</f>
        <v>30</v>
      </c>
      <c r="E752" s="3">
        <f>IFERROR(__xludf.DUMMYFUNCTION("""COMPUTED_VALUE"""),32.0)</f>
        <v>32</v>
      </c>
      <c r="F752" s="3">
        <f>IFERROR(__xludf.DUMMYFUNCTION("SPLIT(C752,""-"")"),31.0)</f>
        <v>31</v>
      </c>
      <c r="G752" s="3">
        <f>IFERROR(__xludf.DUMMYFUNCTION("""COMPUTED_VALUE"""),84.0)</f>
        <v>84</v>
      </c>
      <c r="H752" s="3" t="str">
        <f t="shared" si="1"/>
        <v>#N/A</v>
      </c>
      <c r="J752" s="3">
        <f t="shared" si="2"/>
        <v>1</v>
      </c>
    </row>
    <row r="753">
      <c r="A753" s="2" t="s">
        <v>751</v>
      </c>
      <c r="B753" s="3" t="str">
        <f>IFERROR(__xludf.DUMMYFUNCTION("SPLIT(A753,"","")"),"10-51")</f>
        <v>10-51</v>
      </c>
      <c r="C753" s="3" t="str">
        <f>IFERROR(__xludf.DUMMYFUNCTION("""COMPUTED_VALUE"""),"50-50")</f>
        <v>50-50</v>
      </c>
      <c r="D753" s="3">
        <f>IFERROR(__xludf.DUMMYFUNCTION("SPLIT(B753,""-"")"),10.0)</f>
        <v>10</v>
      </c>
      <c r="E753" s="3">
        <f>IFERROR(__xludf.DUMMYFUNCTION("""COMPUTED_VALUE"""),51.0)</f>
        <v>51</v>
      </c>
      <c r="F753" s="3">
        <f>IFERROR(__xludf.DUMMYFUNCTION("SPLIT(C753,""-"")"),50.0)</f>
        <v>50</v>
      </c>
      <c r="G753" s="3">
        <f>IFERROR(__xludf.DUMMYFUNCTION("""COMPUTED_VALUE"""),50.0)</f>
        <v>50</v>
      </c>
      <c r="H753" s="3">
        <f t="shared" si="1"/>
        <v>1</v>
      </c>
      <c r="J753" s="3">
        <f t="shared" si="2"/>
        <v>1</v>
      </c>
    </row>
    <row r="754">
      <c r="A754" s="2" t="s">
        <v>752</v>
      </c>
      <c r="B754" s="3" t="str">
        <f>IFERROR(__xludf.DUMMYFUNCTION("SPLIT(A754,"","")"),"25-52")</f>
        <v>25-52</v>
      </c>
      <c r="C754" s="3" t="str">
        <f>IFERROR(__xludf.DUMMYFUNCTION("""COMPUTED_VALUE"""),"16-25")</f>
        <v>16-25</v>
      </c>
      <c r="D754" s="3">
        <f>IFERROR(__xludf.DUMMYFUNCTION("SPLIT(B754,""-"")"),25.0)</f>
        <v>25</v>
      </c>
      <c r="E754" s="3">
        <f>IFERROR(__xludf.DUMMYFUNCTION("""COMPUTED_VALUE"""),52.0)</f>
        <v>52</v>
      </c>
      <c r="F754" s="3">
        <f>IFERROR(__xludf.DUMMYFUNCTION("SPLIT(C754,""-"")"),16.0)</f>
        <v>16</v>
      </c>
      <c r="G754" s="3">
        <f>IFERROR(__xludf.DUMMYFUNCTION("""COMPUTED_VALUE"""),25.0)</f>
        <v>25</v>
      </c>
      <c r="H754" s="3" t="str">
        <f t="shared" si="1"/>
        <v>#N/A</v>
      </c>
      <c r="J754" s="3">
        <f t="shared" si="2"/>
        <v>1</v>
      </c>
    </row>
    <row r="755">
      <c r="A755" s="2" t="s">
        <v>753</v>
      </c>
      <c r="B755" s="3" t="str">
        <f>IFERROR(__xludf.DUMMYFUNCTION("SPLIT(A755,"","")"),"37-45")</f>
        <v>37-45</v>
      </c>
      <c r="C755" s="3" t="str">
        <f>IFERROR(__xludf.DUMMYFUNCTION("""COMPUTED_VALUE"""),"38-44")</f>
        <v>38-44</v>
      </c>
      <c r="D755" s="3">
        <f>IFERROR(__xludf.DUMMYFUNCTION("SPLIT(B755,""-"")"),37.0)</f>
        <v>37</v>
      </c>
      <c r="E755" s="3">
        <f>IFERROR(__xludf.DUMMYFUNCTION("""COMPUTED_VALUE"""),45.0)</f>
        <v>45</v>
      </c>
      <c r="F755" s="3">
        <f>IFERROR(__xludf.DUMMYFUNCTION("SPLIT(C755,""-"")"),38.0)</f>
        <v>38</v>
      </c>
      <c r="G755" s="3">
        <f>IFERROR(__xludf.DUMMYFUNCTION("""COMPUTED_VALUE"""),44.0)</f>
        <v>44</v>
      </c>
      <c r="H755" s="3">
        <f t="shared" si="1"/>
        <v>1</v>
      </c>
      <c r="J755" s="3">
        <f t="shared" si="2"/>
        <v>1</v>
      </c>
    </row>
    <row r="756">
      <c r="A756" s="2" t="s">
        <v>754</v>
      </c>
      <c r="B756" s="3" t="str">
        <f>IFERROR(__xludf.DUMMYFUNCTION("SPLIT(A756,"","")"),"46-47")</f>
        <v>46-47</v>
      </c>
      <c r="C756" s="3" t="str">
        <f>IFERROR(__xludf.DUMMYFUNCTION("""COMPUTED_VALUE"""),"47-62")</f>
        <v>47-62</v>
      </c>
      <c r="D756" s="3">
        <f>IFERROR(__xludf.DUMMYFUNCTION("SPLIT(B756,""-"")"),46.0)</f>
        <v>46</v>
      </c>
      <c r="E756" s="3">
        <f>IFERROR(__xludf.DUMMYFUNCTION("""COMPUTED_VALUE"""),47.0)</f>
        <v>47</v>
      </c>
      <c r="F756" s="3">
        <f>IFERROR(__xludf.DUMMYFUNCTION("SPLIT(C756,""-"")"),47.0)</f>
        <v>47</v>
      </c>
      <c r="G756" s="3">
        <f>IFERROR(__xludf.DUMMYFUNCTION("""COMPUTED_VALUE"""),62.0)</f>
        <v>62</v>
      </c>
      <c r="H756" s="3" t="str">
        <f t="shared" si="1"/>
        <v>#N/A</v>
      </c>
      <c r="J756" s="3">
        <f t="shared" si="2"/>
        <v>1</v>
      </c>
    </row>
    <row r="757">
      <c r="A757" s="2" t="s">
        <v>755</v>
      </c>
      <c r="B757" s="3" t="str">
        <f>IFERROR(__xludf.DUMMYFUNCTION("SPLIT(A757,"","")"),"59-85")</f>
        <v>59-85</v>
      </c>
      <c r="C757" s="3" t="str">
        <f>IFERROR(__xludf.DUMMYFUNCTION("""COMPUTED_VALUE"""),"84-85")</f>
        <v>84-85</v>
      </c>
      <c r="D757" s="3">
        <f>IFERROR(__xludf.DUMMYFUNCTION("SPLIT(B757,""-"")"),59.0)</f>
        <v>59</v>
      </c>
      <c r="E757" s="3">
        <f>IFERROR(__xludf.DUMMYFUNCTION("""COMPUTED_VALUE"""),85.0)</f>
        <v>85</v>
      </c>
      <c r="F757" s="3">
        <f>IFERROR(__xludf.DUMMYFUNCTION("SPLIT(C757,""-"")"),84.0)</f>
        <v>84</v>
      </c>
      <c r="G757" s="3">
        <f>IFERROR(__xludf.DUMMYFUNCTION("""COMPUTED_VALUE"""),85.0)</f>
        <v>85</v>
      </c>
      <c r="H757" s="3">
        <f t="shared" si="1"/>
        <v>1</v>
      </c>
      <c r="J757" s="3">
        <f t="shared" si="2"/>
        <v>1</v>
      </c>
    </row>
    <row r="758">
      <c r="A758" s="2" t="s">
        <v>756</v>
      </c>
      <c r="B758" s="3" t="str">
        <f>IFERROR(__xludf.DUMMYFUNCTION("SPLIT(A758,"","")"),"13-86")</f>
        <v>13-86</v>
      </c>
      <c r="C758" s="3" t="str">
        <f>IFERROR(__xludf.DUMMYFUNCTION("""COMPUTED_VALUE"""),"12-87")</f>
        <v>12-87</v>
      </c>
      <c r="D758" s="3">
        <f>IFERROR(__xludf.DUMMYFUNCTION("SPLIT(B758,""-"")"),13.0)</f>
        <v>13</v>
      </c>
      <c r="E758" s="3">
        <f>IFERROR(__xludf.DUMMYFUNCTION("""COMPUTED_VALUE"""),86.0)</f>
        <v>86</v>
      </c>
      <c r="F758" s="3">
        <f>IFERROR(__xludf.DUMMYFUNCTION("SPLIT(C758,""-"")"),12.0)</f>
        <v>12</v>
      </c>
      <c r="G758" s="3">
        <f>IFERROR(__xludf.DUMMYFUNCTION("""COMPUTED_VALUE"""),87.0)</f>
        <v>87</v>
      </c>
      <c r="H758" s="3">
        <f t="shared" si="1"/>
        <v>1</v>
      </c>
      <c r="J758" s="3">
        <f t="shared" si="2"/>
        <v>1</v>
      </c>
    </row>
    <row r="759">
      <c r="A759" s="2" t="s">
        <v>757</v>
      </c>
      <c r="B759" s="3" t="str">
        <f>IFERROR(__xludf.DUMMYFUNCTION("SPLIT(A759,"","")"),"29-76")</f>
        <v>29-76</v>
      </c>
      <c r="C759" s="4">
        <f>IFERROR(__xludf.DUMMYFUNCTION("""COMPUTED_VALUE"""),44681.0)</f>
        <v>44681</v>
      </c>
      <c r="D759" s="3">
        <f>IFERROR(__xludf.DUMMYFUNCTION("SPLIT(B759,""-"")"),29.0)</f>
        <v>29</v>
      </c>
      <c r="E759" s="3">
        <f>IFERROR(__xludf.DUMMYFUNCTION("""COMPUTED_VALUE"""),76.0)</f>
        <v>76</v>
      </c>
      <c r="F759" s="3">
        <f>IFERROR(__xludf.DUMMYFUNCTION("SPLIT(C759,""-"")"),4.0)</f>
        <v>4</v>
      </c>
      <c r="G759" s="3">
        <f>IFERROR(__xludf.DUMMYFUNCTION("""COMPUTED_VALUE"""),30.0)</f>
        <v>30</v>
      </c>
      <c r="H759" s="3" t="str">
        <f t="shared" si="1"/>
        <v>#N/A</v>
      </c>
      <c r="J759" s="3">
        <f t="shared" si="2"/>
        <v>1</v>
      </c>
    </row>
    <row r="760">
      <c r="A760" s="2" t="s">
        <v>758</v>
      </c>
      <c r="B760" s="3" t="str">
        <f>IFERROR(__xludf.DUMMYFUNCTION("SPLIT(A760,"","")"),"79-93")</f>
        <v>79-93</v>
      </c>
      <c r="C760" s="3" t="str">
        <f>IFERROR(__xludf.DUMMYFUNCTION("""COMPUTED_VALUE"""),"12-80")</f>
        <v>12-80</v>
      </c>
      <c r="D760" s="3">
        <f>IFERROR(__xludf.DUMMYFUNCTION("SPLIT(B760,""-"")"),79.0)</f>
        <v>79</v>
      </c>
      <c r="E760" s="3">
        <f>IFERROR(__xludf.DUMMYFUNCTION("""COMPUTED_VALUE"""),93.0)</f>
        <v>93</v>
      </c>
      <c r="F760" s="3">
        <f>IFERROR(__xludf.DUMMYFUNCTION("SPLIT(C760,""-"")"),12.0)</f>
        <v>12</v>
      </c>
      <c r="G760" s="3">
        <f>IFERROR(__xludf.DUMMYFUNCTION("""COMPUTED_VALUE"""),80.0)</f>
        <v>80</v>
      </c>
      <c r="H760" s="3" t="str">
        <f t="shared" si="1"/>
        <v>#N/A</v>
      </c>
      <c r="J760" s="3">
        <f t="shared" si="2"/>
        <v>1</v>
      </c>
    </row>
    <row r="761">
      <c r="A761" s="2" t="s">
        <v>759</v>
      </c>
      <c r="B761" s="3" t="str">
        <f>IFERROR(__xludf.DUMMYFUNCTION("SPLIT(A761,"","")"),"61-86")</f>
        <v>61-86</v>
      </c>
      <c r="C761" s="3" t="str">
        <f>IFERROR(__xludf.DUMMYFUNCTION("""COMPUTED_VALUE"""),"61-68")</f>
        <v>61-68</v>
      </c>
      <c r="D761" s="3">
        <f>IFERROR(__xludf.DUMMYFUNCTION("SPLIT(B761,""-"")"),61.0)</f>
        <v>61</v>
      </c>
      <c r="E761" s="3">
        <f>IFERROR(__xludf.DUMMYFUNCTION("""COMPUTED_VALUE"""),86.0)</f>
        <v>86</v>
      </c>
      <c r="F761" s="3">
        <f>IFERROR(__xludf.DUMMYFUNCTION("SPLIT(C761,""-"")"),61.0)</f>
        <v>61</v>
      </c>
      <c r="G761" s="3">
        <f>IFERROR(__xludf.DUMMYFUNCTION("""COMPUTED_VALUE"""),68.0)</f>
        <v>68</v>
      </c>
      <c r="H761" s="3">
        <f t="shared" si="1"/>
        <v>1</v>
      </c>
      <c r="J761" s="3">
        <f t="shared" si="2"/>
        <v>1</v>
      </c>
    </row>
    <row r="762">
      <c r="A762" s="2" t="s">
        <v>760</v>
      </c>
      <c r="B762" s="3" t="str">
        <f>IFERROR(__xludf.DUMMYFUNCTION("SPLIT(A762,"","")"),"13-85")</f>
        <v>13-85</v>
      </c>
      <c r="C762" s="3" t="str">
        <f>IFERROR(__xludf.DUMMYFUNCTION("""COMPUTED_VALUE"""),"15-85")</f>
        <v>15-85</v>
      </c>
      <c r="D762" s="3">
        <f>IFERROR(__xludf.DUMMYFUNCTION("SPLIT(B762,""-"")"),13.0)</f>
        <v>13</v>
      </c>
      <c r="E762" s="3">
        <f>IFERROR(__xludf.DUMMYFUNCTION("""COMPUTED_VALUE"""),85.0)</f>
        <v>85</v>
      </c>
      <c r="F762" s="3">
        <f>IFERROR(__xludf.DUMMYFUNCTION("SPLIT(C762,""-"")"),15.0)</f>
        <v>15</v>
      </c>
      <c r="G762" s="3">
        <f>IFERROR(__xludf.DUMMYFUNCTION("""COMPUTED_VALUE"""),85.0)</f>
        <v>85</v>
      </c>
      <c r="H762" s="3">
        <f t="shared" si="1"/>
        <v>1</v>
      </c>
      <c r="J762" s="3">
        <f t="shared" si="2"/>
        <v>1</v>
      </c>
    </row>
    <row r="763">
      <c r="A763" s="2" t="s">
        <v>761</v>
      </c>
      <c r="B763" s="3" t="str">
        <f>IFERROR(__xludf.DUMMYFUNCTION("SPLIT(A763,"","")"),"33-35")</f>
        <v>33-35</v>
      </c>
      <c r="C763" s="3" t="str">
        <f>IFERROR(__xludf.DUMMYFUNCTION("""COMPUTED_VALUE"""),"34-94")</f>
        <v>34-94</v>
      </c>
      <c r="D763" s="3">
        <f>IFERROR(__xludf.DUMMYFUNCTION("SPLIT(B763,""-"")"),33.0)</f>
        <v>33</v>
      </c>
      <c r="E763" s="3">
        <f>IFERROR(__xludf.DUMMYFUNCTION("""COMPUTED_VALUE"""),35.0)</f>
        <v>35</v>
      </c>
      <c r="F763" s="3">
        <f>IFERROR(__xludf.DUMMYFUNCTION("SPLIT(C763,""-"")"),34.0)</f>
        <v>34</v>
      </c>
      <c r="G763" s="3">
        <f>IFERROR(__xludf.DUMMYFUNCTION("""COMPUTED_VALUE"""),94.0)</f>
        <v>94</v>
      </c>
      <c r="H763" s="3" t="str">
        <f t="shared" si="1"/>
        <v>#N/A</v>
      </c>
      <c r="J763" s="3">
        <f t="shared" si="2"/>
        <v>1</v>
      </c>
    </row>
    <row r="764">
      <c r="A764" s="2" t="s">
        <v>762</v>
      </c>
      <c r="B764" s="3" t="str">
        <f>IFERROR(__xludf.DUMMYFUNCTION("SPLIT(A764,"","")"),"68-69")</f>
        <v>68-69</v>
      </c>
      <c r="C764" s="3" t="str">
        <f>IFERROR(__xludf.DUMMYFUNCTION("""COMPUTED_VALUE"""),"33-71")</f>
        <v>33-71</v>
      </c>
      <c r="D764" s="3">
        <f>IFERROR(__xludf.DUMMYFUNCTION("SPLIT(B764,""-"")"),68.0)</f>
        <v>68</v>
      </c>
      <c r="E764" s="3">
        <f>IFERROR(__xludf.DUMMYFUNCTION("""COMPUTED_VALUE"""),69.0)</f>
        <v>69</v>
      </c>
      <c r="F764" s="3">
        <f>IFERROR(__xludf.DUMMYFUNCTION("SPLIT(C764,""-"")"),33.0)</f>
        <v>33</v>
      </c>
      <c r="G764" s="3">
        <f>IFERROR(__xludf.DUMMYFUNCTION("""COMPUTED_VALUE"""),71.0)</f>
        <v>71</v>
      </c>
      <c r="H764" s="3">
        <f t="shared" si="1"/>
        <v>1</v>
      </c>
      <c r="J764" s="3">
        <f t="shared" si="2"/>
        <v>1</v>
      </c>
    </row>
    <row r="765">
      <c r="A765" s="2" t="s">
        <v>763</v>
      </c>
      <c r="B765" s="3" t="str">
        <f>IFERROR(__xludf.DUMMYFUNCTION("SPLIT(A765,"","")"),"55-90")</f>
        <v>55-90</v>
      </c>
      <c r="C765" s="3" t="str">
        <f>IFERROR(__xludf.DUMMYFUNCTION("""COMPUTED_VALUE"""),"55-82")</f>
        <v>55-82</v>
      </c>
      <c r="D765" s="3">
        <f>IFERROR(__xludf.DUMMYFUNCTION("SPLIT(B765,""-"")"),55.0)</f>
        <v>55</v>
      </c>
      <c r="E765" s="3">
        <f>IFERROR(__xludf.DUMMYFUNCTION("""COMPUTED_VALUE"""),90.0)</f>
        <v>90</v>
      </c>
      <c r="F765" s="3">
        <f>IFERROR(__xludf.DUMMYFUNCTION("SPLIT(C765,""-"")"),55.0)</f>
        <v>55</v>
      </c>
      <c r="G765" s="3">
        <f>IFERROR(__xludf.DUMMYFUNCTION("""COMPUTED_VALUE"""),82.0)</f>
        <v>82</v>
      </c>
      <c r="H765" s="3">
        <f t="shared" si="1"/>
        <v>1</v>
      </c>
      <c r="J765" s="3">
        <f t="shared" si="2"/>
        <v>1</v>
      </c>
    </row>
    <row r="766">
      <c r="A766" s="2" t="s">
        <v>764</v>
      </c>
      <c r="B766" s="3" t="str">
        <f>IFERROR(__xludf.DUMMYFUNCTION("SPLIT(A766,"","")"),"20-94")</f>
        <v>20-94</v>
      </c>
      <c r="C766" s="3" t="str">
        <f>IFERROR(__xludf.DUMMYFUNCTION("""COMPUTED_VALUE"""),"23-94")</f>
        <v>23-94</v>
      </c>
      <c r="D766" s="3">
        <f>IFERROR(__xludf.DUMMYFUNCTION("SPLIT(B766,""-"")"),20.0)</f>
        <v>20</v>
      </c>
      <c r="E766" s="3">
        <f>IFERROR(__xludf.DUMMYFUNCTION("""COMPUTED_VALUE"""),94.0)</f>
        <v>94</v>
      </c>
      <c r="F766" s="3">
        <f>IFERROR(__xludf.DUMMYFUNCTION("SPLIT(C766,""-"")"),23.0)</f>
        <v>23</v>
      </c>
      <c r="G766" s="3">
        <f>IFERROR(__xludf.DUMMYFUNCTION("""COMPUTED_VALUE"""),94.0)</f>
        <v>94</v>
      </c>
      <c r="H766" s="3">
        <f t="shared" si="1"/>
        <v>1</v>
      </c>
      <c r="J766" s="3">
        <f t="shared" si="2"/>
        <v>1</v>
      </c>
    </row>
    <row r="767">
      <c r="A767" s="2" t="s">
        <v>765</v>
      </c>
      <c r="B767" s="3" t="str">
        <f>IFERROR(__xludf.DUMMYFUNCTION("SPLIT(A767,"","")"),"82-98")</f>
        <v>82-98</v>
      </c>
      <c r="C767" s="3" t="str">
        <f>IFERROR(__xludf.DUMMYFUNCTION("""COMPUTED_VALUE"""),"6-83")</f>
        <v>6-83</v>
      </c>
      <c r="D767" s="3">
        <f>IFERROR(__xludf.DUMMYFUNCTION("SPLIT(B767,""-"")"),82.0)</f>
        <v>82</v>
      </c>
      <c r="E767" s="3">
        <f>IFERROR(__xludf.DUMMYFUNCTION("""COMPUTED_VALUE"""),98.0)</f>
        <v>98</v>
      </c>
      <c r="F767" s="3">
        <f>IFERROR(__xludf.DUMMYFUNCTION("SPLIT(C767,""-"")"),6.0)</f>
        <v>6</v>
      </c>
      <c r="G767" s="3">
        <f>IFERROR(__xludf.DUMMYFUNCTION("""COMPUTED_VALUE"""),83.0)</f>
        <v>83</v>
      </c>
      <c r="H767" s="3" t="str">
        <f t="shared" si="1"/>
        <v>#N/A</v>
      </c>
      <c r="J767" s="3">
        <f t="shared" si="2"/>
        <v>1</v>
      </c>
    </row>
    <row r="768">
      <c r="A768" s="2" t="s">
        <v>766</v>
      </c>
      <c r="B768" s="3" t="str">
        <f>IFERROR(__xludf.DUMMYFUNCTION("SPLIT(A768,"","")"),"26-78")</f>
        <v>26-78</v>
      </c>
      <c r="C768" s="3" t="str">
        <f>IFERROR(__xludf.DUMMYFUNCTION("""COMPUTED_VALUE"""),"26-79")</f>
        <v>26-79</v>
      </c>
      <c r="D768" s="3">
        <f>IFERROR(__xludf.DUMMYFUNCTION("SPLIT(B768,""-"")"),26.0)</f>
        <v>26</v>
      </c>
      <c r="E768" s="3">
        <f>IFERROR(__xludf.DUMMYFUNCTION("""COMPUTED_VALUE"""),78.0)</f>
        <v>78</v>
      </c>
      <c r="F768" s="3">
        <f>IFERROR(__xludf.DUMMYFUNCTION("SPLIT(C768,""-"")"),26.0)</f>
        <v>26</v>
      </c>
      <c r="G768" s="3">
        <f>IFERROR(__xludf.DUMMYFUNCTION("""COMPUTED_VALUE"""),79.0)</f>
        <v>79</v>
      </c>
      <c r="H768" s="3">
        <f t="shared" si="1"/>
        <v>1</v>
      </c>
      <c r="J768" s="3">
        <f t="shared" si="2"/>
        <v>1</v>
      </c>
    </row>
    <row r="769">
      <c r="A769" s="2" t="s">
        <v>767</v>
      </c>
      <c r="B769" s="3" t="str">
        <f>IFERROR(__xludf.DUMMYFUNCTION("SPLIT(A769,"","")"),"14-16")</f>
        <v>14-16</v>
      </c>
      <c r="C769" s="3" t="str">
        <f>IFERROR(__xludf.DUMMYFUNCTION("""COMPUTED_VALUE"""),"14-15")</f>
        <v>14-15</v>
      </c>
      <c r="D769" s="3">
        <f>IFERROR(__xludf.DUMMYFUNCTION("SPLIT(B769,""-"")"),14.0)</f>
        <v>14</v>
      </c>
      <c r="E769" s="3">
        <f>IFERROR(__xludf.DUMMYFUNCTION("""COMPUTED_VALUE"""),16.0)</f>
        <v>16</v>
      </c>
      <c r="F769" s="3">
        <f>IFERROR(__xludf.DUMMYFUNCTION("SPLIT(C769,""-"")"),14.0)</f>
        <v>14</v>
      </c>
      <c r="G769" s="3">
        <f>IFERROR(__xludf.DUMMYFUNCTION("""COMPUTED_VALUE"""),15.0)</f>
        <v>15</v>
      </c>
      <c r="H769" s="3">
        <f t="shared" si="1"/>
        <v>1</v>
      </c>
      <c r="J769" s="3">
        <f t="shared" si="2"/>
        <v>1</v>
      </c>
    </row>
    <row r="770">
      <c r="A770" s="2" t="s">
        <v>768</v>
      </c>
      <c r="B770" s="3" t="str">
        <f>IFERROR(__xludf.DUMMYFUNCTION("SPLIT(A770,"","")"),"6-47")</f>
        <v>6-47</v>
      </c>
      <c r="C770" s="3" t="str">
        <f>IFERROR(__xludf.DUMMYFUNCTION("""COMPUTED_VALUE"""),"46-49")</f>
        <v>46-49</v>
      </c>
      <c r="D770" s="3">
        <f>IFERROR(__xludf.DUMMYFUNCTION("SPLIT(B770,""-"")"),6.0)</f>
        <v>6</v>
      </c>
      <c r="E770" s="3">
        <f>IFERROR(__xludf.DUMMYFUNCTION("""COMPUTED_VALUE"""),47.0)</f>
        <v>47</v>
      </c>
      <c r="F770" s="3">
        <f>IFERROR(__xludf.DUMMYFUNCTION("SPLIT(C770,""-"")"),46.0)</f>
        <v>46</v>
      </c>
      <c r="G770" s="3">
        <f>IFERROR(__xludf.DUMMYFUNCTION("""COMPUTED_VALUE"""),49.0)</f>
        <v>49</v>
      </c>
      <c r="H770" s="3" t="str">
        <f t="shared" si="1"/>
        <v>#N/A</v>
      </c>
      <c r="J770" s="3">
        <f t="shared" si="2"/>
        <v>1</v>
      </c>
    </row>
    <row r="771">
      <c r="A771" s="2" t="s">
        <v>769</v>
      </c>
      <c r="B771" s="3" t="str">
        <f>IFERROR(__xludf.DUMMYFUNCTION("SPLIT(A771,"","")"),"4-98")</f>
        <v>4-98</v>
      </c>
      <c r="C771" s="3" t="str">
        <f>IFERROR(__xludf.DUMMYFUNCTION("""COMPUTED_VALUE"""),"1-97")</f>
        <v>1-97</v>
      </c>
      <c r="D771" s="3">
        <f>IFERROR(__xludf.DUMMYFUNCTION("SPLIT(B771,""-"")"),4.0)</f>
        <v>4</v>
      </c>
      <c r="E771" s="3">
        <f>IFERROR(__xludf.DUMMYFUNCTION("""COMPUTED_VALUE"""),98.0)</f>
        <v>98</v>
      </c>
      <c r="F771" s="3">
        <f>IFERROR(__xludf.DUMMYFUNCTION("SPLIT(C771,""-"")"),1.0)</f>
        <v>1</v>
      </c>
      <c r="G771" s="3">
        <f>IFERROR(__xludf.DUMMYFUNCTION("""COMPUTED_VALUE"""),97.0)</f>
        <v>97</v>
      </c>
      <c r="H771" s="3" t="str">
        <f t="shared" si="1"/>
        <v>#N/A</v>
      </c>
      <c r="J771" s="3">
        <f t="shared" si="2"/>
        <v>1</v>
      </c>
    </row>
    <row r="772">
      <c r="A772" s="2" t="s">
        <v>770</v>
      </c>
      <c r="B772" s="3" t="str">
        <f>IFERROR(__xludf.DUMMYFUNCTION("SPLIT(A772,"","")"),"17-76")</f>
        <v>17-76</v>
      </c>
      <c r="C772" s="3" t="str">
        <f>IFERROR(__xludf.DUMMYFUNCTION("""COMPUTED_VALUE"""),"37-65")</f>
        <v>37-65</v>
      </c>
      <c r="D772" s="3">
        <f>IFERROR(__xludf.DUMMYFUNCTION("SPLIT(B772,""-"")"),17.0)</f>
        <v>17</v>
      </c>
      <c r="E772" s="3">
        <f>IFERROR(__xludf.DUMMYFUNCTION("""COMPUTED_VALUE"""),76.0)</f>
        <v>76</v>
      </c>
      <c r="F772" s="3">
        <f>IFERROR(__xludf.DUMMYFUNCTION("SPLIT(C772,""-"")"),37.0)</f>
        <v>37</v>
      </c>
      <c r="G772" s="3">
        <f>IFERROR(__xludf.DUMMYFUNCTION("""COMPUTED_VALUE"""),65.0)</f>
        <v>65</v>
      </c>
      <c r="H772" s="3">
        <f t="shared" si="1"/>
        <v>1</v>
      </c>
      <c r="J772" s="3">
        <f t="shared" si="2"/>
        <v>1</v>
      </c>
    </row>
    <row r="773">
      <c r="A773" s="2" t="s">
        <v>771</v>
      </c>
      <c r="B773" s="3" t="str">
        <f>IFERROR(__xludf.DUMMYFUNCTION("SPLIT(A773,"","")"),"13-71")</f>
        <v>13-71</v>
      </c>
      <c r="C773" s="3" t="str">
        <f>IFERROR(__xludf.DUMMYFUNCTION("""COMPUTED_VALUE"""),"13-59")</f>
        <v>13-59</v>
      </c>
      <c r="D773" s="3">
        <f>IFERROR(__xludf.DUMMYFUNCTION("SPLIT(B773,""-"")"),13.0)</f>
        <v>13</v>
      </c>
      <c r="E773" s="3">
        <f>IFERROR(__xludf.DUMMYFUNCTION("""COMPUTED_VALUE"""),71.0)</f>
        <v>71</v>
      </c>
      <c r="F773" s="3">
        <f>IFERROR(__xludf.DUMMYFUNCTION("SPLIT(C773,""-"")"),13.0)</f>
        <v>13</v>
      </c>
      <c r="G773" s="3">
        <f>IFERROR(__xludf.DUMMYFUNCTION("""COMPUTED_VALUE"""),59.0)</f>
        <v>59</v>
      </c>
      <c r="H773" s="3">
        <f t="shared" si="1"/>
        <v>1</v>
      </c>
      <c r="J773" s="3">
        <f t="shared" si="2"/>
        <v>1</v>
      </c>
    </row>
    <row r="774">
      <c r="A774" s="2" t="s">
        <v>772</v>
      </c>
      <c r="B774" s="3" t="str">
        <f>IFERROR(__xludf.DUMMYFUNCTION("SPLIT(A774,"","")"),"24-67")</f>
        <v>24-67</v>
      </c>
      <c r="C774" s="3" t="str">
        <f>IFERROR(__xludf.DUMMYFUNCTION("""COMPUTED_VALUE"""),"14-58")</f>
        <v>14-58</v>
      </c>
      <c r="D774" s="3">
        <f>IFERROR(__xludf.DUMMYFUNCTION("SPLIT(B774,""-"")"),24.0)</f>
        <v>24</v>
      </c>
      <c r="E774" s="3">
        <f>IFERROR(__xludf.DUMMYFUNCTION("""COMPUTED_VALUE"""),67.0)</f>
        <v>67</v>
      </c>
      <c r="F774" s="3">
        <f>IFERROR(__xludf.DUMMYFUNCTION("SPLIT(C774,""-"")"),14.0)</f>
        <v>14</v>
      </c>
      <c r="G774" s="3">
        <f>IFERROR(__xludf.DUMMYFUNCTION("""COMPUTED_VALUE"""),58.0)</f>
        <v>58</v>
      </c>
      <c r="H774" s="3" t="str">
        <f t="shared" si="1"/>
        <v>#N/A</v>
      </c>
      <c r="J774" s="3">
        <f t="shared" si="2"/>
        <v>1</v>
      </c>
    </row>
    <row r="775">
      <c r="A775" s="2" t="s">
        <v>773</v>
      </c>
      <c r="B775" s="3" t="str">
        <f>IFERROR(__xludf.DUMMYFUNCTION("SPLIT(A775,"","")"),"13-47")</f>
        <v>13-47</v>
      </c>
      <c r="C775" s="3" t="str">
        <f>IFERROR(__xludf.DUMMYFUNCTION("""COMPUTED_VALUE"""),"48-92")</f>
        <v>48-92</v>
      </c>
      <c r="D775" s="3">
        <f>IFERROR(__xludf.DUMMYFUNCTION("SPLIT(B775,""-"")"),13.0)</f>
        <v>13</v>
      </c>
      <c r="E775" s="3">
        <f>IFERROR(__xludf.DUMMYFUNCTION("""COMPUTED_VALUE"""),47.0)</f>
        <v>47</v>
      </c>
      <c r="F775" s="3">
        <f>IFERROR(__xludf.DUMMYFUNCTION("SPLIT(C775,""-"")"),48.0)</f>
        <v>48</v>
      </c>
      <c r="G775" s="3">
        <f>IFERROR(__xludf.DUMMYFUNCTION("""COMPUTED_VALUE"""),92.0)</f>
        <v>92</v>
      </c>
      <c r="H775" s="3" t="str">
        <f t="shared" si="1"/>
        <v>#N/A</v>
      </c>
      <c r="J775" s="3" t="str">
        <f t="shared" si="2"/>
        <v>#N/A</v>
      </c>
    </row>
    <row r="776">
      <c r="A776" s="2" t="s">
        <v>774</v>
      </c>
      <c r="B776" s="3" t="str">
        <f>IFERROR(__xludf.DUMMYFUNCTION("SPLIT(A776,"","")"),"37-38")</f>
        <v>37-38</v>
      </c>
      <c r="C776" s="3" t="str">
        <f>IFERROR(__xludf.DUMMYFUNCTION("""COMPUTED_VALUE"""),"37-60")</f>
        <v>37-60</v>
      </c>
      <c r="D776" s="3">
        <f>IFERROR(__xludf.DUMMYFUNCTION("SPLIT(B776,""-"")"),37.0)</f>
        <v>37</v>
      </c>
      <c r="E776" s="3">
        <f>IFERROR(__xludf.DUMMYFUNCTION("""COMPUTED_VALUE"""),38.0)</f>
        <v>38</v>
      </c>
      <c r="F776" s="3">
        <f>IFERROR(__xludf.DUMMYFUNCTION("SPLIT(C776,""-"")"),37.0)</f>
        <v>37</v>
      </c>
      <c r="G776" s="3">
        <f>IFERROR(__xludf.DUMMYFUNCTION("""COMPUTED_VALUE"""),60.0)</f>
        <v>60</v>
      </c>
      <c r="H776" s="3">
        <f t="shared" si="1"/>
        <v>1</v>
      </c>
      <c r="J776" s="3">
        <f t="shared" si="2"/>
        <v>1</v>
      </c>
    </row>
    <row r="777">
      <c r="A777" s="2" t="s">
        <v>775</v>
      </c>
      <c r="B777" s="3" t="str">
        <f>IFERROR(__xludf.DUMMYFUNCTION("SPLIT(A777,"","")"),"30-90")</f>
        <v>30-90</v>
      </c>
      <c r="C777" s="3" t="str">
        <f>IFERROR(__xludf.DUMMYFUNCTION("""COMPUTED_VALUE"""),"30-71")</f>
        <v>30-71</v>
      </c>
      <c r="D777" s="3">
        <f>IFERROR(__xludf.DUMMYFUNCTION("SPLIT(B777,""-"")"),30.0)</f>
        <v>30</v>
      </c>
      <c r="E777" s="3">
        <f>IFERROR(__xludf.DUMMYFUNCTION("""COMPUTED_VALUE"""),90.0)</f>
        <v>90</v>
      </c>
      <c r="F777" s="3">
        <f>IFERROR(__xludf.DUMMYFUNCTION("SPLIT(C777,""-"")"),30.0)</f>
        <v>30</v>
      </c>
      <c r="G777" s="3">
        <f>IFERROR(__xludf.DUMMYFUNCTION("""COMPUTED_VALUE"""),71.0)</f>
        <v>71</v>
      </c>
      <c r="H777" s="3">
        <f t="shared" si="1"/>
        <v>1</v>
      </c>
      <c r="J777" s="3">
        <f t="shared" si="2"/>
        <v>1</v>
      </c>
    </row>
    <row r="778">
      <c r="A778" s="2" t="s">
        <v>776</v>
      </c>
      <c r="B778" s="3" t="str">
        <f>IFERROR(__xludf.DUMMYFUNCTION("SPLIT(A778,"","")"),"62-74")</f>
        <v>62-74</v>
      </c>
      <c r="C778" s="3" t="str">
        <f>IFERROR(__xludf.DUMMYFUNCTION("""COMPUTED_VALUE"""),"33-86")</f>
        <v>33-86</v>
      </c>
      <c r="D778" s="3">
        <f>IFERROR(__xludf.DUMMYFUNCTION("SPLIT(B778,""-"")"),62.0)</f>
        <v>62</v>
      </c>
      <c r="E778" s="3">
        <f>IFERROR(__xludf.DUMMYFUNCTION("""COMPUTED_VALUE"""),74.0)</f>
        <v>74</v>
      </c>
      <c r="F778" s="3">
        <f>IFERROR(__xludf.DUMMYFUNCTION("SPLIT(C778,""-"")"),33.0)</f>
        <v>33</v>
      </c>
      <c r="G778" s="3">
        <f>IFERROR(__xludf.DUMMYFUNCTION("""COMPUTED_VALUE"""),86.0)</f>
        <v>86</v>
      </c>
      <c r="H778" s="3">
        <f t="shared" si="1"/>
        <v>1</v>
      </c>
      <c r="J778" s="3">
        <f t="shared" si="2"/>
        <v>1</v>
      </c>
    </row>
    <row r="779">
      <c r="A779" s="2" t="s">
        <v>777</v>
      </c>
      <c r="B779" s="3" t="str">
        <f>IFERROR(__xludf.DUMMYFUNCTION("SPLIT(A779,"","")"),"39-40")</f>
        <v>39-40</v>
      </c>
      <c r="C779" s="3" t="str">
        <f>IFERROR(__xludf.DUMMYFUNCTION("""COMPUTED_VALUE"""),"26-40")</f>
        <v>26-40</v>
      </c>
      <c r="D779" s="3">
        <f>IFERROR(__xludf.DUMMYFUNCTION("SPLIT(B779,""-"")"),39.0)</f>
        <v>39</v>
      </c>
      <c r="E779" s="3">
        <f>IFERROR(__xludf.DUMMYFUNCTION("""COMPUTED_VALUE"""),40.0)</f>
        <v>40</v>
      </c>
      <c r="F779" s="3">
        <f>IFERROR(__xludf.DUMMYFUNCTION("SPLIT(C779,""-"")"),26.0)</f>
        <v>26</v>
      </c>
      <c r="G779" s="3">
        <f>IFERROR(__xludf.DUMMYFUNCTION("""COMPUTED_VALUE"""),40.0)</f>
        <v>40</v>
      </c>
      <c r="H779" s="3">
        <f t="shared" si="1"/>
        <v>1</v>
      </c>
      <c r="J779" s="3">
        <f t="shared" si="2"/>
        <v>1</v>
      </c>
    </row>
    <row r="780">
      <c r="A780" s="2" t="s">
        <v>778</v>
      </c>
      <c r="B780" s="3" t="str">
        <f>IFERROR(__xludf.DUMMYFUNCTION("SPLIT(A780,"","")"),"6-81")</f>
        <v>6-81</v>
      </c>
      <c r="C780" s="4">
        <f>IFERROR(__xludf.DUMMYFUNCTION("""COMPUTED_VALUE"""),44697.0)</f>
        <v>44697</v>
      </c>
      <c r="D780" s="3">
        <f>IFERROR(__xludf.DUMMYFUNCTION("SPLIT(B780,""-"")"),6.0)</f>
        <v>6</v>
      </c>
      <c r="E780" s="3">
        <f>IFERROR(__xludf.DUMMYFUNCTION("""COMPUTED_VALUE"""),81.0)</f>
        <v>81</v>
      </c>
      <c r="F780" s="3">
        <f>IFERROR(__xludf.DUMMYFUNCTION("SPLIT(C780,""-"")"),5.0)</f>
        <v>5</v>
      </c>
      <c r="G780" s="3">
        <f>IFERROR(__xludf.DUMMYFUNCTION("""COMPUTED_VALUE"""),16.0)</f>
        <v>16</v>
      </c>
      <c r="H780" s="3" t="str">
        <f t="shared" si="1"/>
        <v>#N/A</v>
      </c>
      <c r="J780" s="3">
        <f t="shared" si="2"/>
        <v>1</v>
      </c>
    </row>
    <row r="781">
      <c r="A781" s="2" t="s">
        <v>779</v>
      </c>
      <c r="B781" s="3" t="str">
        <f>IFERROR(__xludf.DUMMYFUNCTION("SPLIT(A781,"","")"),"10-70")</f>
        <v>10-70</v>
      </c>
      <c r="C781" s="4">
        <f>IFERROR(__xludf.DUMMYFUNCTION("""COMPUTED_VALUE"""),44844.0)</f>
        <v>44844</v>
      </c>
      <c r="D781" s="3">
        <f>IFERROR(__xludf.DUMMYFUNCTION("SPLIT(B781,""-"")"),10.0)</f>
        <v>10</v>
      </c>
      <c r="E781" s="3">
        <f>IFERROR(__xludf.DUMMYFUNCTION("""COMPUTED_VALUE"""),70.0)</f>
        <v>70</v>
      </c>
      <c r="F781" s="3">
        <f>IFERROR(__xludf.DUMMYFUNCTION("SPLIT(C781,""-"")"),10.0)</f>
        <v>10</v>
      </c>
      <c r="G781" s="3">
        <f>IFERROR(__xludf.DUMMYFUNCTION("""COMPUTED_VALUE"""),10.0)</f>
        <v>10</v>
      </c>
      <c r="H781" s="3">
        <f t="shared" si="1"/>
        <v>1</v>
      </c>
      <c r="J781" s="3">
        <f t="shared" si="2"/>
        <v>1</v>
      </c>
    </row>
    <row r="782">
      <c r="A782" s="2" t="s">
        <v>780</v>
      </c>
      <c r="B782" s="3" t="str">
        <f>IFERROR(__xludf.DUMMYFUNCTION("SPLIT(A782,"","")"),"4-84")</f>
        <v>4-84</v>
      </c>
      <c r="C782" s="3" t="str">
        <f>IFERROR(__xludf.DUMMYFUNCTION("""COMPUTED_VALUE"""),"83-92")</f>
        <v>83-92</v>
      </c>
      <c r="D782" s="3">
        <f>IFERROR(__xludf.DUMMYFUNCTION("SPLIT(B782,""-"")"),4.0)</f>
        <v>4</v>
      </c>
      <c r="E782" s="3">
        <f>IFERROR(__xludf.DUMMYFUNCTION("""COMPUTED_VALUE"""),84.0)</f>
        <v>84</v>
      </c>
      <c r="F782" s="3">
        <f>IFERROR(__xludf.DUMMYFUNCTION("SPLIT(C782,""-"")"),83.0)</f>
        <v>83</v>
      </c>
      <c r="G782" s="3">
        <f>IFERROR(__xludf.DUMMYFUNCTION("""COMPUTED_VALUE"""),92.0)</f>
        <v>92</v>
      </c>
      <c r="H782" s="3" t="str">
        <f t="shared" si="1"/>
        <v>#N/A</v>
      </c>
      <c r="J782" s="3">
        <f t="shared" si="2"/>
        <v>1</v>
      </c>
    </row>
    <row r="783">
      <c r="A783" s="2" t="s">
        <v>781</v>
      </c>
      <c r="B783" s="3" t="str">
        <f>IFERROR(__xludf.DUMMYFUNCTION("SPLIT(A783,"","")"),"87-89")</f>
        <v>87-89</v>
      </c>
      <c r="C783" s="3" t="str">
        <f>IFERROR(__xludf.DUMMYFUNCTION("""COMPUTED_VALUE"""),"68-87")</f>
        <v>68-87</v>
      </c>
      <c r="D783" s="3">
        <f>IFERROR(__xludf.DUMMYFUNCTION("SPLIT(B783,""-"")"),87.0)</f>
        <v>87</v>
      </c>
      <c r="E783" s="3">
        <f>IFERROR(__xludf.DUMMYFUNCTION("""COMPUTED_VALUE"""),89.0)</f>
        <v>89</v>
      </c>
      <c r="F783" s="3">
        <f>IFERROR(__xludf.DUMMYFUNCTION("SPLIT(C783,""-"")"),68.0)</f>
        <v>68</v>
      </c>
      <c r="G783" s="3">
        <f>IFERROR(__xludf.DUMMYFUNCTION("""COMPUTED_VALUE"""),87.0)</f>
        <v>87</v>
      </c>
      <c r="H783" s="3" t="str">
        <f t="shared" si="1"/>
        <v>#N/A</v>
      </c>
      <c r="J783" s="3">
        <f t="shared" si="2"/>
        <v>1</v>
      </c>
    </row>
    <row r="784">
      <c r="A784" s="2" t="s">
        <v>782</v>
      </c>
      <c r="B784" s="3" t="str">
        <f>IFERROR(__xludf.DUMMYFUNCTION("SPLIT(A784,"","")"),"47-95")</f>
        <v>47-95</v>
      </c>
      <c r="C784" s="3" t="str">
        <f>IFERROR(__xludf.DUMMYFUNCTION("""COMPUTED_VALUE"""),"16-84")</f>
        <v>16-84</v>
      </c>
      <c r="D784" s="3">
        <f>IFERROR(__xludf.DUMMYFUNCTION("SPLIT(B784,""-"")"),47.0)</f>
        <v>47</v>
      </c>
      <c r="E784" s="3">
        <f>IFERROR(__xludf.DUMMYFUNCTION("""COMPUTED_VALUE"""),95.0)</f>
        <v>95</v>
      </c>
      <c r="F784" s="3">
        <f>IFERROR(__xludf.DUMMYFUNCTION("SPLIT(C784,""-"")"),16.0)</f>
        <v>16</v>
      </c>
      <c r="G784" s="3">
        <f>IFERROR(__xludf.DUMMYFUNCTION("""COMPUTED_VALUE"""),84.0)</f>
        <v>84</v>
      </c>
      <c r="H784" s="3" t="str">
        <f t="shared" si="1"/>
        <v>#N/A</v>
      </c>
      <c r="J784" s="3">
        <f t="shared" si="2"/>
        <v>1</v>
      </c>
    </row>
    <row r="785">
      <c r="A785" s="2" t="s">
        <v>783</v>
      </c>
      <c r="B785" s="3" t="str">
        <f>IFERROR(__xludf.DUMMYFUNCTION("SPLIT(A785,"","")"),"23-86")</f>
        <v>23-86</v>
      </c>
      <c r="C785" s="3" t="str">
        <f>IFERROR(__xludf.DUMMYFUNCTION("""COMPUTED_VALUE"""),"29-86")</f>
        <v>29-86</v>
      </c>
      <c r="D785" s="3">
        <f>IFERROR(__xludf.DUMMYFUNCTION("SPLIT(B785,""-"")"),23.0)</f>
        <v>23</v>
      </c>
      <c r="E785" s="3">
        <f>IFERROR(__xludf.DUMMYFUNCTION("""COMPUTED_VALUE"""),86.0)</f>
        <v>86</v>
      </c>
      <c r="F785" s="3">
        <f>IFERROR(__xludf.DUMMYFUNCTION("SPLIT(C785,""-"")"),29.0)</f>
        <v>29</v>
      </c>
      <c r="G785" s="3">
        <f>IFERROR(__xludf.DUMMYFUNCTION("""COMPUTED_VALUE"""),86.0)</f>
        <v>86</v>
      </c>
      <c r="H785" s="3">
        <f t="shared" si="1"/>
        <v>1</v>
      </c>
      <c r="J785" s="3">
        <f t="shared" si="2"/>
        <v>1</v>
      </c>
    </row>
    <row r="786">
      <c r="A786" s="2" t="s">
        <v>784</v>
      </c>
      <c r="B786" s="3" t="str">
        <f>IFERROR(__xludf.DUMMYFUNCTION("SPLIT(A786,"","")"),"30-98")</f>
        <v>30-98</v>
      </c>
      <c r="C786" s="3" t="str">
        <f>IFERROR(__xludf.DUMMYFUNCTION("""COMPUTED_VALUE"""),"30-62")</f>
        <v>30-62</v>
      </c>
      <c r="D786" s="3">
        <f>IFERROR(__xludf.DUMMYFUNCTION("SPLIT(B786,""-"")"),30.0)</f>
        <v>30</v>
      </c>
      <c r="E786" s="3">
        <f>IFERROR(__xludf.DUMMYFUNCTION("""COMPUTED_VALUE"""),98.0)</f>
        <v>98</v>
      </c>
      <c r="F786" s="3">
        <f>IFERROR(__xludf.DUMMYFUNCTION("SPLIT(C786,""-"")"),30.0)</f>
        <v>30</v>
      </c>
      <c r="G786" s="3">
        <f>IFERROR(__xludf.DUMMYFUNCTION("""COMPUTED_VALUE"""),62.0)</f>
        <v>62</v>
      </c>
      <c r="H786" s="3">
        <f t="shared" si="1"/>
        <v>1</v>
      </c>
      <c r="J786" s="3">
        <f t="shared" si="2"/>
        <v>1</v>
      </c>
    </row>
    <row r="787">
      <c r="A787" s="2" t="s">
        <v>785</v>
      </c>
      <c r="B787" s="3" t="str">
        <f>IFERROR(__xludf.DUMMYFUNCTION("SPLIT(A787,"","")"),"28-85")</f>
        <v>28-85</v>
      </c>
      <c r="C787" s="3" t="str">
        <f>IFERROR(__xludf.DUMMYFUNCTION("""COMPUTED_VALUE"""),"29-83")</f>
        <v>29-83</v>
      </c>
      <c r="D787" s="3">
        <f>IFERROR(__xludf.DUMMYFUNCTION("SPLIT(B787,""-"")"),28.0)</f>
        <v>28</v>
      </c>
      <c r="E787" s="3">
        <f>IFERROR(__xludf.DUMMYFUNCTION("""COMPUTED_VALUE"""),85.0)</f>
        <v>85</v>
      </c>
      <c r="F787" s="3">
        <f>IFERROR(__xludf.DUMMYFUNCTION("SPLIT(C787,""-"")"),29.0)</f>
        <v>29</v>
      </c>
      <c r="G787" s="3">
        <f>IFERROR(__xludf.DUMMYFUNCTION("""COMPUTED_VALUE"""),83.0)</f>
        <v>83</v>
      </c>
      <c r="H787" s="3">
        <f t="shared" si="1"/>
        <v>1</v>
      </c>
      <c r="J787" s="3">
        <f t="shared" si="2"/>
        <v>1</v>
      </c>
    </row>
    <row r="788">
      <c r="A788" s="2" t="s">
        <v>786</v>
      </c>
      <c r="B788" s="3" t="str">
        <f>IFERROR(__xludf.DUMMYFUNCTION("SPLIT(A788,"","")"),"87-98")</f>
        <v>87-98</v>
      </c>
      <c r="C788" s="3" t="str">
        <f>IFERROR(__xludf.DUMMYFUNCTION("""COMPUTED_VALUE"""),"56-97")</f>
        <v>56-97</v>
      </c>
      <c r="D788" s="3">
        <f>IFERROR(__xludf.DUMMYFUNCTION("SPLIT(B788,""-"")"),87.0)</f>
        <v>87</v>
      </c>
      <c r="E788" s="3">
        <f>IFERROR(__xludf.DUMMYFUNCTION("""COMPUTED_VALUE"""),98.0)</f>
        <v>98</v>
      </c>
      <c r="F788" s="3">
        <f>IFERROR(__xludf.DUMMYFUNCTION("SPLIT(C788,""-"")"),56.0)</f>
        <v>56</v>
      </c>
      <c r="G788" s="3">
        <f>IFERROR(__xludf.DUMMYFUNCTION("""COMPUTED_VALUE"""),97.0)</f>
        <v>97</v>
      </c>
      <c r="H788" s="3" t="str">
        <f t="shared" si="1"/>
        <v>#N/A</v>
      </c>
      <c r="J788" s="3">
        <f t="shared" si="2"/>
        <v>1</v>
      </c>
    </row>
    <row r="789">
      <c r="A789" s="2" t="s">
        <v>787</v>
      </c>
      <c r="B789" s="3" t="str">
        <f>IFERROR(__xludf.DUMMYFUNCTION("SPLIT(A789,"","")"),"91-92")</f>
        <v>91-92</v>
      </c>
      <c r="C789" s="3" t="str">
        <f>IFERROR(__xludf.DUMMYFUNCTION("""COMPUTED_VALUE"""),"12-92")</f>
        <v>12-92</v>
      </c>
      <c r="D789" s="3">
        <f>IFERROR(__xludf.DUMMYFUNCTION("SPLIT(B789,""-"")"),91.0)</f>
        <v>91</v>
      </c>
      <c r="E789" s="3">
        <f>IFERROR(__xludf.DUMMYFUNCTION("""COMPUTED_VALUE"""),92.0)</f>
        <v>92</v>
      </c>
      <c r="F789" s="3">
        <f>IFERROR(__xludf.DUMMYFUNCTION("SPLIT(C789,""-"")"),12.0)</f>
        <v>12</v>
      </c>
      <c r="G789" s="3">
        <f>IFERROR(__xludf.DUMMYFUNCTION("""COMPUTED_VALUE"""),92.0)</f>
        <v>92</v>
      </c>
      <c r="H789" s="3">
        <f t="shared" si="1"/>
        <v>1</v>
      </c>
      <c r="J789" s="3">
        <f t="shared" si="2"/>
        <v>1</v>
      </c>
    </row>
    <row r="790">
      <c r="A790" s="2" t="s">
        <v>788</v>
      </c>
      <c r="B790" s="3" t="str">
        <f>IFERROR(__xludf.DUMMYFUNCTION("SPLIT(A790,"","")"),"89-99")</f>
        <v>89-99</v>
      </c>
      <c r="C790" s="3" t="str">
        <f>IFERROR(__xludf.DUMMYFUNCTION("""COMPUTED_VALUE"""),"67-90")</f>
        <v>67-90</v>
      </c>
      <c r="D790" s="3">
        <f>IFERROR(__xludf.DUMMYFUNCTION("SPLIT(B790,""-"")"),89.0)</f>
        <v>89</v>
      </c>
      <c r="E790" s="3">
        <f>IFERROR(__xludf.DUMMYFUNCTION("""COMPUTED_VALUE"""),99.0)</f>
        <v>99</v>
      </c>
      <c r="F790" s="3">
        <f>IFERROR(__xludf.DUMMYFUNCTION("SPLIT(C790,""-"")"),67.0)</f>
        <v>67</v>
      </c>
      <c r="G790" s="3">
        <f>IFERROR(__xludf.DUMMYFUNCTION("""COMPUTED_VALUE"""),90.0)</f>
        <v>90</v>
      </c>
      <c r="H790" s="3" t="str">
        <f t="shared" si="1"/>
        <v>#N/A</v>
      </c>
      <c r="J790" s="3">
        <f t="shared" si="2"/>
        <v>1</v>
      </c>
    </row>
    <row r="791">
      <c r="A791" s="2" t="s">
        <v>789</v>
      </c>
      <c r="B791" s="3" t="str">
        <f>IFERROR(__xludf.DUMMYFUNCTION("SPLIT(A791,"","")"),"52-99")</f>
        <v>52-99</v>
      </c>
      <c r="C791" s="3" t="str">
        <f>IFERROR(__xludf.DUMMYFUNCTION("""COMPUTED_VALUE"""),"29-97")</f>
        <v>29-97</v>
      </c>
      <c r="D791" s="3">
        <f>IFERROR(__xludf.DUMMYFUNCTION("SPLIT(B791,""-"")"),52.0)</f>
        <v>52</v>
      </c>
      <c r="E791" s="3">
        <f>IFERROR(__xludf.DUMMYFUNCTION("""COMPUTED_VALUE"""),99.0)</f>
        <v>99</v>
      </c>
      <c r="F791" s="3">
        <f>IFERROR(__xludf.DUMMYFUNCTION("SPLIT(C791,""-"")"),29.0)</f>
        <v>29</v>
      </c>
      <c r="G791" s="3">
        <f>IFERROR(__xludf.DUMMYFUNCTION("""COMPUTED_VALUE"""),97.0)</f>
        <v>97</v>
      </c>
      <c r="H791" s="3" t="str">
        <f t="shared" si="1"/>
        <v>#N/A</v>
      </c>
      <c r="J791" s="3">
        <f t="shared" si="2"/>
        <v>1</v>
      </c>
    </row>
    <row r="792">
      <c r="A792" s="2" t="s">
        <v>790</v>
      </c>
      <c r="B792" s="3" t="str">
        <f>IFERROR(__xludf.DUMMYFUNCTION("SPLIT(A792,"","")"),"5-92")</f>
        <v>5-92</v>
      </c>
      <c r="C792" s="4">
        <f>IFERROR(__xludf.DUMMYFUNCTION("""COMPUTED_VALUE"""),44636.0)</f>
        <v>44636</v>
      </c>
      <c r="D792" s="3">
        <f>IFERROR(__xludf.DUMMYFUNCTION("SPLIT(B792,""-"")"),5.0)</f>
        <v>5</v>
      </c>
      <c r="E792" s="3">
        <f>IFERROR(__xludf.DUMMYFUNCTION("""COMPUTED_VALUE"""),92.0)</f>
        <v>92</v>
      </c>
      <c r="F792" s="3">
        <f>IFERROR(__xludf.DUMMYFUNCTION("SPLIT(C792,""-"")"),3.0)</f>
        <v>3</v>
      </c>
      <c r="G792" s="3">
        <f>IFERROR(__xludf.DUMMYFUNCTION("""COMPUTED_VALUE"""),16.0)</f>
        <v>16</v>
      </c>
      <c r="H792" s="3" t="str">
        <f t="shared" si="1"/>
        <v>#N/A</v>
      </c>
      <c r="J792" s="3">
        <f t="shared" si="2"/>
        <v>1</v>
      </c>
    </row>
    <row r="793">
      <c r="A793" s="2" t="s">
        <v>791</v>
      </c>
      <c r="B793" s="3" t="str">
        <f>IFERROR(__xludf.DUMMYFUNCTION("SPLIT(A793,"","")"),"3-74")</f>
        <v>3-74</v>
      </c>
      <c r="C793" s="3" t="str">
        <f>IFERROR(__xludf.DUMMYFUNCTION("""COMPUTED_VALUE"""),"2-84")</f>
        <v>2-84</v>
      </c>
      <c r="D793" s="3">
        <f>IFERROR(__xludf.DUMMYFUNCTION("SPLIT(B793,""-"")"),3.0)</f>
        <v>3</v>
      </c>
      <c r="E793" s="3">
        <f>IFERROR(__xludf.DUMMYFUNCTION("""COMPUTED_VALUE"""),74.0)</f>
        <v>74</v>
      </c>
      <c r="F793" s="3">
        <f>IFERROR(__xludf.DUMMYFUNCTION("SPLIT(C793,""-"")"),2.0)</f>
        <v>2</v>
      </c>
      <c r="G793" s="3">
        <f>IFERROR(__xludf.DUMMYFUNCTION("""COMPUTED_VALUE"""),84.0)</f>
        <v>84</v>
      </c>
      <c r="H793" s="3">
        <f t="shared" si="1"/>
        <v>1</v>
      </c>
      <c r="J793" s="3">
        <f t="shared" si="2"/>
        <v>1</v>
      </c>
    </row>
    <row r="794">
      <c r="A794" s="2" t="s">
        <v>792</v>
      </c>
      <c r="B794" s="3" t="str">
        <f>IFERROR(__xludf.DUMMYFUNCTION("SPLIT(A794,"","")"),"54-83")</f>
        <v>54-83</v>
      </c>
      <c r="C794" s="3" t="str">
        <f>IFERROR(__xludf.DUMMYFUNCTION("""COMPUTED_VALUE"""),"55-55")</f>
        <v>55-55</v>
      </c>
      <c r="D794" s="3">
        <f>IFERROR(__xludf.DUMMYFUNCTION("SPLIT(B794,""-"")"),54.0)</f>
        <v>54</v>
      </c>
      <c r="E794" s="3">
        <f>IFERROR(__xludf.DUMMYFUNCTION("""COMPUTED_VALUE"""),83.0)</f>
        <v>83</v>
      </c>
      <c r="F794" s="3">
        <f>IFERROR(__xludf.DUMMYFUNCTION("SPLIT(C794,""-"")"),55.0)</f>
        <v>55</v>
      </c>
      <c r="G794" s="3">
        <f>IFERROR(__xludf.DUMMYFUNCTION("""COMPUTED_VALUE"""),55.0)</f>
        <v>55</v>
      </c>
      <c r="H794" s="3">
        <f t="shared" si="1"/>
        <v>1</v>
      </c>
      <c r="J794" s="3">
        <f t="shared" si="2"/>
        <v>1</v>
      </c>
    </row>
    <row r="795">
      <c r="A795" s="2" t="s">
        <v>793</v>
      </c>
      <c r="B795" s="3" t="str">
        <f>IFERROR(__xludf.DUMMYFUNCTION("SPLIT(A795,"","")"),"1-39")</f>
        <v>1-39</v>
      </c>
      <c r="C795" s="3" t="str">
        <f>IFERROR(__xludf.DUMMYFUNCTION("""COMPUTED_VALUE"""),"39-94")</f>
        <v>39-94</v>
      </c>
      <c r="D795" s="3">
        <f>IFERROR(__xludf.DUMMYFUNCTION("SPLIT(B795,""-"")"),1.0)</f>
        <v>1</v>
      </c>
      <c r="E795" s="3">
        <f>IFERROR(__xludf.DUMMYFUNCTION("""COMPUTED_VALUE"""),39.0)</f>
        <v>39</v>
      </c>
      <c r="F795" s="3">
        <f>IFERROR(__xludf.DUMMYFUNCTION("SPLIT(C795,""-"")"),39.0)</f>
        <v>39</v>
      </c>
      <c r="G795" s="3">
        <f>IFERROR(__xludf.DUMMYFUNCTION("""COMPUTED_VALUE"""),94.0)</f>
        <v>94</v>
      </c>
      <c r="H795" s="3" t="str">
        <f t="shared" si="1"/>
        <v>#N/A</v>
      </c>
      <c r="J795" s="3">
        <f t="shared" si="2"/>
        <v>1</v>
      </c>
    </row>
    <row r="796">
      <c r="A796" s="2" t="s">
        <v>794</v>
      </c>
      <c r="B796" s="3" t="str">
        <f>IFERROR(__xludf.DUMMYFUNCTION("SPLIT(A796,"","")"),"1-98")</f>
        <v>1-98</v>
      </c>
      <c r="C796" s="3" t="str">
        <f>IFERROR(__xludf.DUMMYFUNCTION("""COMPUTED_VALUE"""),"97-98")</f>
        <v>97-98</v>
      </c>
      <c r="D796" s="3">
        <f>IFERROR(__xludf.DUMMYFUNCTION("SPLIT(B796,""-"")"),1.0)</f>
        <v>1</v>
      </c>
      <c r="E796" s="3">
        <f>IFERROR(__xludf.DUMMYFUNCTION("""COMPUTED_VALUE"""),98.0)</f>
        <v>98</v>
      </c>
      <c r="F796" s="3">
        <f>IFERROR(__xludf.DUMMYFUNCTION("SPLIT(C796,""-"")"),97.0)</f>
        <v>97</v>
      </c>
      <c r="G796" s="3">
        <f>IFERROR(__xludf.DUMMYFUNCTION("""COMPUTED_VALUE"""),98.0)</f>
        <v>98</v>
      </c>
      <c r="H796" s="3">
        <f t="shared" si="1"/>
        <v>1</v>
      </c>
      <c r="J796" s="3">
        <f t="shared" si="2"/>
        <v>1</v>
      </c>
    </row>
    <row r="797">
      <c r="A797" s="2" t="s">
        <v>795</v>
      </c>
      <c r="B797" s="3" t="str">
        <f>IFERROR(__xludf.DUMMYFUNCTION("SPLIT(A797,"","")"),"20-98")</f>
        <v>20-98</v>
      </c>
      <c r="C797" s="4">
        <f>IFERROR(__xludf.DUMMYFUNCTION("""COMPUTED_VALUE"""),44759.0)</f>
        <v>44759</v>
      </c>
      <c r="D797" s="3">
        <f>IFERROR(__xludf.DUMMYFUNCTION("SPLIT(B797,""-"")"),20.0)</f>
        <v>20</v>
      </c>
      <c r="E797" s="3">
        <f>IFERROR(__xludf.DUMMYFUNCTION("""COMPUTED_VALUE"""),98.0)</f>
        <v>98</v>
      </c>
      <c r="F797" s="3">
        <f>IFERROR(__xludf.DUMMYFUNCTION("SPLIT(C797,""-"")"),7.0)</f>
        <v>7</v>
      </c>
      <c r="G797" s="3">
        <f>IFERROR(__xludf.DUMMYFUNCTION("""COMPUTED_VALUE"""),17.0)</f>
        <v>17</v>
      </c>
      <c r="H797" s="3" t="str">
        <f t="shared" si="1"/>
        <v>#N/A</v>
      </c>
      <c r="J797" s="3" t="str">
        <f t="shared" si="2"/>
        <v>#N/A</v>
      </c>
    </row>
    <row r="798">
      <c r="A798" s="2" t="s">
        <v>796</v>
      </c>
      <c r="B798" s="3" t="str">
        <f>IFERROR(__xludf.DUMMYFUNCTION("SPLIT(A798,"","")"),"27-47")</f>
        <v>27-47</v>
      </c>
      <c r="C798" s="4">
        <f>IFERROR(__xludf.DUMMYFUNCTION("""COMPUTED_VALUE"""),44861.0)</f>
        <v>44861</v>
      </c>
      <c r="D798" s="3">
        <f>IFERROR(__xludf.DUMMYFUNCTION("SPLIT(B798,""-"")"),27.0)</f>
        <v>27</v>
      </c>
      <c r="E798" s="3">
        <f>IFERROR(__xludf.DUMMYFUNCTION("""COMPUTED_VALUE"""),47.0)</f>
        <v>47</v>
      </c>
      <c r="F798" s="3">
        <f>IFERROR(__xludf.DUMMYFUNCTION("SPLIT(C798,""-"")"),10.0)</f>
        <v>10</v>
      </c>
      <c r="G798" s="3">
        <f>IFERROR(__xludf.DUMMYFUNCTION("""COMPUTED_VALUE"""),27.0)</f>
        <v>27</v>
      </c>
      <c r="H798" s="3" t="str">
        <f t="shared" si="1"/>
        <v>#N/A</v>
      </c>
      <c r="J798" s="3">
        <f t="shared" si="2"/>
        <v>1</v>
      </c>
    </row>
    <row r="799">
      <c r="A799" s="2" t="s">
        <v>797</v>
      </c>
      <c r="B799" s="4">
        <f>IFERROR(__xludf.DUMMYFUNCTION("SPLIT(A799,"","")"),44624.0)</f>
        <v>44624</v>
      </c>
      <c r="C799" s="3" t="str">
        <f>IFERROR(__xludf.DUMMYFUNCTION("""COMPUTED_VALUE"""),"3-64")</f>
        <v>3-64</v>
      </c>
      <c r="D799" s="3">
        <f>IFERROR(__xludf.DUMMYFUNCTION("SPLIT(B799,""-"")"),3.0)</f>
        <v>3</v>
      </c>
      <c r="E799" s="3">
        <f>IFERROR(__xludf.DUMMYFUNCTION("""COMPUTED_VALUE"""),4.0)</f>
        <v>4</v>
      </c>
      <c r="F799" s="3">
        <f>IFERROR(__xludf.DUMMYFUNCTION("SPLIT(C799,""-"")"),3.0)</f>
        <v>3</v>
      </c>
      <c r="G799" s="3">
        <f>IFERROR(__xludf.DUMMYFUNCTION("""COMPUTED_VALUE"""),64.0)</f>
        <v>64</v>
      </c>
      <c r="H799" s="3">
        <f t="shared" si="1"/>
        <v>1</v>
      </c>
      <c r="J799" s="3">
        <f t="shared" si="2"/>
        <v>1</v>
      </c>
    </row>
    <row r="800">
      <c r="A800" s="2" t="s">
        <v>798</v>
      </c>
      <c r="B800" s="3" t="str">
        <f>IFERROR(__xludf.DUMMYFUNCTION("SPLIT(A800,"","")"),"86-87")</f>
        <v>86-87</v>
      </c>
      <c r="C800" s="3" t="str">
        <f>IFERROR(__xludf.DUMMYFUNCTION("""COMPUTED_VALUE"""),"4-86")</f>
        <v>4-86</v>
      </c>
      <c r="D800" s="3">
        <f>IFERROR(__xludf.DUMMYFUNCTION("SPLIT(B800,""-"")"),86.0)</f>
        <v>86</v>
      </c>
      <c r="E800" s="3">
        <f>IFERROR(__xludf.DUMMYFUNCTION("""COMPUTED_VALUE"""),87.0)</f>
        <v>87</v>
      </c>
      <c r="F800" s="3">
        <f>IFERROR(__xludf.DUMMYFUNCTION("SPLIT(C800,""-"")"),4.0)</f>
        <v>4</v>
      </c>
      <c r="G800" s="3">
        <f>IFERROR(__xludf.DUMMYFUNCTION("""COMPUTED_VALUE"""),86.0)</f>
        <v>86</v>
      </c>
      <c r="H800" s="3" t="str">
        <f t="shared" si="1"/>
        <v>#N/A</v>
      </c>
      <c r="J800" s="3">
        <f t="shared" si="2"/>
        <v>1</v>
      </c>
    </row>
    <row r="801">
      <c r="A801" s="2" t="s">
        <v>799</v>
      </c>
      <c r="B801" s="3" t="str">
        <f>IFERROR(__xludf.DUMMYFUNCTION("SPLIT(A801,"","")"),"12-68")</f>
        <v>12-68</v>
      </c>
      <c r="C801" s="3" t="str">
        <f>IFERROR(__xludf.DUMMYFUNCTION("""COMPUTED_VALUE"""),"21-47")</f>
        <v>21-47</v>
      </c>
      <c r="D801" s="3">
        <f>IFERROR(__xludf.DUMMYFUNCTION("SPLIT(B801,""-"")"),12.0)</f>
        <v>12</v>
      </c>
      <c r="E801" s="3">
        <f>IFERROR(__xludf.DUMMYFUNCTION("""COMPUTED_VALUE"""),68.0)</f>
        <v>68</v>
      </c>
      <c r="F801" s="3">
        <f>IFERROR(__xludf.DUMMYFUNCTION("SPLIT(C801,""-"")"),21.0)</f>
        <v>21</v>
      </c>
      <c r="G801" s="3">
        <f>IFERROR(__xludf.DUMMYFUNCTION("""COMPUTED_VALUE"""),47.0)</f>
        <v>47</v>
      </c>
      <c r="H801" s="3">
        <f t="shared" si="1"/>
        <v>1</v>
      </c>
      <c r="J801" s="3">
        <f t="shared" si="2"/>
        <v>1</v>
      </c>
    </row>
    <row r="802">
      <c r="A802" s="2" t="s">
        <v>800</v>
      </c>
      <c r="B802" s="3" t="str">
        <f>IFERROR(__xludf.DUMMYFUNCTION("SPLIT(A802,"","")"),"78-79")</f>
        <v>78-79</v>
      </c>
      <c r="C802" s="3" t="str">
        <f>IFERROR(__xludf.DUMMYFUNCTION("""COMPUTED_VALUE"""),"37-79")</f>
        <v>37-79</v>
      </c>
      <c r="D802" s="3">
        <f>IFERROR(__xludf.DUMMYFUNCTION("SPLIT(B802,""-"")"),78.0)</f>
        <v>78</v>
      </c>
      <c r="E802" s="3">
        <f>IFERROR(__xludf.DUMMYFUNCTION("""COMPUTED_VALUE"""),79.0)</f>
        <v>79</v>
      </c>
      <c r="F802" s="3">
        <f>IFERROR(__xludf.DUMMYFUNCTION("SPLIT(C802,""-"")"),37.0)</f>
        <v>37</v>
      </c>
      <c r="G802" s="3">
        <f>IFERROR(__xludf.DUMMYFUNCTION("""COMPUTED_VALUE"""),79.0)</f>
        <v>79</v>
      </c>
      <c r="H802" s="3">
        <f t="shared" si="1"/>
        <v>1</v>
      </c>
      <c r="J802" s="3">
        <f t="shared" si="2"/>
        <v>1</v>
      </c>
    </row>
    <row r="803">
      <c r="A803" s="2" t="s">
        <v>801</v>
      </c>
      <c r="B803" s="3" t="str">
        <f>IFERROR(__xludf.DUMMYFUNCTION("SPLIT(A803,"","")"),"23-48")</f>
        <v>23-48</v>
      </c>
      <c r="C803" s="3" t="str">
        <f>IFERROR(__xludf.DUMMYFUNCTION("""COMPUTED_VALUE"""),"8-36")</f>
        <v>8-36</v>
      </c>
      <c r="D803" s="3">
        <f>IFERROR(__xludf.DUMMYFUNCTION("SPLIT(B803,""-"")"),23.0)</f>
        <v>23</v>
      </c>
      <c r="E803" s="3">
        <f>IFERROR(__xludf.DUMMYFUNCTION("""COMPUTED_VALUE"""),48.0)</f>
        <v>48</v>
      </c>
      <c r="F803" s="3">
        <f>IFERROR(__xludf.DUMMYFUNCTION("SPLIT(C803,""-"")"),8.0)</f>
        <v>8</v>
      </c>
      <c r="G803" s="3">
        <f>IFERROR(__xludf.DUMMYFUNCTION("""COMPUTED_VALUE"""),36.0)</f>
        <v>36</v>
      </c>
      <c r="H803" s="3" t="str">
        <f t="shared" si="1"/>
        <v>#N/A</v>
      </c>
      <c r="J803" s="3">
        <f t="shared" si="2"/>
        <v>1</v>
      </c>
    </row>
    <row r="804">
      <c r="A804" s="2" t="s">
        <v>802</v>
      </c>
      <c r="B804" s="3" t="str">
        <f>IFERROR(__xludf.DUMMYFUNCTION("SPLIT(A804,"","")"),"5-88")</f>
        <v>5-88</v>
      </c>
      <c r="C804" s="3" t="str">
        <f>IFERROR(__xludf.DUMMYFUNCTION("""COMPUTED_VALUE"""),"4-82")</f>
        <v>4-82</v>
      </c>
      <c r="D804" s="3">
        <f>IFERROR(__xludf.DUMMYFUNCTION("SPLIT(B804,""-"")"),5.0)</f>
        <v>5</v>
      </c>
      <c r="E804" s="3">
        <f>IFERROR(__xludf.DUMMYFUNCTION("""COMPUTED_VALUE"""),88.0)</f>
        <v>88</v>
      </c>
      <c r="F804" s="3">
        <f>IFERROR(__xludf.DUMMYFUNCTION("SPLIT(C804,""-"")"),4.0)</f>
        <v>4</v>
      </c>
      <c r="G804" s="3">
        <f>IFERROR(__xludf.DUMMYFUNCTION("""COMPUTED_VALUE"""),82.0)</f>
        <v>82</v>
      </c>
      <c r="H804" s="3" t="str">
        <f t="shared" si="1"/>
        <v>#N/A</v>
      </c>
      <c r="J804" s="3">
        <f t="shared" si="2"/>
        <v>1</v>
      </c>
    </row>
    <row r="805">
      <c r="A805" s="2" t="s">
        <v>803</v>
      </c>
      <c r="B805" s="3" t="str">
        <f>IFERROR(__xludf.DUMMYFUNCTION("SPLIT(A805,"","")"),"10-96")</f>
        <v>10-96</v>
      </c>
      <c r="C805" s="3" t="str">
        <f>IFERROR(__xludf.DUMMYFUNCTION("""COMPUTED_VALUE"""),"9-96")</f>
        <v>9-96</v>
      </c>
      <c r="D805" s="3">
        <f>IFERROR(__xludf.DUMMYFUNCTION("SPLIT(B805,""-"")"),10.0)</f>
        <v>10</v>
      </c>
      <c r="E805" s="3">
        <f>IFERROR(__xludf.DUMMYFUNCTION("""COMPUTED_VALUE"""),96.0)</f>
        <v>96</v>
      </c>
      <c r="F805" s="3">
        <f>IFERROR(__xludf.DUMMYFUNCTION("SPLIT(C805,""-"")"),9.0)</f>
        <v>9</v>
      </c>
      <c r="G805" s="3">
        <f>IFERROR(__xludf.DUMMYFUNCTION("""COMPUTED_VALUE"""),96.0)</f>
        <v>96</v>
      </c>
      <c r="H805" s="3">
        <f t="shared" si="1"/>
        <v>1</v>
      </c>
      <c r="J805" s="3">
        <f t="shared" si="2"/>
        <v>1</v>
      </c>
    </row>
    <row r="806">
      <c r="A806" s="2" t="s">
        <v>804</v>
      </c>
      <c r="B806" s="3" t="str">
        <f>IFERROR(__xludf.DUMMYFUNCTION("SPLIT(A806,"","")"),"1-99")</f>
        <v>1-99</v>
      </c>
      <c r="C806" s="3" t="str">
        <f>IFERROR(__xludf.DUMMYFUNCTION("""COMPUTED_VALUE"""),"2-99")</f>
        <v>2-99</v>
      </c>
      <c r="D806" s="3">
        <f>IFERROR(__xludf.DUMMYFUNCTION("SPLIT(B806,""-"")"),1.0)</f>
        <v>1</v>
      </c>
      <c r="E806" s="3">
        <f>IFERROR(__xludf.DUMMYFUNCTION("""COMPUTED_VALUE"""),99.0)</f>
        <v>99</v>
      </c>
      <c r="F806" s="3">
        <f>IFERROR(__xludf.DUMMYFUNCTION("SPLIT(C806,""-"")"),2.0)</f>
        <v>2</v>
      </c>
      <c r="G806" s="3">
        <f>IFERROR(__xludf.DUMMYFUNCTION("""COMPUTED_VALUE"""),99.0)</f>
        <v>99</v>
      </c>
      <c r="H806" s="3">
        <f t="shared" si="1"/>
        <v>1</v>
      </c>
      <c r="J806" s="3">
        <f t="shared" si="2"/>
        <v>1</v>
      </c>
    </row>
    <row r="807">
      <c r="A807" s="2" t="s">
        <v>805</v>
      </c>
      <c r="B807" s="3" t="str">
        <f>IFERROR(__xludf.DUMMYFUNCTION("SPLIT(A807,"","")"),"57-77")</f>
        <v>57-77</v>
      </c>
      <c r="C807" s="3" t="str">
        <f>IFERROR(__xludf.DUMMYFUNCTION("""COMPUTED_VALUE"""),"56-56")</f>
        <v>56-56</v>
      </c>
      <c r="D807" s="3">
        <f>IFERROR(__xludf.DUMMYFUNCTION("SPLIT(B807,""-"")"),57.0)</f>
        <v>57</v>
      </c>
      <c r="E807" s="3">
        <f>IFERROR(__xludf.DUMMYFUNCTION("""COMPUTED_VALUE"""),77.0)</f>
        <v>77</v>
      </c>
      <c r="F807" s="3">
        <f>IFERROR(__xludf.DUMMYFUNCTION("SPLIT(C807,""-"")"),56.0)</f>
        <v>56</v>
      </c>
      <c r="G807" s="3">
        <f>IFERROR(__xludf.DUMMYFUNCTION("""COMPUTED_VALUE"""),56.0)</f>
        <v>56</v>
      </c>
      <c r="H807" s="3" t="str">
        <f t="shared" si="1"/>
        <v>#N/A</v>
      </c>
      <c r="J807" s="3" t="str">
        <f t="shared" si="2"/>
        <v>#N/A</v>
      </c>
    </row>
    <row r="808">
      <c r="A808" s="2" t="s">
        <v>806</v>
      </c>
      <c r="B808" s="3" t="str">
        <f>IFERROR(__xludf.DUMMYFUNCTION("SPLIT(A808,"","")"),"66-85")</f>
        <v>66-85</v>
      </c>
      <c r="C808" s="3" t="str">
        <f>IFERROR(__xludf.DUMMYFUNCTION("""COMPUTED_VALUE"""),"65-68")</f>
        <v>65-68</v>
      </c>
      <c r="D808" s="3">
        <f>IFERROR(__xludf.DUMMYFUNCTION("SPLIT(B808,""-"")"),66.0)</f>
        <v>66</v>
      </c>
      <c r="E808" s="3">
        <f>IFERROR(__xludf.DUMMYFUNCTION("""COMPUTED_VALUE"""),85.0)</f>
        <v>85</v>
      </c>
      <c r="F808" s="3">
        <f>IFERROR(__xludf.DUMMYFUNCTION("SPLIT(C808,""-"")"),65.0)</f>
        <v>65</v>
      </c>
      <c r="G808" s="3">
        <f>IFERROR(__xludf.DUMMYFUNCTION("""COMPUTED_VALUE"""),68.0)</f>
        <v>68</v>
      </c>
      <c r="H808" s="3" t="str">
        <f t="shared" si="1"/>
        <v>#N/A</v>
      </c>
      <c r="J808" s="3">
        <f t="shared" si="2"/>
        <v>1</v>
      </c>
    </row>
    <row r="809">
      <c r="A809" s="2" t="s">
        <v>807</v>
      </c>
      <c r="B809" s="3" t="str">
        <f>IFERROR(__xludf.DUMMYFUNCTION("SPLIT(A809,"","")"),"73-87")</f>
        <v>73-87</v>
      </c>
      <c r="C809" s="3" t="str">
        <f>IFERROR(__xludf.DUMMYFUNCTION("""COMPUTED_VALUE"""),"87-90")</f>
        <v>87-90</v>
      </c>
      <c r="D809" s="3">
        <f>IFERROR(__xludf.DUMMYFUNCTION("SPLIT(B809,""-"")"),73.0)</f>
        <v>73</v>
      </c>
      <c r="E809" s="3">
        <f>IFERROR(__xludf.DUMMYFUNCTION("""COMPUTED_VALUE"""),87.0)</f>
        <v>87</v>
      </c>
      <c r="F809" s="3">
        <f>IFERROR(__xludf.DUMMYFUNCTION("SPLIT(C809,""-"")"),87.0)</f>
        <v>87</v>
      </c>
      <c r="G809" s="3">
        <f>IFERROR(__xludf.DUMMYFUNCTION("""COMPUTED_VALUE"""),90.0)</f>
        <v>90</v>
      </c>
      <c r="H809" s="3" t="str">
        <f t="shared" si="1"/>
        <v>#N/A</v>
      </c>
      <c r="J809" s="3">
        <f t="shared" si="2"/>
        <v>1</v>
      </c>
    </row>
    <row r="810">
      <c r="A810" s="2" t="s">
        <v>808</v>
      </c>
      <c r="B810" s="3" t="str">
        <f>IFERROR(__xludf.DUMMYFUNCTION("SPLIT(A810,"","")"),"13-96")</f>
        <v>13-96</v>
      </c>
      <c r="C810" s="3" t="str">
        <f>IFERROR(__xludf.DUMMYFUNCTION("""COMPUTED_VALUE"""),"12-89")</f>
        <v>12-89</v>
      </c>
      <c r="D810" s="3">
        <f>IFERROR(__xludf.DUMMYFUNCTION("SPLIT(B810,""-"")"),13.0)</f>
        <v>13</v>
      </c>
      <c r="E810" s="3">
        <f>IFERROR(__xludf.DUMMYFUNCTION("""COMPUTED_VALUE"""),96.0)</f>
        <v>96</v>
      </c>
      <c r="F810" s="3">
        <f>IFERROR(__xludf.DUMMYFUNCTION("SPLIT(C810,""-"")"),12.0)</f>
        <v>12</v>
      </c>
      <c r="G810" s="3">
        <f>IFERROR(__xludf.DUMMYFUNCTION("""COMPUTED_VALUE"""),89.0)</f>
        <v>89</v>
      </c>
      <c r="H810" s="3" t="str">
        <f t="shared" si="1"/>
        <v>#N/A</v>
      </c>
      <c r="J810" s="3">
        <f t="shared" si="2"/>
        <v>1</v>
      </c>
    </row>
    <row r="811">
      <c r="A811" s="2" t="s">
        <v>809</v>
      </c>
      <c r="B811" s="3" t="str">
        <f>IFERROR(__xludf.DUMMYFUNCTION("SPLIT(A811,"","")"),"15-90")</f>
        <v>15-90</v>
      </c>
      <c r="C811" s="3" t="str">
        <f>IFERROR(__xludf.DUMMYFUNCTION("""COMPUTED_VALUE"""),"60-66")</f>
        <v>60-66</v>
      </c>
      <c r="D811" s="3">
        <f>IFERROR(__xludf.DUMMYFUNCTION("SPLIT(B811,""-"")"),15.0)</f>
        <v>15</v>
      </c>
      <c r="E811" s="3">
        <f>IFERROR(__xludf.DUMMYFUNCTION("""COMPUTED_VALUE"""),90.0)</f>
        <v>90</v>
      </c>
      <c r="F811" s="3">
        <f>IFERROR(__xludf.DUMMYFUNCTION("SPLIT(C811,""-"")"),60.0)</f>
        <v>60</v>
      </c>
      <c r="G811" s="3">
        <f>IFERROR(__xludf.DUMMYFUNCTION("""COMPUTED_VALUE"""),66.0)</f>
        <v>66</v>
      </c>
      <c r="H811" s="3">
        <f t="shared" si="1"/>
        <v>1</v>
      </c>
      <c r="J811" s="3">
        <f t="shared" si="2"/>
        <v>1</v>
      </c>
    </row>
    <row r="812">
      <c r="A812" s="2" t="s">
        <v>810</v>
      </c>
      <c r="B812" s="3" t="str">
        <f>IFERROR(__xludf.DUMMYFUNCTION("SPLIT(A812,"","")"),"75-75")</f>
        <v>75-75</v>
      </c>
      <c r="C812" s="3" t="str">
        <f>IFERROR(__xludf.DUMMYFUNCTION("""COMPUTED_VALUE"""),"12-75")</f>
        <v>12-75</v>
      </c>
      <c r="D812" s="3">
        <f>IFERROR(__xludf.DUMMYFUNCTION("SPLIT(B812,""-"")"),75.0)</f>
        <v>75</v>
      </c>
      <c r="E812" s="3">
        <f>IFERROR(__xludf.DUMMYFUNCTION("""COMPUTED_VALUE"""),75.0)</f>
        <v>75</v>
      </c>
      <c r="F812" s="3">
        <f>IFERROR(__xludf.DUMMYFUNCTION("SPLIT(C812,""-"")"),12.0)</f>
        <v>12</v>
      </c>
      <c r="G812" s="3">
        <f>IFERROR(__xludf.DUMMYFUNCTION("""COMPUTED_VALUE"""),75.0)</f>
        <v>75</v>
      </c>
      <c r="H812" s="3">
        <f t="shared" si="1"/>
        <v>1</v>
      </c>
      <c r="J812" s="3">
        <f t="shared" si="2"/>
        <v>1</v>
      </c>
    </row>
    <row r="813">
      <c r="A813" s="2" t="s">
        <v>811</v>
      </c>
      <c r="B813" s="3" t="str">
        <f>IFERROR(__xludf.DUMMYFUNCTION("SPLIT(A813,"","")"),"15-86")</f>
        <v>15-86</v>
      </c>
      <c r="C813" s="3" t="str">
        <f>IFERROR(__xludf.DUMMYFUNCTION("""COMPUTED_VALUE"""),"85-91")</f>
        <v>85-91</v>
      </c>
      <c r="D813" s="3">
        <f>IFERROR(__xludf.DUMMYFUNCTION("SPLIT(B813,""-"")"),15.0)</f>
        <v>15</v>
      </c>
      <c r="E813" s="3">
        <f>IFERROR(__xludf.DUMMYFUNCTION("""COMPUTED_VALUE"""),86.0)</f>
        <v>86</v>
      </c>
      <c r="F813" s="3">
        <f>IFERROR(__xludf.DUMMYFUNCTION("SPLIT(C813,""-"")"),85.0)</f>
        <v>85</v>
      </c>
      <c r="G813" s="3">
        <f>IFERROR(__xludf.DUMMYFUNCTION("""COMPUTED_VALUE"""),91.0)</f>
        <v>91</v>
      </c>
      <c r="H813" s="3" t="str">
        <f t="shared" si="1"/>
        <v>#N/A</v>
      </c>
      <c r="J813" s="3">
        <f t="shared" si="2"/>
        <v>1</v>
      </c>
    </row>
    <row r="814">
      <c r="A814" s="2" t="s">
        <v>812</v>
      </c>
      <c r="B814" s="3" t="str">
        <f>IFERROR(__xludf.DUMMYFUNCTION("SPLIT(A814,"","")"),"26-67")</f>
        <v>26-67</v>
      </c>
      <c r="C814" s="3" t="str">
        <f>IFERROR(__xludf.DUMMYFUNCTION("""COMPUTED_VALUE"""),"25-44")</f>
        <v>25-44</v>
      </c>
      <c r="D814" s="3">
        <f>IFERROR(__xludf.DUMMYFUNCTION("SPLIT(B814,""-"")"),26.0)</f>
        <v>26</v>
      </c>
      <c r="E814" s="3">
        <f>IFERROR(__xludf.DUMMYFUNCTION("""COMPUTED_VALUE"""),67.0)</f>
        <v>67</v>
      </c>
      <c r="F814" s="3">
        <f>IFERROR(__xludf.DUMMYFUNCTION("SPLIT(C814,""-"")"),25.0)</f>
        <v>25</v>
      </c>
      <c r="G814" s="3">
        <f>IFERROR(__xludf.DUMMYFUNCTION("""COMPUTED_VALUE"""),44.0)</f>
        <v>44</v>
      </c>
      <c r="H814" s="3" t="str">
        <f t="shared" si="1"/>
        <v>#N/A</v>
      </c>
      <c r="J814" s="3">
        <f t="shared" si="2"/>
        <v>1</v>
      </c>
    </row>
    <row r="815">
      <c r="A815" s="2" t="s">
        <v>813</v>
      </c>
      <c r="B815" s="3" t="str">
        <f>IFERROR(__xludf.DUMMYFUNCTION("SPLIT(A815,"","")"),"15-86")</f>
        <v>15-86</v>
      </c>
      <c r="C815" s="3" t="str">
        <f>IFERROR(__xludf.DUMMYFUNCTION("""COMPUTED_VALUE"""),"16-87")</f>
        <v>16-87</v>
      </c>
      <c r="D815" s="3">
        <f>IFERROR(__xludf.DUMMYFUNCTION("SPLIT(B815,""-"")"),15.0)</f>
        <v>15</v>
      </c>
      <c r="E815" s="3">
        <f>IFERROR(__xludf.DUMMYFUNCTION("""COMPUTED_VALUE"""),86.0)</f>
        <v>86</v>
      </c>
      <c r="F815" s="3">
        <f>IFERROR(__xludf.DUMMYFUNCTION("SPLIT(C815,""-"")"),16.0)</f>
        <v>16</v>
      </c>
      <c r="G815" s="3">
        <f>IFERROR(__xludf.DUMMYFUNCTION("""COMPUTED_VALUE"""),87.0)</f>
        <v>87</v>
      </c>
      <c r="H815" s="3" t="str">
        <f t="shared" si="1"/>
        <v>#N/A</v>
      </c>
      <c r="J815" s="3">
        <f t="shared" si="2"/>
        <v>1</v>
      </c>
    </row>
    <row r="816">
      <c r="A816" s="2" t="s">
        <v>814</v>
      </c>
      <c r="B816" s="3" t="str">
        <f>IFERROR(__xludf.DUMMYFUNCTION("SPLIT(A816,"","")"),"23-58")</f>
        <v>23-58</v>
      </c>
      <c r="C816" s="3" t="str">
        <f>IFERROR(__xludf.DUMMYFUNCTION("""COMPUTED_VALUE"""),"43-69")</f>
        <v>43-69</v>
      </c>
      <c r="D816" s="3">
        <f>IFERROR(__xludf.DUMMYFUNCTION("SPLIT(B816,""-"")"),23.0)</f>
        <v>23</v>
      </c>
      <c r="E816" s="3">
        <f>IFERROR(__xludf.DUMMYFUNCTION("""COMPUTED_VALUE"""),58.0)</f>
        <v>58</v>
      </c>
      <c r="F816" s="3">
        <f>IFERROR(__xludf.DUMMYFUNCTION("SPLIT(C816,""-"")"),43.0)</f>
        <v>43</v>
      </c>
      <c r="G816" s="3">
        <f>IFERROR(__xludf.DUMMYFUNCTION("""COMPUTED_VALUE"""),69.0)</f>
        <v>69</v>
      </c>
      <c r="H816" s="3" t="str">
        <f t="shared" si="1"/>
        <v>#N/A</v>
      </c>
      <c r="J816" s="3">
        <f t="shared" si="2"/>
        <v>1</v>
      </c>
    </row>
    <row r="817">
      <c r="A817" s="2" t="s">
        <v>815</v>
      </c>
      <c r="B817" s="3" t="str">
        <f>IFERROR(__xludf.DUMMYFUNCTION("SPLIT(A817,"","")"),"2-86")</f>
        <v>2-86</v>
      </c>
      <c r="C817" s="3" t="str">
        <f>IFERROR(__xludf.DUMMYFUNCTION("""COMPUTED_VALUE"""),"16-87")</f>
        <v>16-87</v>
      </c>
      <c r="D817" s="3">
        <f>IFERROR(__xludf.DUMMYFUNCTION("SPLIT(B817,""-"")"),2.0)</f>
        <v>2</v>
      </c>
      <c r="E817" s="3">
        <f>IFERROR(__xludf.DUMMYFUNCTION("""COMPUTED_VALUE"""),86.0)</f>
        <v>86</v>
      </c>
      <c r="F817" s="3">
        <f>IFERROR(__xludf.DUMMYFUNCTION("SPLIT(C817,""-"")"),16.0)</f>
        <v>16</v>
      </c>
      <c r="G817" s="3">
        <f>IFERROR(__xludf.DUMMYFUNCTION("""COMPUTED_VALUE"""),87.0)</f>
        <v>87</v>
      </c>
      <c r="H817" s="3" t="str">
        <f t="shared" si="1"/>
        <v>#N/A</v>
      </c>
      <c r="J817" s="3">
        <f t="shared" si="2"/>
        <v>1</v>
      </c>
    </row>
    <row r="818">
      <c r="A818" s="2" t="s">
        <v>816</v>
      </c>
      <c r="B818" s="3" t="str">
        <f>IFERROR(__xludf.DUMMYFUNCTION("SPLIT(A818,"","")"),"18-78")</f>
        <v>18-78</v>
      </c>
      <c r="C818" s="4">
        <f>IFERROR(__xludf.DUMMYFUNCTION("""COMPUTED_VALUE"""),44823.0)</f>
        <v>44823</v>
      </c>
      <c r="D818" s="3">
        <f>IFERROR(__xludf.DUMMYFUNCTION("SPLIT(B818,""-"")"),18.0)</f>
        <v>18</v>
      </c>
      <c r="E818" s="3">
        <f>IFERROR(__xludf.DUMMYFUNCTION("""COMPUTED_VALUE"""),78.0)</f>
        <v>78</v>
      </c>
      <c r="F818" s="3">
        <f>IFERROR(__xludf.DUMMYFUNCTION("SPLIT(C818,""-"")"),9.0)</f>
        <v>9</v>
      </c>
      <c r="G818" s="3">
        <f>IFERROR(__xludf.DUMMYFUNCTION("""COMPUTED_VALUE"""),19.0)</f>
        <v>19</v>
      </c>
      <c r="H818" s="3" t="str">
        <f t="shared" si="1"/>
        <v>#N/A</v>
      </c>
      <c r="J818" s="3">
        <f t="shared" si="2"/>
        <v>1</v>
      </c>
    </row>
    <row r="819">
      <c r="A819" s="2" t="s">
        <v>817</v>
      </c>
      <c r="B819" s="3" t="str">
        <f>IFERROR(__xludf.DUMMYFUNCTION("SPLIT(A819,"","")"),"92-94")</f>
        <v>92-94</v>
      </c>
      <c r="C819" s="3" t="str">
        <f>IFERROR(__xludf.DUMMYFUNCTION("""COMPUTED_VALUE"""),"13-93")</f>
        <v>13-93</v>
      </c>
      <c r="D819" s="3">
        <f>IFERROR(__xludf.DUMMYFUNCTION("SPLIT(B819,""-"")"),92.0)</f>
        <v>92</v>
      </c>
      <c r="E819" s="3">
        <f>IFERROR(__xludf.DUMMYFUNCTION("""COMPUTED_VALUE"""),94.0)</f>
        <v>94</v>
      </c>
      <c r="F819" s="3">
        <f>IFERROR(__xludf.DUMMYFUNCTION("SPLIT(C819,""-"")"),13.0)</f>
        <v>13</v>
      </c>
      <c r="G819" s="3">
        <f>IFERROR(__xludf.DUMMYFUNCTION("""COMPUTED_VALUE"""),93.0)</f>
        <v>93</v>
      </c>
      <c r="H819" s="3" t="str">
        <f t="shared" si="1"/>
        <v>#N/A</v>
      </c>
      <c r="J819" s="3">
        <f t="shared" si="2"/>
        <v>1</v>
      </c>
    </row>
    <row r="820">
      <c r="A820" s="2" t="s">
        <v>818</v>
      </c>
      <c r="B820" s="3" t="str">
        <f>IFERROR(__xludf.DUMMYFUNCTION("SPLIT(A820,"","")"),"8-46")</f>
        <v>8-46</v>
      </c>
      <c r="C820" s="3" t="str">
        <f>IFERROR(__xludf.DUMMYFUNCTION("""COMPUTED_VALUE"""),"2-45")</f>
        <v>2-45</v>
      </c>
      <c r="D820" s="3">
        <f>IFERROR(__xludf.DUMMYFUNCTION("SPLIT(B820,""-"")"),8.0)</f>
        <v>8</v>
      </c>
      <c r="E820" s="3">
        <f>IFERROR(__xludf.DUMMYFUNCTION("""COMPUTED_VALUE"""),46.0)</f>
        <v>46</v>
      </c>
      <c r="F820" s="3">
        <f>IFERROR(__xludf.DUMMYFUNCTION("SPLIT(C820,""-"")"),2.0)</f>
        <v>2</v>
      </c>
      <c r="G820" s="3">
        <f>IFERROR(__xludf.DUMMYFUNCTION("""COMPUTED_VALUE"""),45.0)</f>
        <v>45</v>
      </c>
      <c r="H820" s="3" t="str">
        <f t="shared" si="1"/>
        <v>#N/A</v>
      </c>
      <c r="J820" s="3">
        <f t="shared" si="2"/>
        <v>1</v>
      </c>
    </row>
    <row r="821">
      <c r="A821" s="2" t="s">
        <v>819</v>
      </c>
      <c r="B821" s="3" t="str">
        <f>IFERROR(__xludf.DUMMYFUNCTION("SPLIT(A821,"","")"),"39-60")</f>
        <v>39-60</v>
      </c>
      <c r="C821" s="3" t="str">
        <f>IFERROR(__xludf.DUMMYFUNCTION("""COMPUTED_VALUE"""),"39-50")</f>
        <v>39-50</v>
      </c>
      <c r="D821" s="3">
        <f>IFERROR(__xludf.DUMMYFUNCTION("SPLIT(B821,""-"")"),39.0)</f>
        <v>39</v>
      </c>
      <c r="E821" s="3">
        <f>IFERROR(__xludf.DUMMYFUNCTION("""COMPUTED_VALUE"""),60.0)</f>
        <v>60</v>
      </c>
      <c r="F821" s="3">
        <f>IFERROR(__xludf.DUMMYFUNCTION("SPLIT(C821,""-"")"),39.0)</f>
        <v>39</v>
      </c>
      <c r="G821" s="3">
        <f>IFERROR(__xludf.DUMMYFUNCTION("""COMPUTED_VALUE"""),50.0)</f>
        <v>50</v>
      </c>
      <c r="H821" s="3">
        <f t="shared" si="1"/>
        <v>1</v>
      </c>
      <c r="J821" s="3">
        <f t="shared" si="2"/>
        <v>1</v>
      </c>
    </row>
    <row r="822">
      <c r="A822" s="2" t="s">
        <v>820</v>
      </c>
      <c r="B822" s="3" t="str">
        <f>IFERROR(__xludf.DUMMYFUNCTION("SPLIT(A822,"","")"),"76-85")</f>
        <v>76-85</v>
      </c>
      <c r="C822" s="3" t="str">
        <f>IFERROR(__xludf.DUMMYFUNCTION("""COMPUTED_VALUE"""),"75-77")</f>
        <v>75-77</v>
      </c>
      <c r="D822" s="3">
        <f>IFERROR(__xludf.DUMMYFUNCTION("SPLIT(B822,""-"")"),76.0)</f>
        <v>76</v>
      </c>
      <c r="E822" s="3">
        <f>IFERROR(__xludf.DUMMYFUNCTION("""COMPUTED_VALUE"""),85.0)</f>
        <v>85</v>
      </c>
      <c r="F822" s="3">
        <f>IFERROR(__xludf.DUMMYFUNCTION("SPLIT(C822,""-"")"),75.0)</f>
        <v>75</v>
      </c>
      <c r="G822" s="3">
        <f>IFERROR(__xludf.DUMMYFUNCTION("""COMPUTED_VALUE"""),77.0)</f>
        <v>77</v>
      </c>
      <c r="H822" s="3" t="str">
        <f t="shared" si="1"/>
        <v>#N/A</v>
      </c>
      <c r="J822" s="3">
        <f t="shared" si="2"/>
        <v>1</v>
      </c>
    </row>
    <row r="823">
      <c r="A823" s="2" t="s">
        <v>821</v>
      </c>
      <c r="B823" s="3" t="str">
        <f>IFERROR(__xludf.DUMMYFUNCTION("SPLIT(A823,"","")"),"52-63")</f>
        <v>52-63</v>
      </c>
      <c r="C823" s="3" t="str">
        <f>IFERROR(__xludf.DUMMYFUNCTION("""COMPUTED_VALUE"""),"36-63")</f>
        <v>36-63</v>
      </c>
      <c r="D823" s="3">
        <f>IFERROR(__xludf.DUMMYFUNCTION("SPLIT(B823,""-"")"),52.0)</f>
        <v>52</v>
      </c>
      <c r="E823" s="3">
        <f>IFERROR(__xludf.DUMMYFUNCTION("""COMPUTED_VALUE"""),63.0)</f>
        <v>63</v>
      </c>
      <c r="F823" s="3">
        <f>IFERROR(__xludf.DUMMYFUNCTION("SPLIT(C823,""-"")"),36.0)</f>
        <v>36</v>
      </c>
      <c r="G823" s="3">
        <f>IFERROR(__xludf.DUMMYFUNCTION("""COMPUTED_VALUE"""),63.0)</f>
        <v>63</v>
      </c>
      <c r="H823" s="3">
        <f t="shared" si="1"/>
        <v>1</v>
      </c>
      <c r="J823" s="3">
        <f t="shared" si="2"/>
        <v>1</v>
      </c>
    </row>
    <row r="824">
      <c r="A824" s="2" t="s">
        <v>822</v>
      </c>
      <c r="B824" s="3" t="str">
        <f>IFERROR(__xludf.DUMMYFUNCTION("SPLIT(A824,"","")"),"4-66")</f>
        <v>4-66</v>
      </c>
      <c r="C824" s="4">
        <f>IFERROR(__xludf.DUMMYFUNCTION("""COMPUTED_VALUE"""),44624.0)</f>
        <v>44624</v>
      </c>
      <c r="D824" s="3">
        <f>IFERROR(__xludf.DUMMYFUNCTION("SPLIT(B824,""-"")"),4.0)</f>
        <v>4</v>
      </c>
      <c r="E824" s="3">
        <f>IFERROR(__xludf.DUMMYFUNCTION("""COMPUTED_VALUE"""),66.0)</f>
        <v>66</v>
      </c>
      <c r="F824" s="3">
        <f>IFERROR(__xludf.DUMMYFUNCTION("SPLIT(C824,""-"")"),3.0)</f>
        <v>3</v>
      </c>
      <c r="G824" s="3">
        <f>IFERROR(__xludf.DUMMYFUNCTION("""COMPUTED_VALUE"""),4.0)</f>
        <v>4</v>
      </c>
      <c r="H824" s="3" t="str">
        <f t="shared" si="1"/>
        <v>#N/A</v>
      </c>
      <c r="J824" s="3">
        <f t="shared" si="2"/>
        <v>1</v>
      </c>
    </row>
    <row r="825">
      <c r="A825" s="2" t="s">
        <v>823</v>
      </c>
      <c r="B825" s="3" t="str">
        <f>IFERROR(__xludf.DUMMYFUNCTION("SPLIT(A825,"","")"),"51-70")</f>
        <v>51-70</v>
      </c>
      <c r="C825" s="3" t="str">
        <f>IFERROR(__xludf.DUMMYFUNCTION("""COMPUTED_VALUE"""),"70-89")</f>
        <v>70-89</v>
      </c>
      <c r="D825" s="3">
        <f>IFERROR(__xludf.DUMMYFUNCTION("SPLIT(B825,""-"")"),51.0)</f>
        <v>51</v>
      </c>
      <c r="E825" s="3">
        <f>IFERROR(__xludf.DUMMYFUNCTION("""COMPUTED_VALUE"""),70.0)</f>
        <v>70</v>
      </c>
      <c r="F825" s="3">
        <f>IFERROR(__xludf.DUMMYFUNCTION("SPLIT(C825,""-"")"),70.0)</f>
        <v>70</v>
      </c>
      <c r="G825" s="3">
        <f>IFERROR(__xludf.DUMMYFUNCTION("""COMPUTED_VALUE"""),89.0)</f>
        <v>89</v>
      </c>
      <c r="H825" s="3" t="str">
        <f t="shared" si="1"/>
        <v>#N/A</v>
      </c>
      <c r="J825" s="3">
        <f t="shared" si="2"/>
        <v>1</v>
      </c>
    </row>
    <row r="826">
      <c r="A826" s="2" t="s">
        <v>824</v>
      </c>
      <c r="B826" s="4">
        <f>IFERROR(__xludf.DUMMYFUNCTION("SPLIT(A826,"","")"),44658.0)</f>
        <v>44658</v>
      </c>
      <c r="C826" s="3" t="str">
        <f>IFERROR(__xludf.DUMMYFUNCTION("""COMPUTED_VALUE"""),"7-97")</f>
        <v>7-97</v>
      </c>
      <c r="D826" s="3">
        <f>IFERROR(__xludf.DUMMYFUNCTION("SPLIT(B826,""-"")"),4.0)</f>
        <v>4</v>
      </c>
      <c r="E826" s="3">
        <f>IFERROR(__xludf.DUMMYFUNCTION("""COMPUTED_VALUE"""),7.0)</f>
        <v>7</v>
      </c>
      <c r="F826" s="3">
        <f>IFERROR(__xludf.DUMMYFUNCTION("SPLIT(C826,""-"")"),7.0)</f>
        <v>7</v>
      </c>
      <c r="G826" s="3">
        <f>IFERROR(__xludf.DUMMYFUNCTION("""COMPUTED_VALUE"""),97.0)</f>
        <v>97</v>
      </c>
      <c r="H826" s="3" t="str">
        <f t="shared" si="1"/>
        <v>#N/A</v>
      </c>
      <c r="J826" s="3">
        <f t="shared" si="2"/>
        <v>1</v>
      </c>
    </row>
    <row r="827">
      <c r="A827" s="2" t="s">
        <v>825</v>
      </c>
      <c r="B827" s="3" t="str">
        <f>IFERROR(__xludf.DUMMYFUNCTION("SPLIT(A827,"","")"),"38-93")</f>
        <v>38-93</v>
      </c>
      <c r="C827" s="3" t="str">
        <f>IFERROR(__xludf.DUMMYFUNCTION("""COMPUTED_VALUE"""),"38-84")</f>
        <v>38-84</v>
      </c>
      <c r="D827" s="3">
        <f>IFERROR(__xludf.DUMMYFUNCTION("SPLIT(B827,""-"")"),38.0)</f>
        <v>38</v>
      </c>
      <c r="E827" s="3">
        <f>IFERROR(__xludf.DUMMYFUNCTION("""COMPUTED_VALUE"""),93.0)</f>
        <v>93</v>
      </c>
      <c r="F827" s="3">
        <f>IFERROR(__xludf.DUMMYFUNCTION("SPLIT(C827,""-"")"),38.0)</f>
        <v>38</v>
      </c>
      <c r="G827" s="3">
        <f>IFERROR(__xludf.DUMMYFUNCTION("""COMPUTED_VALUE"""),84.0)</f>
        <v>84</v>
      </c>
      <c r="H827" s="3">
        <f t="shared" si="1"/>
        <v>1</v>
      </c>
      <c r="J827" s="3">
        <f t="shared" si="2"/>
        <v>1</v>
      </c>
    </row>
    <row r="828">
      <c r="A828" s="2" t="s">
        <v>826</v>
      </c>
      <c r="B828" s="4">
        <f>IFERROR(__xludf.DUMMYFUNCTION("SPLIT(A828,"","")"),44601.0)</f>
        <v>44601</v>
      </c>
      <c r="C828" s="3" t="str">
        <f>IFERROR(__xludf.DUMMYFUNCTION("""COMPUTED_VALUE"""),"9-96")</f>
        <v>9-96</v>
      </c>
      <c r="D828" s="3">
        <f>IFERROR(__xludf.DUMMYFUNCTION("SPLIT(B828,""-"")"),2.0)</f>
        <v>2</v>
      </c>
      <c r="E828" s="3">
        <f>IFERROR(__xludf.DUMMYFUNCTION("""COMPUTED_VALUE"""),9.0)</f>
        <v>9</v>
      </c>
      <c r="F828" s="3">
        <f>IFERROR(__xludf.DUMMYFUNCTION("SPLIT(C828,""-"")"),9.0)</f>
        <v>9</v>
      </c>
      <c r="G828" s="3">
        <f>IFERROR(__xludf.DUMMYFUNCTION("""COMPUTED_VALUE"""),96.0)</f>
        <v>96</v>
      </c>
      <c r="H828" s="3" t="str">
        <f t="shared" si="1"/>
        <v>#N/A</v>
      </c>
      <c r="J828" s="3">
        <f t="shared" si="2"/>
        <v>1</v>
      </c>
    </row>
    <row r="829">
      <c r="A829" s="2" t="s">
        <v>827</v>
      </c>
      <c r="B829" s="3" t="str">
        <f>IFERROR(__xludf.DUMMYFUNCTION("SPLIT(A829,"","")"),"14-19")</f>
        <v>14-19</v>
      </c>
      <c r="C829" s="3" t="str">
        <f>IFERROR(__xludf.DUMMYFUNCTION("""COMPUTED_VALUE"""),"18-20")</f>
        <v>18-20</v>
      </c>
      <c r="D829" s="3">
        <f>IFERROR(__xludf.DUMMYFUNCTION("SPLIT(B829,""-"")"),14.0)</f>
        <v>14</v>
      </c>
      <c r="E829" s="3">
        <f>IFERROR(__xludf.DUMMYFUNCTION("""COMPUTED_VALUE"""),19.0)</f>
        <v>19</v>
      </c>
      <c r="F829" s="3">
        <f>IFERROR(__xludf.DUMMYFUNCTION("SPLIT(C829,""-"")"),18.0)</f>
        <v>18</v>
      </c>
      <c r="G829" s="3">
        <f>IFERROR(__xludf.DUMMYFUNCTION("""COMPUTED_VALUE"""),20.0)</f>
        <v>20</v>
      </c>
      <c r="H829" s="3" t="str">
        <f t="shared" si="1"/>
        <v>#N/A</v>
      </c>
      <c r="J829" s="3">
        <f t="shared" si="2"/>
        <v>1</v>
      </c>
    </row>
    <row r="830">
      <c r="A830" s="2" t="s">
        <v>828</v>
      </c>
      <c r="B830" s="3" t="str">
        <f>IFERROR(__xludf.DUMMYFUNCTION("SPLIT(A830,"","")"),"3-79")</f>
        <v>3-79</v>
      </c>
      <c r="C830" s="3" t="str">
        <f>IFERROR(__xludf.DUMMYFUNCTION("""COMPUTED_VALUE"""),"2-37")</f>
        <v>2-37</v>
      </c>
      <c r="D830" s="3">
        <f>IFERROR(__xludf.DUMMYFUNCTION("SPLIT(B830,""-"")"),3.0)</f>
        <v>3</v>
      </c>
      <c r="E830" s="3">
        <f>IFERROR(__xludf.DUMMYFUNCTION("""COMPUTED_VALUE"""),79.0)</f>
        <v>79</v>
      </c>
      <c r="F830" s="3">
        <f>IFERROR(__xludf.DUMMYFUNCTION("SPLIT(C830,""-"")"),2.0)</f>
        <v>2</v>
      </c>
      <c r="G830" s="3">
        <f>IFERROR(__xludf.DUMMYFUNCTION("""COMPUTED_VALUE"""),37.0)</f>
        <v>37</v>
      </c>
      <c r="H830" s="3" t="str">
        <f t="shared" si="1"/>
        <v>#N/A</v>
      </c>
      <c r="J830" s="3">
        <f t="shared" si="2"/>
        <v>1</v>
      </c>
    </row>
    <row r="831">
      <c r="A831" s="2" t="s">
        <v>829</v>
      </c>
      <c r="B831" s="3" t="str">
        <f>IFERROR(__xludf.DUMMYFUNCTION("SPLIT(A831,"","")"),"25-84")</f>
        <v>25-84</v>
      </c>
      <c r="C831" s="3" t="str">
        <f>IFERROR(__xludf.DUMMYFUNCTION("""COMPUTED_VALUE"""),"83-96")</f>
        <v>83-96</v>
      </c>
      <c r="D831" s="3">
        <f>IFERROR(__xludf.DUMMYFUNCTION("SPLIT(B831,""-"")"),25.0)</f>
        <v>25</v>
      </c>
      <c r="E831" s="3">
        <f>IFERROR(__xludf.DUMMYFUNCTION("""COMPUTED_VALUE"""),84.0)</f>
        <v>84</v>
      </c>
      <c r="F831" s="3">
        <f>IFERROR(__xludf.DUMMYFUNCTION("SPLIT(C831,""-"")"),83.0)</f>
        <v>83</v>
      </c>
      <c r="G831" s="3">
        <f>IFERROR(__xludf.DUMMYFUNCTION("""COMPUTED_VALUE"""),96.0)</f>
        <v>96</v>
      </c>
      <c r="H831" s="3" t="str">
        <f t="shared" si="1"/>
        <v>#N/A</v>
      </c>
      <c r="J831" s="3">
        <f t="shared" si="2"/>
        <v>1</v>
      </c>
    </row>
    <row r="832">
      <c r="A832" s="2" t="s">
        <v>830</v>
      </c>
      <c r="B832" s="3" t="str">
        <f>IFERROR(__xludf.DUMMYFUNCTION("SPLIT(A832,"","")"),"21-36")</f>
        <v>21-36</v>
      </c>
      <c r="C832" s="3" t="str">
        <f>IFERROR(__xludf.DUMMYFUNCTION("""COMPUTED_VALUE"""),"22-65")</f>
        <v>22-65</v>
      </c>
      <c r="D832" s="3">
        <f>IFERROR(__xludf.DUMMYFUNCTION("SPLIT(B832,""-"")"),21.0)</f>
        <v>21</v>
      </c>
      <c r="E832" s="3">
        <f>IFERROR(__xludf.DUMMYFUNCTION("""COMPUTED_VALUE"""),36.0)</f>
        <v>36</v>
      </c>
      <c r="F832" s="3">
        <f>IFERROR(__xludf.DUMMYFUNCTION("SPLIT(C832,""-"")"),22.0)</f>
        <v>22</v>
      </c>
      <c r="G832" s="3">
        <f>IFERROR(__xludf.DUMMYFUNCTION("""COMPUTED_VALUE"""),65.0)</f>
        <v>65</v>
      </c>
      <c r="H832" s="3" t="str">
        <f t="shared" si="1"/>
        <v>#N/A</v>
      </c>
      <c r="J832" s="3">
        <f t="shared" si="2"/>
        <v>1</v>
      </c>
    </row>
    <row r="833">
      <c r="A833" s="2" t="s">
        <v>831</v>
      </c>
      <c r="B833" s="3" t="str">
        <f>IFERROR(__xludf.DUMMYFUNCTION("SPLIT(A833,"","")"),"41-82")</f>
        <v>41-82</v>
      </c>
      <c r="C833" s="3" t="str">
        <f>IFERROR(__xludf.DUMMYFUNCTION("""COMPUTED_VALUE"""),"42-96")</f>
        <v>42-96</v>
      </c>
      <c r="D833" s="3">
        <f>IFERROR(__xludf.DUMMYFUNCTION("SPLIT(B833,""-"")"),41.0)</f>
        <v>41</v>
      </c>
      <c r="E833" s="3">
        <f>IFERROR(__xludf.DUMMYFUNCTION("""COMPUTED_VALUE"""),82.0)</f>
        <v>82</v>
      </c>
      <c r="F833" s="3">
        <f>IFERROR(__xludf.DUMMYFUNCTION("SPLIT(C833,""-"")"),42.0)</f>
        <v>42</v>
      </c>
      <c r="G833" s="3">
        <f>IFERROR(__xludf.DUMMYFUNCTION("""COMPUTED_VALUE"""),96.0)</f>
        <v>96</v>
      </c>
      <c r="H833" s="3" t="str">
        <f t="shared" si="1"/>
        <v>#N/A</v>
      </c>
      <c r="J833" s="3">
        <f t="shared" si="2"/>
        <v>1</v>
      </c>
    </row>
    <row r="834">
      <c r="A834" s="2" t="s">
        <v>832</v>
      </c>
      <c r="B834" s="3" t="str">
        <f>IFERROR(__xludf.DUMMYFUNCTION("SPLIT(A834,"","")"),"2-77")</f>
        <v>2-77</v>
      </c>
      <c r="C834" s="3" t="str">
        <f>IFERROR(__xludf.DUMMYFUNCTION("""COMPUTED_VALUE"""),"38-78")</f>
        <v>38-78</v>
      </c>
      <c r="D834" s="3">
        <f>IFERROR(__xludf.DUMMYFUNCTION("SPLIT(B834,""-"")"),2.0)</f>
        <v>2</v>
      </c>
      <c r="E834" s="3">
        <f>IFERROR(__xludf.DUMMYFUNCTION("""COMPUTED_VALUE"""),77.0)</f>
        <v>77</v>
      </c>
      <c r="F834" s="3">
        <f>IFERROR(__xludf.DUMMYFUNCTION("SPLIT(C834,""-"")"),38.0)</f>
        <v>38</v>
      </c>
      <c r="G834" s="3">
        <f>IFERROR(__xludf.DUMMYFUNCTION("""COMPUTED_VALUE"""),78.0)</f>
        <v>78</v>
      </c>
      <c r="H834" s="3" t="str">
        <f t="shared" si="1"/>
        <v>#N/A</v>
      </c>
      <c r="J834" s="3">
        <f t="shared" si="2"/>
        <v>1</v>
      </c>
    </row>
    <row r="835">
      <c r="A835" s="2" t="s">
        <v>833</v>
      </c>
      <c r="B835" s="3" t="str">
        <f>IFERROR(__xludf.DUMMYFUNCTION("SPLIT(A835,"","")"),"84-88")</f>
        <v>84-88</v>
      </c>
      <c r="C835" s="3" t="str">
        <f>IFERROR(__xludf.DUMMYFUNCTION("""COMPUTED_VALUE"""),"59-97")</f>
        <v>59-97</v>
      </c>
      <c r="D835" s="3">
        <f>IFERROR(__xludf.DUMMYFUNCTION("SPLIT(B835,""-"")"),84.0)</f>
        <v>84</v>
      </c>
      <c r="E835" s="3">
        <f>IFERROR(__xludf.DUMMYFUNCTION("""COMPUTED_VALUE"""),88.0)</f>
        <v>88</v>
      </c>
      <c r="F835" s="3">
        <f>IFERROR(__xludf.DUMMYFUNCTION("SPLIT(C835,""-"")"),59.0)</f>
        <v>59</v>
      </c>
      <c r="G835" s="3">
        <f>IFERROR(__xludf.DUMMYFUNCTION("""COMPUTED_VALUE"""),97.0)</f>
        <v>97</v>
      </c>
      <c r="H835" s="3">
        <f t="shared" si="1"/>
        <v>1</v>
      </c>
      <c r="J835" s="3">
        <f t="shared" si="2"/>
        <v>1</v>
      </c>
    </row>
    <row r="836">
      <c r="A836" s="2" t="s">
        <v>834</v>
      </c>
      <c r="B836" s="3" t="str">
        <f>IFERROR(__xludf.DUMMYFUNCTION("SPLIT(A836,"","")"),"3-70")</f>
        <v>3-70</v>
      </c>
      <c r="C836" s="3" t="str">
        <f>IFERROR(__xludf.DUMMYFUNCTION("""COMPUTED_VALUE"""),"4-71")</f>
        <v>4-71</v>
      </c>
      <c r="D836" s="3">
        <f>IFERROR(__xludf.DUMMYFUNCTION("SPLIT(B836,""-"")"),3.0)</f>
        <v>3</v>
      </c>
      <c r="E836" s="3">
        <f>IFERROR(__xludf.DUMMYFUNCTION("""COMPUTED_VALUE"""),70.0)</f>
        <v>70</v>
      </c>
      <c r="F836" s="3">
        <f>IFERROR(__xludf.DUMMYFUNCTION("SPLIT(C836,""-"")"),4.0)</f>
        <v>4</v>
      </c>
      <c r="G836" s="3">
        <f>IFERROR(__xludf.DUMMYFUNCTION("""COMPUTED_VALUE"""),71.0)</f>
        <v>71</v>
      </c>
      <c r="H836" s="3" t="str">
        <f t="shared" si="1"/>
        <v>#N/A</v>
      </c>
      <c r="J836" s="3">
        <f t="shared" si="2"/>
        <v>1</v>
      </c>
    </row>
    <row r="837">
      <c r="A837" s="2" t="s">
        <v>835</v>
      </c>
      <c r="B837" s="3" t="str">
        <f>IFERROR(__xludf.DUMMYFUNCTION("SPLIT(A837,"","")"),"53-93")</f>
        <v>53-93</v>
      </c>
      <c r="C837" s="3" t="str">
        <f>IFERROR(__xludf.DUMMYFUNCTION("""COMPUTED_VALUE"""),"17-93")</f>
        <v>17-93</v>
      </c>
      <c r="D837" s="3">
        <f>IFERROR(__xludf.DUMMYFUNCTION("SPLIT(B837,""-"")"),53.0)</f>
        <v>53</v>
      </c>
      <c r="E837" s="3">
        <f>IFERROR(__xludf.DUMMYFUNCTION("""COMPUTED_VALUE"""),93.0)</f>
        <v>93</v>
      </c>
      <c r="F837" s="3">
        <f>IFERROR(__xludf.DUMMYFUNCTION("SPLIT(C837,""-"")"),17.0)</f>
        <v>17</v>
      </c>
      <c r="G837" s="3">
        <f>IFERROR(__xludf.DUMMYFUNCTION("""COMPUTED_VALUE"""),93.0)</f>
        <v>93</v>
      </c>
      <c r="H837" s="3">
        <f t="shared" si="1"/>
        <v>1</v>
      </c>
      <c r="J837" s="3">
        <f t="shared" si="2"/>
        <v>1</v>
      </c>
    </row>
    <row r="838">
      <c r="A838" s="2" t="s">
        <v>836</v>
      </c>
      <c r="B838" s="3" t="str">
        <f>IFERROR(__xludf.DUMMYFUNCTION("SPLIT(A838,"","")"),"94-95")</f>
        <v>94-95</v>
      </c>
      <c r="C838" s="3" t="str">
        <f>IFERROR(__xludf.DUMMYFUNCTION("""COMPUTED_VALUE"""),"2-99")</f>
        <v>2-99</v>
      </c>
      <c r="D838" s="3">
        <f>IFERROR(__xludf.DUMMYFUNCTION("SPLIT(B838,""-"")"),94.0)</f>
        <v>94</v>
      </c>
      <c r="E838" s="3">
        <f>IFERROR(__xludf.DUMMYFUNCTION("""COMPUTED_VALUE"""),95.0)</f>
        <v>95</v>
      </c>
      <c r="F838" s="3">
        <f>IFERROR(__xludf.DUMMYFUNCTION("SPLIT(C838,""-"")"),2.0)</f>
        <v>2</v>
      </c>
      <c r="G838" s="3">
        <f>IFERROR(__xludf.DUMMYFUNCTION("""COMPUTED_VALUE"""),99.0)</f>
        <v>99</v>
      </c>
      <c r="H838" s="3">
        <f t="shared" si="1"/>
        <v>1</v>
      </c>
      <c r="J838" s="3">
        <f t="shared" si="2"/>
        <v>1</v>
      </c>
    </row>
    <row r="839">
      <c r="A839" s="2" t="s">
        <v>837</v>
      </c>
      <c r="B839" s="3" t="str">
        <f>IFERROR(__xludf.DUMMYFUNCTION("SPLIT(A839,"","")"),"71-88")</f>
        <v>71-88</v>
      </c>
      <c r="C839" s="3" t="str">
        <f>IFERROR(__xludf.DUMMYFUNCTION("""COMPUTED_VALUE"""),"9-70")</f>
        <v>9-70</v>
      </c>
      <c r="D839" s="3">
        <f>IFERROR(__xludf.DUMMYFUNCTION("SPLIT(B839,""-"")"),71.0)</f>
        <v>71</v>
      </c>
      <c r="E839" s="3">
        <f>IFERROR(__xludf.DUMMYFUNCTION("""COMPUTED_VALUE"""),88.0)</f>
        <v>88</v>
      </c>
      <c r="F839" s="3">
        <f>IFERROR(__xludf.DUMMYFUNCTION("SPLIT(C839,""-"")"),9.0)</f>
        <v>9</v>
      </c>
      <c r="G839" s="3">
        <f>IFERROR(__xludf.DUMMYFUNCTION("""COMPUTED_VALUE"""),70.0)</f>
        <v>70</v>
      </c>
      <c r="H839" s="3" t="str">
        <f t="shared" si="1"/>
        <v>#N/A</v>
      </c>
      <c r="J839" s="3" t="str">
        <f t="shared" si="2"/>
        <v>#N/A</v>
      </c>
    </row>
    <row r="840">
      <c r="A840" s="2" t="s">
        <v>838</v>
      </c>
      <c r="B840" s="3" t="str">
        <f>IFERROR(__xludf.DUMMYFUNCTION("SPLIT(A840,"","")"),"12-41")</f>
        <v>12-41</v>
      </c>
      <c r="C840" s="3" t="str">
        <f>IFERROR(__xludf.DUMMYFUNCTION("""COMPUTED_VALUE"""),"13-41")</f>
        <v>13-41</v>
      </c>
      <c r="D840" s="3">
        <f>IFERROR(__xludf.DUMMYFUNCTION("SPLIT(B840,""-"")"),12.0)</f>
        <v>12</v>
      </c>
      <c r="E840" s="3">
        <f>IFERROR(__xludf.DUMMYFUNCTION("""COMPUTED_VALUE"""),41.0)</f>
        <v>41</v>
      </c>
      <c r="F840" s="3">
        <f>IFERROR(__xludf.DUMMYFUNCTION("SPLIT(C840,""-"")"),13.0)</f>
        <v>13</v>
      </c>
      <c r="G840" s="3">
        <f>IFERROR(__xludf.DUMMYFUNCTION("""COMPUTED_VALUE"""),41.0)</f>
        <v>41</v>
      </c>
      <c r="H840" s="3">
        <f t="shared" si="1"/>
        <v>1</v>
      </c>
      <c r="J840" s="3">
        <f t="shared" si="2"/>
        <v>1</v>
      </c>
    </row>
    <row r="841">
      <c r="A841" s="2" t="s">
        <v>839</v>
      </c>
      <c r="B841" s="3" t="str">
        <f>IFERROR(__xludf.DUMMYFUNCTION("SPLIT(A841,"","")"),"12-54")</f>
        <v>12-54</v>
      </c>
      <c r="C841" s="3" t="str">
        <f>IFERROR(__xludf.DUMMYFUNCTION("""COMPUTED_VALUE"""),"11-53")</f>
        <v>11-53</v>
      </c>
      <c r="D841" s="3">
        <f>IFERROR(__xludf.DUMMYFUNCTION("SPLIT(B841,""-"")"),12.0)</f>
        <v>12</v>
      </c>
      <c r="E841" s="3">
        <f>IFERROR(__xludf.DUMMYFUNCTION("""COMPUTED_VALUE"""),54.0)</f>
        <v>54</v>
      </c>
      <c r="F841" s="3">
        <f>IFERROR(__xludf.DUMMYFUNCTION("SPLIT(C841,""-"")"),11.0)</f>
        <v>11</v>
      </c>
      <c r="G841" s="3">
        <f>IFERROR(__xludf.DUMMYFUNCTION("""COMPUTED_VALUE"""),53.0)</f>
        <v>53</v>
      </c>
      <c r="H841" s="3" t="str">
        <f t="shared" si="1"/>
        <v>#N/A</v>
      </c>
      <c r="J841" s="3">
        <f t="shared" si="2"/>
        <v>1</v>
      </c>
    </row>
    <row r="842">
      <c r="A842" s="2" t="s">
        <v>840</v>
      </c>
      <c r="B842" s="3" t="str">
        <f>IFERROR(__xludf.DUMMYFUNCTION("SPLIT(A842,"","")"),"72-73")</f>
        <v>72-73</v>
      </c>
      <c r="C842" s="3" t="str">
        <f>IFERROR(__xludf.DUMMYFUNCTION("""COMPUTED_VALUE"""),"73-78")</f>
        <v>73-78</v>
      </c>
      <c r="D842" s="3">
        <f>IFERROR(__xludf.DUMMYFUNCTION("SPLIT(B842,""-"")"),72.0)</f>
        <v>72</v>
      </c>
      <c r="E842" s="3">
        <f>IFERROR(__xludf.DUMMYFUNCTION("""COMPUTED_VALUE"""),73.0)</f>
        <v>73</v>
      </c>
      <c r="F842" s="3">
        <f>IFERROR(__xludf.DUMMYFUNCTION("SPLIT(C842,""-"")"),73.0)</f>
        <v>73</v>
      </c>
      <c r="G842" s="3">
        <f>IFERROR(__xludf.DUMMYFUNCTION("""COMPUTED_VALUE"""),78.0)</f>
        <v>78</v>
      </c>
      <c r="H842" s="3" t="str">
        <f t="shared" si="1"/>
        <v>#N/A</v>
      </c>
      <c r="J842" s="3">
        <f t="shared" si="2"/>
        <v>1</v>
      </c>
    </row>
    <row r="843">
      <c r="A843" s="2" t="s">
        <v>841</v>
      </c>
      <c r="B843" s="3" t="str">
        <f>IFERROR(__xludf.DUMMYFUNCTION("SPLIT(A843,"","")"),"4-81")</f>
        <v>4-81</v>
      </c>
      <c r="C843" s="3" t="str">
        <f>IFERROR(__xludf.DUMMYFUNCTION("""COMPUTED_VALUE"""),"18-33")</f>
        <v>18-33</v>
      </c>
      <c r="D843" s="3">
        <f>IFERROR(__xludf.DUMMYFUNCTION("SPLIT(B843,""-"")"),4.0)</f>
        <v>4</v>
      </c>
      <c r="E843" s="3">
        <f>IFERROR(__xludf.DUMMYFUNCTION("""COMPUTED_VALUE"""),81.0)</f>
        <v>81</v>
      </c>
      <c r="F843" s="3">
        <f>IFERROR(__xludf.DUMMYFUNCTION("SPLIT(C843,""-"")"),18.0)</f>
        <v>18</v>
      </c>
      <c r="G843" s="3">
        <f>IFERROR(__xludf.DUMMYFUNCTION("""COMPUTED_VALUE"""),33.0)</f>
        <v>33</v>
      </c>
      <c r="H843" s="3">
        <f t="shared" si="1"/>
        <v>1</v>
      </c>
      <c r="J843" s="3">
        <f t="shared" si="2"/>
        <v>1</v>
      </c>
    </row>
    <row r="844">
      <c r="A844" s="2" t="s">
        <v>842</v>
      </c>
      <c r="B844" s="3" t="str">
        <f>IFERROR(__xludf.DUMMYFUNCTION("SPLIT(A844,"","")"),"23-52")</f>
        <v>23-52</v>
      </c>
      <c r="C844" s="3" t="str">
        <f>IFERROR(__xludf.DUMMYFUNCTION("""COMPUTED_VALUE"""),"10-94")</f>
        <v>10-94</v>
      </c>
      <c r="D844" s="3">
        <f>IFERROR(__xludf.DUMMYFUNCTION("SPLIT(B844,""-"")"),23.0)</f>
        <v>23</v>
      </c>
      <c r="E844" s="3">
        <f>IFERROR(__xludf.DUMMYFUNCTION("""COMPUTED_VALUE"""),52.0)</f>
        <v>52</v>
      </c>
      <c r="F844" s="3">
        <f>IFERROR(__xludf.DUMMYFUNCTION("SPLIT(C844,""-"")"),10.0)</f>
        <v>10</v>
      </c>
      <c r="G844" s="3">
        <f>IFERROR(__xludf.DUMMYFUNCTION("""COMPUTED_VALUE"""),94.0)</f>
        <v>94</v>
      </c>
      <c r="H844" s="3">
        <f t="shared" si="1"/>
        <v>1</v>
      </c>
      <c r="J844" s="3">
        <f t="shared" si="2"/>
        <v>1</v>
      </c>
    </row>
    <row r="845">
      <c r="A845" s="2" t="s">
        <v>843</v>
      </c>
      <c r="B845" s="3" t="str">
        <f>IFERROR(__xludf.DUMMYFUNCTION("SPLIT(A845,"","")"),"23-91")</f>
        <v>23-91</v>
      </c>
      <c r="C845" s="3" t="str">
        <f>IFERROR(__xludf.DUMMYFUNCTION("""COMPUTED_VALUE"""),"5-57")</f>
        <v>5-57</v>
      </c>
      <c r="D845" s="3">
        <f>IFERROR(__xludf.DUMMYFUNCTION("SPLIT(B845,""-"")"),23.0)</f>
        <v>23</v>
      </c>
      <c r="E845" s="3">
        <f>IFERROR(__xludf.DUMMYFUNCTION("""COMPUTED_VALUE"""),91.0)</f>
        <v>91</v>
      </c>
      <c r="F845" s="3">
        <f>IFERROR(__xludf.DUMMYFUNCTION("SPLIT(C845,""-"")"),5.0)</f>
        <v>5</v>
      </c>
      <c r="G845" s="3">
        <f>IFERROR(__xludf.DUMMYFUNCTION("""COMPUTED_VALUE"""),57.0)</f>
        <v>57</v>
      </c>
      <c r="H845" s="3" t="str">
        <f t="shared" si="1"/>
        <v>#N/A</v>
      </c>
      <c r="J845" s="3">
        <f t="shared" si="2"/>
        <v>1</v>
      </c>
    </row>
    <row r="846">
      <c r="A846" s="2" t="s">
        <v>844</v>
      </c>
      <c r="B846" s="3" t="str">
        <f>IFERROR(__xludf.DUMMYFUNCTION("SPLIT(A846,"","")"),"45-45")</f>
        <v>45-45</v>
      </c>
      <c r="C846" s="3" t="str">
        <f>IFERROR(__xludf.DUMMYFUNCTION("""COMPUTED_VALUE"""),"43-45")</f>
        <v>43-45</v>
      </c>
      <c r="D846" s="3">
        <f>IFERROR(__xludf.DUMMYFUNCTION("SPLIT(B846,""-"")"),45.0)</f>
        <v>45</v>
      </c>
      <c r="E846" s="3">
        <f>IFERROR(__xludf.DUMMYFUNCTION("""COMPUTED_VALUE"""),45.0)</f>
        <v>45</v>
      </c>
      <c r="F846" s="3">
        <f>IFERROR(__xludf.DUMMYFUNCTION("SPLIT(C846,""-"")"),43.0)</f>
        <v>43</v>
      </c>
      <c r="G846" s="3">
        <f>IFERROR(__xludf.DUMMYFUNCTION("""COMPUTED_VALUE"""),45.0)</f>
        <v>45</v>
      </c>
      <c r="H846" s="3">
        <f t="shared" si="1"/>
        <v>1</v>
      </c>
      <c r="J846" s="3">
        <f t="shared" si="2"/>
        <v>1</v>
      </c>
    </row>
    <row r="847">
      <c r="A847" s="2" t="s">
        <v>845</v>
      </c>
      <c r="B847" s="3" t="str">
        <f>IFERROR(__xludf.DUMMYFUNCTION("SPLIT(A847,"","")"),"48-83")</f>
        <v>48-83</v>
      </c>
      <c r="C847" s="3" t="str">
        <f>IFERROR(__xludf.DUMMYFUNCTION("""COMPUTED_VALUE"""),"47-47")</f>
        <v>47-47</v>
      </c>
      <c r="D847" s="3">
        <f>IFERROR(__xludf.DUMMYFUNCTION("SPLIT(B847,""-"")"),48.0)</f>
        <v>48</v>
      </c>
      <c r="E847" s="3">
        <f>IFERROR(__xludf.DUMMYFUNCTION("""COMPUTED_VALUE"""),83.0)</f>
        <v>83</v>
      </c>
      <c r="F847" s="3">
        <f>IFERROR(__xludf.DUMMYFUNCTION("SPLIT(C847,""-"")"),47.0)</f>
        <v>47</v>
      </c>
      <c r="G847" s="3">
        <f>IFERROR(__xludf.DUMMYFUNCTION("""COMPUTED_VALUE"""),47.0)</f>
        <v>47</v>
      </c>
      <c r="H847" s="3" t="str">
        <f t="shared" si="1"/>
        <v>#N/A</v>
      </c>
      <c r="J847" s="3" t="str">
        <f t="shared" si="2"/>
        <v>#N/A</v>
      </c>
    </row>
    <row r="848">
      <c r="A848" s="2" t="s">
        <v>846</v>
      </c>
      <c r="B848" s="3" t="str">
        <f>IFERROR(__xludf.DUMMYFUNCTION("SPLIT(A848,"","")"),"12-96")</f>
        <v>12-96</v>
      </c>
      <c r="C848" s="4">
        <f>IFERROR(__xludf.DUMMYFUNCTION("""COMPUTED_VALUE"""),44876.0)</f>
        <v>44876</v>
      </c>
      <c r="D848" s="3">
        <f>IFERROR(__xludf.DUMMYFUNCTION("SPLIT(B848,""-"")"),12.0)</f>
        <v>12</v>
      </c>
      <c r="E848" s="3">
        <f>IFERROR(__xludf.DUMMYFUNCTION("""COMPUTED_VALUE"""),96.0)</f>
        <v>96</v>
      </c>
      <c r="F848" s="3">
        <f>IFERROR(__xludf.DUMMYFUNCTION("SPLIT(C848,""-"")"),11.0)</f>
        <v>11</v>
      </c>
      <c r="G848" s="3">
        <f>IFERROR(__xludf.DUMMYFUNCTION("""COMPUTED_VALUE"""),11.0)</f>
        <v>11</v>
      </c>
      <c r="H848" s="3" t="str">
        <f t="shared" si="1"/>
        <v>#N/A</v>
      </c>
      <c r="J848" s="3" t="str">
        <f t="shared" si="2"/>
        <v>#N/A</v>
      </c>
    </row>
    <row r="849">
      <c r="A849" s="2" t="s">
        <v>847</v>
      </c>
      <c r="B849" s="3" t="str">
        <f>IFERROR(__xludf.DUMMYFUNCTION("SPLIT(A849,"","")"),"68-81")</f>
        <v>68-81</v>
      </c>
      <c r="C849" s="3" t="str">
        <f>IFERROR(__xludf.DUMMYFUNCTION("""COMPUTED_VALUE"""),"72-93")</f>
        <v>72-93</v>
      </c>
      <c r="D849" s="3">
        <f>IFERROR(__xludf.DUMMYFUNCTION("SPLIT(B849,""-"")"),68.0)</f>
        <v>68</v>
      </c>
      <c r="E849" s="3">
        <f>IFERROR(__xludf.DUMMYFUNCTION("""COMPUTED_VALUE"""),81.0)</f>
        <v>81</v>
      </c>
      <c r="F849" s="3">
        <f>IFERROR(__xludf.DUMMYFUNCTION("SPLIT(C849,""-"")"),72.0)</f>
        <v>72</v>
      </c>
      <c r="G849" s="3">
        <f>IFERROR(__xludf.DUMMYFUNCTION("""COMPUTED_VALUE"""),93.0)</f>
        <v>93</v>
      </c>
      <c r="H849" s="3" t="str">
        <f t="shared" si="1"/>
        <v>#N/A</v>
      </c>
      <c r="J849" s="3">
        <f t="shared" si="2"/>
        <v>1</v>
      </c>
    </row>
    <row r="850">
      <c r="A850" s="2" t="s">
        <v>848</v>
      </c>
      <c r="B850" s="3" t="str">
        <f>IFERROR(__xludf.DUMMYFUNCTION("SPLIT(A850,"","")"),"14-92")</f>
        <v>14-92</v>
      </c>
      <c r="C850" s="4">
        <f>IFERROR(__xludf.DUMMYFUNCTION("""COMPUTED_VALUE"""),44787.0)</f>
        <v>44787</v>
      </c>
      <c r="D850" s="3">
        <f>IFERROR(__xludf.DUMMYFUNCTION("SPLIT(B850,""-"")"),14.0)</f>
        <v>14</v>
      </c>
      <c r="E850" s="3">
        <f>IFERROR(__xludf.DUMMYFUNCTION("""COMPUTED_VALUE"""),92.0)</f>
        <v>92</v>
      </c>
      <c r="F850" s="3">
        <f>IFERROR(__xludf.DUMMYFUNCTION("SPLIT(C850,""-"")"),8.0)</f>
        <v>8</v>
      </c>
      <c r="G850" s="3">
        <f>IFERROR(__xludf.DUMMYFUNCTION("""COMPUTED_VALUE"""),14.0)</f>
        <v>14</v>
      </c>
      <c r="H850" s="3" t="str">
        <f t="shared" si="1"/>
        <v>#N/A</v>
      </c>
      <c r="J850" s="3">
        <f t="shared" si="2"/>
        <v>1</v>
      </c>
    </row>
    <row r="851">
      <c r="A851" s="2" t="s">
        <v>849</v>
      </c>
      <c r="B851" s="3" t="str">
        <f>IFERROR(__xludf.DUMMYFUNCTION("SPLIT(A851,"","")"),"84-99")</f>
        <v>84-99</v>
      </c>
      <c r="C851" s="3" t="str">
        <f>IFERROR(__xludf.DUMMYFUNCTION("""COMPUTED_VALUE"""),"28-97")</f>
        <v>28-97</v>
      </c>
      <c r="D851" s="3">
        <f>IFERROR(__xludf.DUMMYFUNCTION("SPLIT(B851,""-"")"),84.0)</f>
        <v>84</v>
      </c>
      <c r="E851" s="3">
        <f>IFERROR(__xludf.DUMMYFUNCTION("""COMPUTED_VALUE"""),99.0)</f>
        <v>99</v>
      </c>
      <c r="F851" s="3">
        <f>IFERROR(__xludf.DUMMYFUNCTION("SPLIT(C851,""-"")"),28.0)</f>
        <v>28</v>
      </c>
      <c r="G851" s="3">
        <f>IFERROR(__xludf.DUMMYFUNCTION("""COMPUTED_VALUE"""),97.0)</f>
        <v>97</v>
      </c>
      <c r="H851" s="3" t="str">
        <f t="shared" si="1"/>
        <v>#N/A</v>
      </c>
      <c r="J851" s="3">
        <f t="shared" si="2"/>
        <v>1</v>
      </c>
    </row>
    <row r="852">
      <c r="A852" s="2" t="s">
        <v>850</v>
      </c>
      <c r="B852" s="3" t="str">
        <f>IFERROR(__xludf.DUMMYFUNCTION("SPLIT(A852,"","")"),"21-81")</f>
        <v>21-81</v>
      </c>
      <c r="C852" s="3" t="str">
        <f>IFERROR(__xludf.DUMMYFUNCTION("""COMPUTED_VALUE"""),"22-82")</f>
        <v>22-82</v>
      </c>
      <c r="D852" s="3">
        <f>IFERROR(__xludf.DUMMYFUNCTION("SPLIT(B852,""-"")"),21.0)</f>
        <v>21</v>
      </c>
      <c r="E852" s="3">
        <f>IFERROR(__xludf.DUMMYFUNCTION("""COMPUTED_VALUE"""),81.0)</f>
        <v>81</v>
      </c>
      <c r="F852" s="3">
        <f>IFERROR(__xludf.DUMMYFUNCTION("SPLIT(C852,""-"")"),22.0)</f>
        <v>22</v>
      </c>
      <c r="G852" s="3">
        <f>IFERROR(__xludf.DUMMYFUNCTION("""COMPUTED_VALUE"""),82.0)</f>
        <v>82</v>
      </c>
      <c r="H852" s="3" t="str">
        <f t="shared" si="1"/>
        <v>#N/A</v>
      </c>
      <c r="J852" s="3">
        <f t="shared" si="2"/>
        <v>1</v>
      </c>
    </row>
    <row r="853">
      <c r="A853" s="2" t="s">
        <v>851</v>
      </c>
      <c r="B853" s="3" t="str">
        <f>IFERROR(__xludf.DUMMYFUNCTION("SPLIT(A853,"","")"),"12-37")</f>
        <v>12-37</v>
      </c>
      <c r="C853" s="3" t="str">
        <f>IFERROR(__xludf.DUMMYFUNCTION("""COMPUTED_VALUE"""),"11-32")</f>
        <v>11-32</v>
      </c>
      <c r="D853" s="3">
        <f>IFERROR(__xludf.DUMMYFUNCTION("SPLIT(B853,""-"")"),12.0)</f>
        <v>12</v>
      </c>
      <c r="E853" s="3">
        <f>IFERROR(__xludf.DUMMYFUNCTION("""COMPUTED_VALUE"""),37.0)</f>
        <v>37</v>
      </c>
      <c r="F853" s="3">
        <f>IFERROR(__xludf.DUMMYFUNCTION("SPLIT(C853,""-"")"),11.0)</f>
        <v>11</v>
      </c>
      <c r="G853" s="3">
        <f>IFERROR(__xludf.DUMMYFUNCTION("""COMPUTED_VALUE"""),32.0)</f>
        <v>32</v>
      </c>
      <c r="H853" s="3" t="str">
        <f t="shared" si="1"/>
        <v>#N/A</v>
      </c>
      <c r="J853" s="3">
        <f t="shared" si="2"/>
        <v>1</v>
      </c>
    </row>
    <row r="854">
      <c r="A854" s="2" t="s">
        <v>852</v>
      </c>
      <c r="B854" s="3" t="str">
        <f>IFERROR(__xludf.DUMMYFUNCTION("SPLIT(A854,"","")"),"40-45")</f>
        <v>40-45</v>
      </c>
      <c r="C854" s="3" t="str">
        <f>IFERROR(__xludf.DUMMYFUNCTION("""COMPUTED_VALUE"""),"39-39")</f>
        <v>39-39</v>
      </c>
      <c r="D854" s="3">
        <f>IFERROR(__xludf.DUMMYFUNCTION("SPLIT(B854,""-"")"),40.0)</f>
        <v>40</v>
      </c>
      <c r="E854" s="3">
        <f>IFERROR(__xludf.DUMMYFUNCTION("""COMPUTED_VALUE"""),45.0)</f>
        <v>45</v>
      </c>
      <c r="F854" s="3">
        <f>IFERROR(__xludf.DUMMYFUNCTION("SPLIT(C854,""-"")"),39.0)</f>
        <v>39</v>
      </c>
      <c r="G854" s="3">
        <f>IFERROR(__xludf.DUMMYFUNCTION("""COMPUTED_VALUE"""),39.0)</f>
        <v>39</v>
      </c>
      <c r="H854" s="3" t="str">
        <f t="shared" si="1"/>
        <v>#N/A</v>
      </c>
      <c r="J854" s="3" t="str">
        <f t="shared" si="2"/>
        <v>#N/A</v>
      </c>
    </row>
    <row r="855">
      <c r="A855" s="2" t="s">
        <v>853</v>
      </c>
      <c r="B855" s="3" t="str">
        <f>IFERROR(__xludf.DUMMYFUNCTION("SPLIT(A855,"","")"),"23-34")</f>
        <v>23-34</v>
      </c>
      <c r="C855" s="3" t="str">
        <f>IFERROR(__xludf.DUMMYFUNCTION("""COMPUTED_VALUE"""),"25-27")</f>
        <v>25-27</v>
      </c>
      <c r="D855" s="3">
        <f>IFERROR(__xludf.DUMMYFUNCTION("SPLIT(B855,""-"")"),23.0)</f>
        <v>23</v>
      </c>
      <c r="E855" s="3">
        <f>IFERROR(__xludf.DUMMYFUNCTION("""COMPUTED_VALUE"""),34.0)</f>
        <v>34</v>
      </c>
      <c r="F855" s="3">
        <f>IFERROR(__xludf.DUMMYFUNCTION("SPLIT(C855,""-"")"),25.0)</f>
        <v>25</v>
      </c>
      <c r="G855" s="3">
        <f>IFERROR(__xludf.DUMMYFUNCTION("""COMPUTED_VALUE"""),27.0)</f>
        <v>27</v>
      </c>
      <c r="H855" s="3">
        <f t="shared" si="1"/>
        <v>1</v>
      </c>
      <c r="J855" s="3">
        <f t="shared" si="2"/>
        <v>1</v>
      </c>
    </row>
    <row r="856">
      <c r="A856" s="2" t="s">
        <v>854</v>
      </c>
      <c r="B856" s="3" t="str">
        <f>IFERROR(__xludf.DUMMYFUNCTION("SPLIT(A856,"","")"),"23-23")</f>
        <v>23-23</v>
      </c>
      <c r="C856" s="3" t="str">
        <f>IFERROR(__xludf.DUMMYFUNCTION("""COMPUTED_VALUE"""),"24-65")</f>
        <v>24-65</v>
      </c>
      <c r="D856" s="3">
        <f>IFERROR(__xludf.DUMMYFUNCTION("SPLIT(B856,""-"")"),23.0)</f>
        <v>23</v>
      </c>
      <c r="E856" s="3">
        <f>IFERROR(__xludf.DUMMYFUNCTION("""COMPUTED_VALUE"""),23.0)</f>
        <v>23</v>
      </c>
      <c r="F856" s="3">
        <f>IFERROR(__xludf.DUMMYFUNCTION("SPLIT(C856,""-"")"),24.0)</f>
        <v>24</v>
      </c>
      <c r="G856" s="3">
        <f>IFERROR(__xludf.DUMMYFUNCTION("""COMPUTED_VALUE"""),65.0)</f>
        <v>65</v>
      </c>
      <c r="H856" s="3" t="str">
        <f t="shared" si="1"/>
        <v>#N/A</v>
      </c>
      <c r="J856" s="3" t="str">
        <f t="shared" si="2"/>
        <v>#N/A</v>
      </c>
    </row>
    <row r="857">
      <c r="A857" s="2" t="s">
        <v>855</v>
      </c>
      <c r="B857" s="3" t="str">
        <f>IFERROR(__xludf.DUMMYFUNCTION("SPLIT(A857,"","")"),"77-85")</f>
        <v>77-85</v>
      </c>
      <c r="C857" s="3" t="str">
        <f>IFERROR(__xludf.DUMMYFUNCTION("""COMPUTED_VALUE"""),"85-98")</f>
        <v>85-98</v>
      </c>
      <c r="D857" s="3">
        <f>IFERROR(__xludf.DUMMYFUNCTION("SPLIT(B857,""-"")"),77.0)</f>
        <v>77</v>
      </c>
      <c r="E857" s="3">
        <f>IFERROR(__xludf.DUMMYFUNCTION("""COMPUTED_VALUE"""),85.0)</f>
        <v>85</v>
      </c>
      <c r="F857" s="3">
        <f>IFERROR(__xludf.DUMMYFUNCTION("SPLIT(C857,""-"")"),85.0)</f>
        <v>85</v>
      </c>
      <c r="G857" s="3">
        <f>IFERROR(__xludf.DUMMYFUNCTION("""COMPUTED_VALUE"""),98.0)</f>
        <v>98</v>
      </c>
      <c r="H857" s="3" t="str">
        <f t="shared" si="1"/>
        <v>#N/A</v>
      </c>
      <c r="J857" s="3">
        <f t="shared" si="2"/>
        <v>1</v>
      </c>
    </row>
    <row r="858">
      <c r="A858" s="2" t="s">
        <v>856</v>
      </c>
      <c r="B858" s="3" t="str">
        <f>IFERROR(__xludf.DUMMYFUNCTION("SPLIT(A858,"","")"),"91-98")</f>
        <v>91-98</v>
      </c>
      <c r="C858" s="3" t="str">
        <f>IFERROR(__xludf.DUMMYFUNCTION("""COMPUTED_VALUE"""),"91-96")</f>
        <v>91-96</v>
      </c>
      <c r="D858" s="3">
        <f>IFERROR(__xludf.DUMMYFUNCTION("SPLIT(B858,""-"")"),91.0)</f>
        <v>91</v>
      </c>
      <c r="E858" s="3">
        <f>IFERROR(__xludf.DUMMYFUNCTION("""COMPUTED_VALUE"""),98.0)</f>
        <v>98</v>
      </c>
      <c r="F858" s="3">
        <f>IFERROR(__xludf.DUMMYFUNCTION("SPLIT(C858,""-"")"),91.0)</f>
        <v>91</v>
      </c>
      <c r="G858" s="3">
        <f>IFERROR(__xludf.DUMMYFUNCTION("""COMPUTED_VALUE"""),96.0)</f>
        <v>96</v>
      </c>
      <c r="H858" s="3">
        <f t="shared" si="1"/>
        <v>1</v>
      </c>
      <c r="J858" s="3">
        <f t="shared" si="2"/>
        <v>1</v>
      </c>
    </row>
    <row r="859">
      <c r="A859" s="2" t="s">
        <v>857</v>
      </c>
      <c r="B859" s="3" t="str">
        <f>IFERROR(__xludf.DUMMYFUNCTION("SPLIT(A859,"","")"),"88-90")</f>
        <v>88-90</v>
      </c>
      <c r="C859" s="3" t="str">
        <f>IFERROR(__xludf.DUMMYFUNCTION("""COMPUTED_VALUE"""),"11-89")</f>
        <v>11-89</v>
      </c>
      <c r="D859" s="3">
        <f>IFERROR(__xludf.DUMMYFUNCTION("SPLIT(B859,""-"")"),88.0)</f>
        <v>88</v>
      </c>
      <c r="E859" s="3">
        <f>IFERROR(__xludf.DUMMYFUNCTION("""COMPUTED_VALUE"""),90.0)</f>
        <v>90</v>
      </c>
      <c r="F859" s="3">
        <f>IFERROR(__xludf.DUMMYFUNCTION("SPLIT(C859,""-"")"),11.0)</f>
        <v>11</v>
      </c>
      <c r="G859" s="3">
        <f>IFERROR(__xludf.DUMMYFUNCTION("""COMPUTED_VALUE"""),89.0)</f>
        <v>89</v>
      </c>
      <c r="H859" s="3" t="str">
        <f t="shared" si="1"/>
        <v>#N/A</v>
      </c>
      <c r="J859" s="3">
        <f t="shared" si="2"/>
        <v>1</v>
      </c>
    </row>
    <row r="860">
      <c r="A860" s="2" t="s">
        <v>858</v>
      </c>
      <c r="B860" s="4">
        <f>IFERROR(__xludf.DUMMYFUNCTION("SPLIT(A860,"","")"),44686.0)</f>
        <v>44686</v>
      </c>
      <c r="C860" s="3" t="str">
        <f>IFERROR(__xludf.DUMMYFUNCTION("""COMPUTED_VALUE"""),"6-98")</f>
        <v>6-98</v>
      </c>
      <c r="D860" s="3">
        <f>IFERROR(__xludf.DUMMYFUNCTION("SPLIT(B860,""-"")"),5.0)</f>
        <v>5</v>
      </c>
      <c r="E860" s="3">
        <f>IFERROR(__xludf.DUMMYFUNCTION("""COMPUTED_VALUE"""),5.0)</f>
        <v>5</v>
      </c>
      <c r="F860" s="3">
        <f>IFERROR(__xludf.DUMMYFUNCTION("SPLIT(C860,""-"")"),6.0)</f>
        <v>6</v>
      </c>
      <c r="G860" s="3">
        <f>IFERROR(__xludf.DUMMYFUNCTION("""COMPUTED_VALUE"""),98.0)</f>
        <v>98</v>
      </c>
      <c r="H860" s="3" t="str">
        <f t="shared" si="1"/>
        <v>#N/A</v>
      </c>
      <c r="J860" s="3" t="str">
        <f t="shared" si="2"/>
        <v>#N/A</v>
      </c>
    </row>
    <row r="861">
      <c r="A861" s="2" t="s">
        <v>859</v>
      </c>
      <c r="B861" s="3" t="str">
        <f>IFERROR(__xludf.DUMMYFUNCTION("SPLIT(A861,"","")"),"23-28")</f>
        <v>23-28</v>
      </c>
      <c r="C861" s="4">
        <f>IFERROR(__xludf.DUMMYFUNCTION("""COMPUTED_VALUE"""),44664.0)</f>
        <v>44664</v>
      </c>
      <c r="D861" s="3">
        <f>IFERROR(__xludf.DUMMYFUNCTION("SPLIT(B861,""-"")"),23.0)</f>
        <v>23</v>
      </c>
      <c r="E861" s="3">
        <f>IFERROR(__xludf.DUMMYFUNCTION("""COMPUTED_VALUE"""),28.0)</f>
        <v>28</v>
      </c>
      <c r="F861" s="3">
        <f>IFERROR(__xludf.DUMMYFUNCTION("SPLIT(C861,""-"")"),4.0)</f>
        <v>4</v>
      </c>
      <c r="G861" s="3">
        <f>IFERROR(__xludf.DUMMYFUNCTION("""COMPUTED_VALUE"""),13.0)</f>
        <v>13</v>
      </c>
      <c r="H861" s="3" t="str">
        <f t="shared" si="1"/>
        <v>#N/A</v>
      </c>
      <c r="J861" s="3" t="str">
        <f t="shared" si="2"/>
        <v>#N/A</v>
      </c>
    </row>
    <row r="862">
      <c r="A862" s="2" t="s">
        <v>860</v>
      </c>
      <c r="B862" s="3" t="str">
        <f>IFERROR(__xludf.DUMMYFUNCTION("SPLIT(A862,"","")"),"20-58")</f>
        <v>20-58</v>
      </c>
      <c r="C862" s="3" t="str">
        <f>IFERROR(__xludf.DUMMYFUNCTION("""COMPUTED_VALUE"""),"19-58")</f>
        <v>19-58</v>
      </c>
      <c r="D862" s="3">
        <f>IFERROR(__xludf.DUMMYFUNCTION("SPLIT(B862,""-"")"),20.0)</f>
        <v>20</v>
      </c>
      <c r="E862" s="3">
        <f>IFERROR(__xludf.DUMMYFUNCTION("""COMPUTED_VALUE"""),58.0)</f>
        <v>58</v>
      </c>
      <c r="F862" s="3">
        <f>IFERROR(__xludf.DUMMYFUNCTION("SPLIT(C862,""-"")"),19.0)</f>
        <v>19</v>
      </c>
      <c r="G862" s="3">
        <f>IFERROR(__xludf.DUMMYFUNCTION("""COMPUTED_VALUE"""),58.0)</f>
        <v>58</v>
      </c>
      <c r="H862" s="3">
        <f t="shared" si="1"/>
        <v>1</v>
      </c>
      <c r="J862" s="3">
        <f t="shared" si="2"/>
        <v>1</v>
      </c>
    </row>
    <row r="863">
      <c r="A863" s="2" t="s">
        <v>861</v>
      </c>
      <c r="B863" s="3" t="str">
        <f>IFERROR(__xludf.DUMMYFUNCTION("SPLIT(A863,"","")"),"3-96")</f>
        <v>3-96</v>
      </c>
      <c r="C863" s="3" t="str">
        <f>IFERROR(__xludf.DUMMYFUNCTION("""COMPUTED_VALUE"""),"4-94")</f>
        <v>4-94</v>
      </c>
      <c r="D863" s="3">
        <f>IFERROR(__xludf.DUMMYFUNCTION("SPLIT(B863,""-"")"),3.0)</f>
        <v>3</v>
      </c>
      <c r="E863" s="3">
        <f>IFERROR(__xludf.DUMMYFUNCTION("""COMPUTED_VALUE"""),96.0)</f>
        <v>96</v>
      </c>
      <c r="F863" s="3">
        <f>IFERROR(__xludf.DUMMYFUNCTION("SPLIT(C863,""-"")"),4.0)</f>
        <v>4</v>
      </c>
      <c r="G863" s="3">
        <f>IFERROR(__xludf.DUMMYFUNCTION("""COMPUTED_VALUE"""),94.0)</f>
        <v>94</v>
      </c>
      <c r="H863" s="3">
        <f t="shared" si="1"/>
        <v>1</v>
      </c>
      <c r="J863" s="3">
        <f t="shared" si="2"/>
        <v>1</v>
      </c>
    </row>
    <row r="864">
      <c r="A864" s="2" t="s">
        <v>862</v>
      </c>
      <c r="B864" s="3" t="str">
        <f>IFERROR(__xludf.DUMMYFUNCTION("SPLIT(A864,"","")"),"16-22")</f>
        <v>16-22</v>
      </c>
      <c r="C864" s="4">
        <f>IFERROR(__xludf.DUMMYFUNCTION("""COMPUTED_VALUE"""),44792.0)</f>
        <v>44792</v>
      </c>
      <c r="D864" s="3">
        <f>IFERROR(__xludf.DUMMYFUNCTION("SPLIT(B864,""-"")"),16.0)</f>
        <v>16</v>
      </c>
      <c r="E864" s="3">
        <f>IFERROR(__xludf.DUMMYFUNCTION("""COMPUTED_VALUE"""),22.0)</f>
        <v>22</v>
      </c>
      <c r="F864" s="3">
        <f>IFERROR(__xludf.DUMMYFUNCTION("SPLIT(C864,""-"")"),8.0)</f>
        <v>8</v>
      </c>
      <c r="G864" s="3">
        <f>IFERROR(__xludf.DUMMYFUNCTION("""COMPUTED_VALUE"""),19.0)</f>
        <v>19</v>
      </c>
      <c r="H864" s="3" t="str">
        <f t="shared" si="1"/>
        <v>#N/A</v>
      </c>
      <c r="J864" s="3">
        <f t="shared" si="2"/>
        <v>1</v>
      </c>
    </row>
    <row r="865">
      <c r="A865" s="2" t="s">
        <v>863</v>
      </c>
      <c r="B865" s="3" t="str">
        <f>IFERROR(__xludf.DUMMYFUNCTION("SPLIT(A865,"","")"),"78-79")</f>
        <v>78-79</v>
      </c>
      <c r="C865" s="3" t="str">
        <f>IFERROR(__xludf.DUMMYFUNCTION("""COMPUTED_VALUE"""),"78-84")</f>
        <v>78-84</v>
      </c>
      <c r="D865" s="3">
        <f>IFERROR(__xludf.DUMMYFUNCTION("SPLIT(B865,""-"")"),78.0)</f>
        <v>78</v>
      </c>
      <c r="E865" s="3">
        <f>IFERROR(__xludf.DUMMYFUNCTION("""COMPUTED_VALUE"""),79.0)</f>
        <v>79</v>
      </c>
      <c r="F865" s="3">
        <f>IFERROR(__xludf.DUMMYFUNCTION("SPLIT(C865,""-"")"),78.0)</f>
        <v>78</v>
      </c>
      <c r="G865" s="3">
        <f>IFERROR(__xludf.DUMMYFUNCTION("""COMPUTED_VALUE"""),84.0)</f>
        <v>84</v>
      </c>
      <c r="H865" s="3">
        <f t="shared" si="1"/>
        <v>1</v>
      </c>
      <c r="J865" s="3">
        <f t="shared" si="2"/>
        <v>1</v>
      </c>
    </row>
    <row r="866">
      <c r="A866" s="2" t="s">
        <v>864</v>
      </c>
      <c r="B866" s="3" t="str">
        <f>IFERROR(__xludf.DUMMYFUNCTION("SPLIT(A866,"","")"),"67-80")</f>
        <v>67-80</v>
      </c>
      <c r="C866" s="3" t="str">
        <f>IFERROR(__xludf.DUMMYFUNCTION("""COMPUTED_VALUE"""),"62-68")</f>
        <v>62-68</v>
      </c>
      <c r="D866" s="3">
        <f>IFERROR(__xludf.DUMMYFUNCTION("SPLIT(B866,""-"")"),67.0)</f>
        <v>67</v>
      </c>
      <c r="E866" s="3">
        <f>IFERROR(__xludf.DUMMYFUNCTION("""COMPUTED_VALUE"""),80.0)</f>
        <v>80</v>
      </c>
      <c r="F866" s="3">
        <f>IFERROR(__xludf.DUMMYFUNCTION("SPLIT(C866,""-"")"),62.0)</f>
        <v>62</v>
      </c>
      <c r="G866" s="3">
        <f>IFERROR(__xludf.DUMMYFUNCTION("""COMPUTED_VALUE"""),68.0)</f>
        <v>68</v>
      </c>
      <c r="H866" s="3" t="str">
        <f t="shared" si="1"/>
        <v>#N/A</v>
      </c>
      <c r="J866" s="3">
        <f t="shared" si="2"/>
        <v>1</v>
      </c>
    </row>
    <row r="867">
      <c r="A867" s="2" t="s">
        <v>865</v>
      </c>
      <c r="B867" s="3" t="str">
        <f>IFERROR(__xludf.DUMMYFUNCTION("SPLIT(A867,"","")"),"80-94")</f>
        <v>80-94</v>
      </c>
      <c r="C867" s="3" t="str">
        <f>IFERROR(__xludf.DUMMYFUNCTION("""COMPUTED_VALUE"""),"79-97")</f>
        <v>79-97</v>
      </c>
      <c r="D867" s="3">
        <f>IFERROR(__xludf.DUMMYFUNCTION("SPLIT(B867,""-"")"),80.0)</f>
        <v>80</v>
      </c>
      <c r="E867" s="3">
        <f>IFERROR(__xludf.DUMMYFUNCTION("""COMPUTED_VALUE"""),94.0)</f>
        <v>94</v>
      </c>
      <c r="F867" s="3">
        <f>IFERROR(__xludf.DUMMYFUNCTION("SPLIT(C867,""-"")"),79.0)</f>
        <v>79</v>
      </c>
      <c r="G867" s="3">
        <f>IFERROR(__xludf.DUMMYFUNCTION("""COMPUTED_VALUE"""),97.0)</f>
        <v>97</v>
      </c>
      <c r="H867" s="3">
        <f t="shared" si="1"/>
        <v>1</v>
      </c>
      <c r="J867" s="3">
        <f t="shared" si="2"/>
        <v>1</v>
      </c>
    </row>
    <row r="868">
      <c r="A868" s="2" t="s">
        <v>866</v>
      </c>
      <c r="B868" s="3" t="str">
        <f>IFERROR(__xludf.DUMMYFUNCTION("SPLIT(A868,"","")"),"12-79")</f>
        <v>12-79</v>
      </c>
      <c r="C868" s="3" t="str">
        <f>IFERROR(__xludf.DUMMYFUNCTION("""COMPUTED_VALUE"""),"78-79")</f>
        <v>78-79</v>
      </c>
      <c r="D868" s="3">
        <f>IFERROR(__xludf.DUMMYFUNCTION("SPLIT(B868,""-"")"),12.0)</f>
        <v>12</v>
      </c>
      <c r="E868" s="3">
        <f>IFERROR(__xludf.DUMMYFUNCTION("""COMPUTED_VALUE"""),79.0)</f>
        <v>79</v>
      </c>
      <c r="F868" s="3">
        <f>IFERROR(__xludf.DUMMYFUNCTION("SPLIT(C868,""-"")"),78.0)</f>
        <v>78</v>
      </c>
      <c r="G868" s="3">
        <f>IFERROR(__xludf.DUMMYFUNCTION("""COMPUTED_VALUE"""),79.0)</f>
        <v>79</v>
      </c>
      <c r="H868" s="3">
        <f t="shared" si="1"/>
        <v>1</v>
      </c>
      <c r="J868" s="3">
        <f t="shared" si="2"/>
        <v>1</v>
      </c>
    </row>
    <row r="869">
      <c r="A869" s="2" t="s">
        <v>867</v>
      </c>
      <c r="B869" s="3" t="str">
        <f>IFERROR(__xludf.DUMMYFUNCTION("SPLIT(A869,"","")"),"29-50")</f>
        <v>29-50</v>
      </c>
      <c r="C869" s="3" t="str">
        <f>IFERROR(__xludf.DUMMYFUNCTION("""COMPUTED_VALUE"""),"29-51")</f>
        <v>29-51</v>
      </c>
      <c r="D869" s="3">
        <f>IFERROR(__xludf.DUMMYFUNCTION("SPLIT(B869,""-"")"),29.0)</f>
        <v>29</v>
      </c>
      <c r="E869" s="3">
        <f>IFERROR(__xludf.DUMMYFUNCTION("""COMPUTED_VALUE"""),50.0)</f>
        <v>50</v>
      </c>
      <c r="F869" s="3">
        <f>IFERROR(__xludf.DUMMYFUNCTION("SPLIT(C869,""-"")"),29.0)</f>
        <v>29</v>
      </c>
      <c r="G869" s="3">
        <f>IFERROR(__xludf.DUMMYFUNCTION("""COMPUTED_VALUE"""),51.0)</f>
        <v>51</v>
      </c>
      <c r="H869" s="3">
        <f t="shared" si="1"/>
        <v>1</v>
      </c>
      <c r="J869" s="3">
        <f t="shared" si="2"/>
        <v>1</v>
      </c>
    </row>
    <row r="870">
      <c r="A870" s="2" t="s">
        <v>868</v>
      </c>
      <c r="B870" s="3" t="str">
        <f>IFERROR(__xludf.DUMMYFUNCTION("SPLIT(A870,"","")"),"2-41")</f>
        <v>2-41</v>
      </c>
      <c r="C870" s="3" t="str">
        <f>IFERROR(__xludf.DUMMYFUNCTION("""COMPUTED_VALUE"""),"41-42")</f>
        <v>41-42</v>
      </c>
      <c r="D870" s="3">
        <f>IFERROR(__xludf.DUMMYFUNCTION("SPLIT(B870,""-"")"),2.0)</f>
        <v>2</v>
      </c>
      <c r="E870" s="3">
        <f>IFERROR(__xludf.DUMMYFUNCTION("""COMPUTED_VALUE"""),41.0)</f>
        <v>41</v>
      </c>
      <c r="F870" s="3">
        <f>IFERROR(__xludf.DUMMYFUNCTION("SPLIT(C870,""-"")"),41.0)</f>
        <v>41</v>
      </c>
      <c r="G870" s="3">
        <f>IFERROR(__xludf.DUMMYFUNCTION("""COMPUTED_VALUE"""),42.0)</f>
        <v>42</v>
      </c>
      <c r="H870" s="3" t="str">
        <f t="shared" si="1"/>
        <v>#N/A</v>
      </c>
      <c r="J870" s="3">
        <f t="shared" si="2"/>
        <v>1</v>
      </c>
    </row>
    <row r="871">
      <c r="A871" s="2" t="s">
        <v>869</v>
      </c>
      <c r="B871" s="3" t="str">
        <f>IFERROR(__xludf.DUMMYFUNCTION("SPLIT(A871,"","")"),"68-69")</f>
        <v>68-69</v>
      </c>
      <c r="C871" s="3" t="str">
        <f>IFERROR(__xludf.DUMMYFUNCTION("""COMPUTED_VALUE"""),"17-68")</f>
        <v>17-68</v>
      </c>
      <c r="D871" s="3">
        <f>IFERROR(__xludf.DUMMYFUNCTION("SPLIT(B871,""-"")"),68.0)</f>
        <v>68</v>
      </c>
      <c r="E871" s="3">
        <f>IFERROR(__xludf.DUMMYFUNCTION("""COMPUTED_VALUE"""),69.0)</f>
        <v>69</v>
      </c>
      <c r="F871" s="3">
        <f>IFERROR(__xludf.DUMMYFUNCTION("SPLIT(C871,""-"")"),17.0)</f>
        <v>17</v>
      </c>
      <c r="G871" s="3">
        <f>IFERROR(__xludf.DUMMYFUNCTION("""COMPUTED_VALUE"""),68.0)</f>
        <v>68</v>
      </c>
      <c r="H871" s="3" t="str">
        <f t="shared" si="1"/>
        <v>#N/A</v>
      </c>
      <c r="J871" s="3">
        <f t="shared" si="2"/>
        <v>1</v>
      </c>
    </row>
    <row r="872">
      <c r="A872" s="2" t="s">
        <v>870</v>
      </c>
      <c r="B872" s="3" t="str">
        <f>IFERROR(__xludf.DUMMYFUNCTION("SPLIT(A872,"","")"),"38-39")</f>
        <v>38-39</v>
      </c>
      <c r="C872" s="3" t="str">
        <f>IFERROR(__xludf.DUMMYFUNCTION("""COMPUTED_VALUE"""),"2-39")</f>
        <v>2-39</v>
      </c>
      <c r="D872" s="3">
        <f>IFERROR(__xludf.DUMMYFUNCTION("SPLIT(B872,""-"")"),38.0)</f>
        <v>38</v>
      </c>
      <c r="E872" s="3">
        <f>IFERROR(__xludf.DUMMYFUNCTION("""COMPUTED_VALUE"""),39.0)</f>
        <v>39</v>
      </c>
      <c r="F872" s="3">
        <f>IFERROR(__xludf.DUMMYFUNCTION("SPLIT(C872,""-"")"),2.0)</f>
        <v>2</v>
      </c>
      <c r="G872" s="3">
        <f>IFERROR(__xludf.DUMMYFUNCTION("""COMPUTED_VALUE"""),39.0)</f>
        <v>39</v>
      </c>
      <c r="H872" s="3">
        <f t="shared" si="1"/>
        <v>1</v>
      </c>
      <c r="J872" s="3">
        <f t="shared" si="2"/>
        <v>1</v>
      </c>
    </row>
    <row r="873">
      <c r="A873" s="2" t="s">
        <v>871</v>
      </c>
      <c r="B873" s="3" t="str">
        <f>IFERROR(__xludf.DUMMYFUNCTION("SPLIT(A873,"","")"),"13-14")</f>
        <v>13-14</v>
      </c>
      <c r="C873" s="3" t="str">
        <f>IFERROR(__xludf.DUMMYFUNCTION("""COMPUTED_VALUE"""),"14-78")</f>
        <v>14-78</v>
      </c>
      <c r="D873" s="3">
        <f>IFERROR(__xludf.DUMMYFUNCTION("SPLIT(B873,""-"")"),13.0)</f>
        <v>13</v>
      </c>
      <c r="E873" s="3">
        <f>IFERROR(__xludf.DUMMYFUNCTION("""COMPUTED_VALUE"""),14.0)</f>
        <v>14</v>
      </c>
      <c r="F873" s="3">
        <f>IFERROR(__xludf.DUMMYFUNCTION("SPLIT(C873,""-"")"),14.0)</f>
        <v>14</v>
      </c>
      <c r="G873" s="3">
        <f>IFERROR(__xludf.DUMMYFUNCTION("""COMPUTED_VALUE"""),78.0)</f>
        <v>78</v>
      </c>
      <c r="H873" s="3" t="str">
        <f t="shared" si="1"/>
        <v>#N/A</v>
      </c>
      <c r="J873" s="3">
        <f t="shared" si="2"/>
        <v>1</v>
      </c>
    </row>
    <row r="874">
      <c r="A874" s="2" t="s">
        <v>872</v>
      </c>
      <c r="B874" s="3" t="str">
        <f>IFERROR(__xludf.DUMMYFUNCTION("SPLIT(A874,"","")"),"9-80")</f>
        <v>9-80</v>
      </c>
      <c r="C874" s="4">
        <f>IFERROR(__xludf.DUMMYFUNCTION("""COMPUTED_VALUE"""),44782.0)</f>
        <v>44782</v>
      </c>
      <c r="D874" s="3">
        <f>IFERROR(__xludf.DUMMYFUNCTION("SPLIT(B874,""-"")"),9.0)</f>
        <v>9</v>
      </c>
      <c r="E874" s="3">
        <f>IFERROR(__xludf.DUMMYFUNCTION("""COMPUTED_VALUE"""),80.0)</f>
        <v>80</v>
      </c>
      <c r="F874" s="3">
        <f>IFERROR(__xludf.DUMMYFUNCTION("SPLIT(C874,""-"")"),8.0)</f>
        <v>8</v>
      </c>
      <c r="G874" s="3">
        <f>IFERROR(__xludf.DUMMYFUNCTION("""COMPUTED_VALUE"""),9.0)</f>
        <v>9</v>
      </c>
      <c r="H874" s="3" t="str">
        <f t="shared" si="1"/>
        <v>#N/A</v>
      </c>
      <c r="J874" s="3">
        <f t="shared" si="2"/>
        <v>1</v>
      </c>
    </row>
    <row r="875">
      <c r="A875" s="2" t="s">
        <v>873</v>
      </c>
      <c r="B875" s="3" t="str">
        <f>IFERROR(__xludf.DUMMYFUNCTION("SPLIT(A875,"","")"),"42-92")</f>
        <v>42-92</v>
      </c>
      <c r="C875" s="3" t="str">
        <f>IFERROR(__xludf.DUMMYFUNCTION("""COMPUTED_VALUE"""),"64-93")</f>
        <v>64-93</v>
      </c>
      <c r="D875" s="3">
        <f>IFERROR(__xludf.DUMMYFUNCTION("SPLIT(B875,""-"")"),42.0)</f>
        <v>42</v>
      </c>
      <c r="E875" s="3">
        <f>IFERROR(__xludf.DUMMYFUNCTION("""COMPUTED_VALUE"""),92.0)</f>
        <v>92</v>
      </c>
      <c r="F875" s="3">
        <f>IFERROR(__xludf.DUMMYFUNCTION("SPLIT(C875,""-"")"),64.0)</f>
        <v>64</v>
      </c>
      <c r="G875" s="3">
        <f>IFERROR(__xludf.DUMMYFUNCTION("""COMPUTED_VALUE"""),93.0)</f>
        <v>93</v>
      </c>
      <c r="H875" s="3" t="str">
        <f t="shared" si="1"/>
        <v>#N/A</v>
      </c>
      <c r="J875" s="3">
        <f t="shared" si="2"/>
        <v>1</v>
      </c>
    </row>
    <row r="876">
      <c r="A876" s="2" t="s">
        <v>874</v>
      </c>
      <c r="B876" s="3" t="str">
        <f>IFERROR(__xludf.DUMMYFUNCTION("SPLIT(A876,"","")"),"67-78")</f>
        <v>67-78</v>
      </c>
      <c r="C876" s="3" t="str">
        <f>IFERROR(__xludf.DUMMYFUNCTION("""COMPUTED_VALUE"""),"66-73")</f>
        <v>66-73</v>
      </c>
      <c r="D876" s="3">
        <f>IFERROR(__xludf.DUMMYFUNCTION("SPLIT(B876,""-"")"),67.0)</f>
        <v>67</v>
      </c>
      <c r="E876" s="3">
        <f>IFERROR(__xludf.DUMMYFUNCTION("""COMPUTED_VALUE"""),78.0)</f>
        <v>78</v>
      </c>
      <c r="F876" s="3">
        <f>IFERROR(__xludf.DUMMYFUNCTION("SPLIT(C876,""-"")"),66.0)</f>
        <v>66</v>
      </c>
      <c r="G876" s="3">
        <f>IFERROR(__xludf.DUMMYFUNCTION("""COMPUTED_VALUE"""),73.0)</f>
        <v>73</v>
      </c>
      <c r="H876" s="3" t="str">
        <f t="shared" si="1"/>
        <v>#N/A</v>
      </c>
      <c r="J876" s="3">
        <f t="shared" si="2"/>
        <v>1</v>
      </c>
    </row>
    <row r="877">
      <c r="A877" s="2" t="s">
        <v>875</v>
      </c>
      <c r="B877" s="3" t="str">
        <f>IFERROR(__xludf.DUMMYFUNCTION("SPLIT(A877,"","")"),"14-65")</f>
        <v>14-65</v>
      </c>
      <c r="C877" s="3" t="str">
        <f>IFERROR(__xludf.DUMMYFUNCTION("""COMPUTED_VALUE"""),"14-15")</f>
        <v>14-15</v>
      </c>
      <c r="D877" s="3">
        <f>IFERROR(__xludf.DUMMYFUNCTION("SPLIT(B877,""-"")"),14.0)</f>
        <v>14</v>
      </c>
      <c r="E877" s="3">
        <f>IFERROR(__xludf.DUMMYFUNCTION("""COMPUTED_VALUE"""),65.0)</f>
        <v>65</v>
      </c>
      <c r="F877" s="3">
        <f>IFERROR(__xludf.DUMMYFUNCTION("SPLIT(C877,""-"")"),14.0)</f>
        <v>14</v>
      </c>
      <c r="G877" s="3">
        <f>IFERROR(__xludf.DUMMYFUNCTION("""COMPUTED_VALUE"""),15.0)</f>
        <v>15</v>
      </c>
      <c r="H877" s="3">
        <f t="shared" si="1"/>
        <v>1</v>
      </c>
      <c r="J877" s="3">
        <f t="shared" si="2"/>
        <v>1</v>
      </c>
    </row>
    <row r="878">
      <c r="A878" s="2" t="s">
        <v>876</v>
      </c>
      <c r="B878" s="3" t="str">
        <f>IFERROR(__xludf.DUMMYFUNCTION("SPLIT(A878,"","")"),"6-59")</f>
        <v>6-59</v>
      </c>
      <c r="C878" s="3" t="str">
        <f>IFERROR(__xludf.DUMMYFUNCTION("""COMPUTED_VALUE"""),"1-35")</f>
        <v>1-35</v>
      </c>
      <c r="D878" s="3">
        <f>IFERROR(__xludf.DUMMYFUNCTION("SPLIT(B878,""-"")"),6.0)</f>
        <v>6</v>
      </c>
      <c r="E878" s="3">
        <f>IFERROR(__xludf.DUMMYFUNCTION("""COMPUTED_VALUE"""),59.0)</f>
        <v>59</v>
      </c>
      <c r="F878" s="3">
        <f>IFERROR(__xludf.DUMMYFUNCTION("SPLIT(C878,""-"")"),1.0)</f>
        <v>1</v>
      </c>
      <c r="G878" s="3">
        <f>IFERROR(__xludf.DUMMYFUNCTION("""COMPUTED_VALUE"""),35.0)</f>
        <v>35</v>
      </c>
      <c r="H878" s="3" t="str">
        <f t="shared" si="1"/>
        <v>#N/A</v>
      </c>
      <c r="J878" s="3">
        <f t="shared" si="2"/>
        <v>1</v>
      </c>
    </row>
    <row r="879">
      <c r="A879" s="2" t="s">
        <v>877</v>
      </c>
      <c r="B879" s="3" t="str">
        <f>IFERROR(__xludf.DUMMYFUNCTION("SPLIT(A879,"","")"),"16-17")</f>
        <v>16-17</v>
      </c>
      <c r="C879" s="3" t="str">
        <f>IFERROR(__xludf.DUMMYFUNCTION("""COMPUTED_VALUE"""),"17-48")</f>
        <v>17-48</v>
      </c>
      <c r="D879" s="3">
        <f>IFERROR(__xludf.DUMMYFUNCTION("SPLIT(B879,""-"")"),16.0)</f>
        <v>16</v>
      </c>
      <c r="E879" s="3">
        <f>IFERROR(__xludf.DUMMYFUNCTION("""COMPUTED_VALUE"""),17.0)</f>
        <v>17</v>
      </c>
      <c r="F879" s="3">
        <f>IFERROR(__xludf.DUMMYFUNCTION("SPLIT(C879,""-"")"),17.0)</f>
        <v>17</v>
      </c>
      <c r="G879" s="3">
        <f>IFERROR(__xludf.DUMMYFUNCTION("""COMPUTED_VALUE"""),48.0)</f>
        <v>48</v>
      </c>
      <c r="H879" s="3" t="str">
        <f t="shared" si="1"/>
        <v>#N/A</v>
      </c>
      <c r="J879" s="3">
        <f t="shared" si="2"/>
        <v>1</v>
      </c>
    </row>
    <row r="880">
      <c r="A880" s="2" t="s">
        <v>878</v>
      </c>
      <c r="B880" s="3" t="str">
        <f>IFERROR(__xludf.DUMMYFUNCTION("SPLIT(A880,"","")"),"15-28")</f>
        <v>15-28</v>
      </c>
      <c r="C880" s="3" t="str">
        <f>IFERROR(__xludf.DUMMYFUNCTION("""COMPUTED_VALUE"""),"16-33")</f>
        <v>16-33</v>
      </c>
      <c r="D880" s="3">
        <f>IFERROR(__xludf.DUMMYFUNCTION("SPLIT(B880,""-"")"),15.0)</f>
        <v>15</v>
      </c>
      <c r="E880" s="3">
        <f>IFERROR(__xludf.DUMMYFUNCTION("""COMPUTED_VALUE"""),28.0)</f>
        <v>28</v>
      </c>
      <c r="F880" s="3">
        <f>IFERROR(__xludf.DUMMYFUNCTION("SPLIT(C880,""-"")"),16.0)</f>
        <v>16</v>
      </c>
      <c r="G880" s="3">
        <f>IFERROR(__xludf.DUMMYFUNCTION("""COMPUTED_VALUE"""),33.0)</f>
        <v>33</v>
      </c>
      <c r="H880" s="3" t="str">
        <f t="shared" si="1"/>
        <v>#N/A</v>
      </c>
      <c r="J880" s="3">
        <f t="shared" si="2"/>
        <v>1</v>
      </c>
    </row>
    <row r="881">
      <c r="A881" s="2" t="s">
        <v>879</v>
      </c>
      <c r="B881" s="4">
        <f>IFERROR(__xludf.DUMMYFUNCTION("SPLIT(A881,"","")"),44601.0)</f>
        <v>44601</v>
      </c>
      <c r="C881" s="3" t="str">
        <f>IFERROR(__xludf.DUMMYFUNCTION("""COMPUTED_VALUE"""),"48-91")</f>
        <v>48-91</v>
      </c>
      <c r="D881" s="3">
        <f>IFERROR(__xludf.DUMMYFUNCTION("SPLIT(B881,""-"")"),2.0)</f>
        <v>2</v>
      </c>
      <c r="E881" s="3">
        <f>IFERROR(__xludf.DUMMYFUNCTION("""COMPUTED_VALUE"""),9.0)</f>
        <v>9</v>
      </c>
      <c r="F881" s="3">
        <f>IFERROR(__xludf.DUMMYFUNCTION("SPLIT(C881,""-"")"),48.0)</f>
        <v>48</v>
      </c>
      <c r="G881" s="3">
        <f>IFERROR(__xludf.DUMMYFUNCTION("""COMPUTED_VALUE"""),91.0)</f>
        <v>91</v>
      </c>
      <c r="H881" s="3" t="str">
        <f t="shared" si="1"/>
        <v>#N/A</v>
      </c>
      <c r="J881" s="3" t="str">
        <f t="shared" si="2"/>
        <v>#N/A</v>
      </c>
    </row>
    <row r="882">
      <c r="A882" s="2" t="s">
        <v>880</v>
      </c>
      <c r="B882" s="4">
        <f>IFERROR(__xludf.DUMMYFUNCTION("SPLIT(A882,"","")"),44624.0)</f>
        <v>44624</v>
      </c>
      <c r="C882" s="3" t="str">
        <f>IFERROR(__xludf.DUMMYFUNCTION("""COMPUTED_VALUE"""),"4-86")</f>
        <v>4-86</v>
      </c>
      <c r="D882" s="3">
        <f>IFERROR(__xludf.DUMMYFUNCTION("SPLIT(B882,""-"")"),3.0)</f>
        <v>3</v>
      </c>
      <c r="E882" s="3">
        <f>IFERROR(__xludf.DUMMYFUNCTION("""COMPUTED_VALUE"""),4.0)</f>
        <v>4</v>
      </c>
      <c r="F882" s="3">
        <f>IFERROR(__xludf.DUMMYFUNCTION("SPLIT(C882,""-"")"),4.0)</f>
        <v>4</v>
      </c>
      <c r="G882" s="3">
        <f>IFERROR(__xludf.DUMMYFUNCTION("""COMPUTED_VALUE"""),86.0)</f>
        <v>86</v>
      </c>
      <c r="H882" s="3" t="str">
        <f t="shared" si="1"/>
        <v>#N/A</v>
      </c>
      <c r="J882" s="3">
        <f t="shared" si="2"/>
        <v>1</v>
      </c>
    </row>
    <row r="883">
      <c r="A883" s="2" t="s">
        <v>881</v>
      </c>
      <c r="B883" s="3" t="str">
        <f>IFERROR(__xludf.DUMMYFUNCTION("SPLIT(A883,"","")"),"28-45")</f>
        <v>28-45</v>
      </c>
      <c r="C883" s="3" t="str">
        <f>IFERROR(__xludf.DUMMYFUNCTION("""COMPUTED_VALUE"""),"50-56")</f>
        <v>50-56</v>
      </c>
      <c r="D883" s="3">
        <f>IFERROR(__xludf.DUMMYFUNCTION("SPLIT(B883,""-"")"),28.0)</f>
        <v>28</v>
      </c>
      <c r="E883" s="3">
        <f>IFERROR(__xludf.DUMMYFUNCTION("""COMPUTED_VALUE"""),45.0)</f>
        <v>45</v>
      </c>
      <c r="F883" s="3">
        <f>IFERROR(__xludf.DUMMYFUNCTION("SPLIT(C883,""-"")"),50.0)</f>
        <v>50</v>
      </c>
      <c r="G883" s="3">
        <f>IFERROR(__xludf.DUMMYFUNCTION("""COMPUTED_VALUE"""),56.0)</f>
        <v>56</v>
      </c>
      <c r="H883" s="3" t="str">
        <f t="shared" si="1"/>
        <v>#N/A</v>
      </c>
      <c r="J883" s="3" t="str">
        <f t="shared" si="2"/>
        <v>#N/A</v>
      </c>
    </row>
    <row r="884">
      <c r="A884" s="2" t="s">
        <v>882</v>
      </c>
      <c r="B884" s="3" t="str">
        <f>IFERROR(__xludf.DUMMYFUNCTION("SPLIT(A884,"","")"),"15-23")</f>
        <v>15-23</v>
      </c>
      <c r="C884" s="3" t="str">
        <f>IFERROR(__xludf.DUMMYFUNCTION("""COMPUTED_VALUE"""),"16-86")</f>
        <v>16-86</v>
      </c>
      <c r="D884" s="3">
        <f>IFERROR(__xludf.DUMMYFUNCTION("SPLIT(B884,""-"")"),15.0)</f>
        <v>15</v>
      </c>
      <c r="E884" s="3">
        <f>IFERROR(__xludf.DUMMYFUNCTION("""COMPUTED_VALUE"""),23.0)</f>
        <v>23</v>
      </c>
      <c r="F884" s="3">
        <f>IFERROR(__xludf.DUMMYFUNCTION("SPLIT(C884,""-"")"),16.0)</f>
        <v>16</v>
      </c>
      <c r="G884" s="3">
        <f>IFERROR(__xludf.DUMMYFUNCTION("""COMPUTED_VALUE"""),86.0)</f>
        <v>86</v>
      </c>
      <c r="H884" s="3" t="str">
        <f t="shared" si="1"/>
        <v>#N/A</v>
      </c>
      <c r="J884" s="3">
        <f t="shared" si="2"/>
        <v>1</v>
      </c>
    </row>
    <row r="885">
      <c r="A885" s="2" t="s">
        <v>883</v>
      </c>
      <c r="B885" s="3" t="str">
        <f>IFERROR(__xludf.DUMMYFUNCTION("SPLIT(A885,"","")"),"50-79")</f>
        <v>50-79</v>
      </c>
      <c r="C885" s="3" t="str">
        <f>IFERROR(__xludf.DUMMYFUNCTION("""COMPUTED_VALUE"""),"50-78")</f>
        <v>50-78</v>
      </c>
      <c r="D885" s="3">
        <f>IFERROR(__xludf.DUMMYFUNCTION("SPLIT(B885,""-"")"),50.0)</f>
        <v>50</v>
      </c>
      <c r="E885" s="3">
        <f>IFERROR(__xludf.DUMMYFUNCTION("""COMPUTED_VALUE"""),79.0)</f>
        <v>79</v>
      </c>
      <c r="F885" s="3">
        <f>IFERROR(__xludf.DUMMYFUNCTION("SPLIT(C885,""-"")"),50.0)</f>
        <v>50</v>
      </c>
      <c r="G885" s="3">
        <f>IFERROR(__xludf.DUMMYFUNCTION("""COMPUTED_VALUE"""),78.0)</f>
        <v>78</v>
      </c>
      <c r="H885" s="3">
        <f t="shared" si="1"/>
        <v>1</v>
      </c>
      <c r="J885" s="3">
        <f t="shared" si="2"/>
        <v>1</v>
      </c>
    </row>
    <row r="886">
      <c r="A886" s="2" t="s">
        <v>884</v>
      </c>
      <c r="B886" s="3" t="str">
        <f>IFERROR(__xludf.DUMMYFUNCTION("SPLIT(A886,"","")"),"9-62")</f>
        <v>9-62</v>
      </c>
      <c r="C886" s="4">
        <f>IFERROR(__xludf.DUMMYFUNCTION("""COMPUTED_VALUE"""),44781.0)</f>
        <v>44781</v>
      </c>
      <c r="D886" s="3">
        <f>IFERROR(__xludf.DUMMYFUNCTION("SPLIT(B886,""-"")"),9.0)</f>
        <v>9</v>
      </c>
      <c r="E886" s="3">
        <f>IFERROR(__xludf.DUMMYFUNCTION("""COMPUTED_VALUE"""),62.0)</f>
        <v>62</v>
      </c>
      <c r="F886" s="3">
        <f>IFERROR(__xludf.DUMMYFUNCTION("SPLIT(C886,""-"")"),8.0)</f>
        <v>8</v>
      </c>
      <c r="G886" s="3">
        <f>IFERROR(__xludf.DUMMYFUNCTION("""COMPUTED_VALUE"""),8.0)</f>
        <v>8</v>
      </c>
      <c r="H886" s="3" t="str">
        <f t="shared" si="1"/>
        <v>#N/A</v>
      </c>
      <c r="J886" s="3" t="str">
        <f t="shared" si="2"/>
        <v>#N/A</v>
      </c>
    </row>
    <row r="887">
      <c r="A887" s="2" t="s">
        <v>885</v>
      </c>
      <c r="B887" s="3" t="str">
        <f>IFERROR(__xludf.DUMMYFUNCTION("SPLIT(A887,"","")"),"4-91")</f>
        <v>4-91</v>
      </c>
      <c r="C887" s="4">
        <f>IFERROR(__xludf.DUMMYFUNCTION("""COMPUTED_VALUE"""),44663.0)</f>
        <v>44663</v>
      </c>
      <c r="D887" s="3">
        <f>IFERROR(__xludf.DUMMYFUNCTION("SPLIT(B887,""-"")"),4.0)</f>
        <v>4</v>
      </c>
      <c r="E887" s="3">
        <f>IFERROR(__xludf.DUMMYFUNCTION("""COMPUTED_VALUE"""),91.0)</f>
        <v>91</v>
      </c>
      <c r="F887" s="3">
        <f>IFERROR(__xludf.DUMMYFUNCTION("SPLIT(C887,""-"")"),4.0)</f>
        <v>4</v>
      </c>
      <c r="G887" s="3">
        <f>IFERROR(__xludf.DUMMYFUNCTION("""COMPUTED_VALUE"""),12.0)</f>
        <v>12</v>
      </c>
      <c r="H887" s="3">
        <f t="shared" si="1"/>
        <v>1</v>
      </c>
      <c r="J887" s="3">
        <f t="shared" si="2"/>
        <v>1</v>
      </c>
    </row>
    <row r="888">
      <c r="A888" s="2" t="s">
        <v>886</v>
      </c>
      <c r="B888" s="3" t="str">
        <f>IFERROR(__xludf.DUMMYFUNCTION("SPLIT(A888,"","")"),"24-25")</f>
        <v>24-25</v>
      </c>
      <c r="C888" s="3" t="str">
        <f>IFERROR(__xludf.DUMMYFUNCTION("""COMPUTED_VALUE"""),"25-65")</f>
        <v>25-65</v>
      </c>
      <c r="D888" s="3">
        <f>IFERROR(__xludf.DUMMYFUNCTION("SPLIT(B888,""-"")"),24.0)</f>
        <v>24</v>
      </c>
      <c r="E888" s="3">
        <f>IFERROR(__xludf.DUMMYFUNCTION("""COMPUTED_VALUE"""),25.0)</f>
        <v>25</v>
      </c>
      <c r="F888" s="3">
        <f>IFERROR(__xludf.DUMMYFUNCTION("SPLIT(C888,""-"")"),25.0)</f>
        <v>25</v>
      </c>
      <c r="G888" s="3">
        <f>IFERROR(__xludf.DUMMYFUNCTION("""COMPUTED_VALUE"""),65.0)</f>
        <v>65</v>
      </c>
      <c r="H888" s="3" t="str">
        <f t="shared" si="1"/>
        <v>#N/A</v>
      </c>
      <c r="J888" s="3">
        <f t="shared" si="2"/>
        <v>1</v>
      </c>
    </row>
    <row r="889">
      <c r="A889" s="2" t="s">
        <v>887</v>
      </c>
      <c r="B889" s="3" t="str">
        <f>IFERROR(__xludf.DUMMYFUNCTION("SPLIT(A889,"","")"),"38-39")</f>
        <v>38-39</v>
      </c>
      <c r="C889" s="3" t="str">
        <f>IFERROR(__xludf.DUMMYFUNCTION("""COMPUTED_VALUE"""),"38-61")</f>
        <v>38-61</v>
      </c>
      <c r="D889" s="3">
        <f>IFERROR(__xludf.DUMMYFUNCTION("SPLIT(B889,""-"")"),38.0)</f>
        <v>38</v>
      </c>
      <c r="E889" s="3">
        <f>IFERROR(__xludf.DUMMYFUNCTION("""COMPUTED_VALUE"""),39.0)</f>
        <v>39</v>
      </c>
      <c r="F889" s="3">
        <f>IFERROR(__xludf.DUMMYFUNCTION("SPLIT(C889,""-"")"),38.0)</f>
        <v>38</v>
      </c>
      <c r="G889" s="3">
        <f>IFERROR(__xludf.DUMMYFUNCTION("""COMPUTED_VALUE"""),61.0)</f>
        <v>61</v>
      </c>
      <c r="H889" s="3">
        <f t="shared" si="1"/>
        <v>1</v>
      </c>
      <c r="J889" s="3">
        <f t="shared" si="2"/>
        <v>1</v>
      </c>
    </row>
    <row r="890">
      <c r="A890" s="2" t="s">
        <v>888</v>
      </c>
      <c r="B890" s="4">
        <f>IFERROR(__xludf.DUMMYFUNCTION("SPLIT(A890,"","")"),44781.0)</f>
        <v>44781</v>
      </c>
      <c r="C890" s="3" t="str">
        <f>IFERROR(__xludf.DUMMYFUNCTION("""COMPUTED_VALUE"""),"18-76")</f>
        <v>18-76</v>
      </c>
      <c r="D890" s="3">
        <f>IFERROR(__xludf.DUMMYFUNCTION("SPLIT(B890,""-"")"),8.0)</f>
        <v>8</v>
      </c>
      <c r="E890" s="3">
        <f>IFERROR(__xludf.DUMMYFUNCTION("""COMPUTED_VALUE"""),8.0)</f>
        <v>8</v>
      </c>
      <c r="F890" s="3">
        <f>IFERROR(__xludf.DUMMYFUNCTION("SPLIT(C890,""-"")"),18.0)</f>
        <v>18</v>
      </c>
      <c r="G890" s="3">
        <f>IFERROR(__xludf.DUMMYFUNCTION("""COMPUTED_VALUE"""),76.0)</f>
        <v>76</v>
      </c>
      <c r="H890" s="3" t="str">
        <f t="shared" si="1"/>
        <v>#N/A</v>
      </c>
      <c r="J890" s="3" t="str">
        <f t="shared" si="2"/>
        <v>#N/A</v>
      </c>
    </row>
    <row r="891">
      <c r="A891" s="2" t="s">
        <v>889</v>
      </c>
      <c r="B891" s="3" t="str">
        <f>IFERROR(__xludf.DUMMYFUNCTION("SPLIT(A891,"","")"),"56-86")</f>
        <v>56-86</v>
      </c>
      <c r="C891" s="3" t="str">
        <f>IFERROR(__xludf.DUMMYFUNCTION("""COMPUTED_VALUE"""),"1-56")</f>
        <v>1-56</v>
      </c>
      <c r="D891" s="3">
        <f>IFERROR(__xludf.DUMMYFUNCTION("SPLIT(B891,""-"")"),56.0)</f>
        <v>56</v>
      </c>
      <c r="E891" s="3">
        <f>IFERROR(__xludf.DUMMYFUNCTION("""COMPUTED_VALUE"""),86.0)</f>
        <v>86</v>
      </c>
      <c r="F891" s="3">
        <f>IFERROR(__xludf.DUMMYFUNCTION("SPLIT(C891,""-"")"),1.0)</f>
        <v>1</v>
      </c>
      <c r="G891" s="3">
        <f>IFERROR(__xludf.DUMMYFUNCTION("""COMPUTED_VALUE"""),56.0)</f>
        <v>56</v>
      </c>
      <c r="H891" s="3" t="str">
        <f t="shared" si="1"/>
        <v>#N/A</v>
      </c>
      <c r="J891" s="3">
        <f t="shared" si="2"/>
        <v>1</v>
      </c>
    </row>
    <row r="892">
      <c r="A892" s="2" t="s">
        <v>890</v>
      </c>
      <c r="B892" s="3" t="str">
        <f>IFERROR(__xludf.DUMMYFUNCTION("SPLIT(A892,"","")"),"13-68")</f>
        <v>13-68</v>
      </c>
      <c r="C892" s="3" t="str">
        <f>IFERROR(__xludf.DUMMYFUNCTION("""COMPUTED_VALUE"""),"68-74")</f>
        <v>68-74</v>
      </c>
      <c r="D892" s="3">
        <f>IFERROR(__xludf.DUMMYFUNCTION("SPLIT(B892,""-"")"),13.0)</f>
        <v>13</v>
      </c>
      <c r="E892" s="3">
        <f>IFERROR(__xludf.DUMMYFUNCTION("""COMPUTED_VALUE"""),68.0)</f>
        <v>68</v>
      </c>
      <c r="F892" s="3">
        <f>IFERROR(__xludf.DUMMYFUNCTION("SPLIT(C892,""-"")"),68.0)</f>
        <v>68</v>
      </c>
      <c r="G892" s="3">
        <f>IFERROR(__xludf.DUMMYFUNCTION("""COMPUTED_VALUE"""),74.0)</f>
        <v>74</v>
      </c>
      <c r="H892" s="3" t="str">
        <f t="shared" si="1"/>
        <v>#N/A</v>
      </c>
      <c r="J892" s="3">
        <f t="shared" si="2"/>
        <v>1</v>
      </c>
    </row>
    <row r="893">
      <c r="A893" s="2" t="s">
        <v>891</v>
      </c>
      <c r="B893" s="3" t="str">
        <f>IFERROR(__xludf.DUMMYFUNCTION("SPLIT(A893,"","")"),"15-42")</f>
        <v>15-42</v>
      </c>
      <c r="C893" s="3" t="str">
        <f>IFERROR(__xludf.DUMMYFUNCTION("""COMPUTED_VALUE"""),"26-42")</f>
        <v>26-42</v>
      </c>
      <c r="D893" s="3">
        <f>IFERROR(__xludf.DUMMYFUNCTION("SPLIT(B893,""-"")"),15.0)</f>
        <v>15</v>
      </c>
      <c r="E893" s="3">
        <f>IFERROR(__xludf.DUMMYFUNCTION("""COMPUTED_VALUE"""),42.0)</f>
        <v>42</v>
      </c>
      <c r="F893" s="3">
        <f>IFERROR(__xludf.DUMMYFUNCTION("SPLIT(C893,""-"")"),26.0)</f>
        <v>26</v>
      </c>
      <c r="G893" s="3">
        <f>IFERROR(__xludf.DUMMYFUNCTION("""COMPUTED_VALUE"""),42.0)</f>
        <v>42</v>
      </c>
      <c r="H893" s="3">
        <f t="shared" si="1"/>
        <v>1</v>
      </c>
      <c r="J893" s="3">
        <f t="shared" si="2"/>
        <v>1</v>
      </c>
    </row>
    <row r="894">
      <c r="A894" s="2" t="s">
        <v>892</v>
      </c>
      <c r="B894" s="3" t="str">
        <f>IFERROR(__xludf.DUMMYFUNCTION("SPLIT(A894,"","")"),"40-45")</f>
        <v>40-45</v>
      </c>
      <c r="C894" s="3" t="str">
        <f>IFERROR(__xludf.DUMMYFUNCTION("""COMPUTED_VALUE"""),"40-61")</f>
        <v>40-61</v>
      </c>
      <c r="D894" s="3">
        <f>IFERROR(__xludf.DUMMYFUNCTION("SPLIT(B894,""-"")"),40.0)</f>
        <v>40</v>
      </c>
      <c r="E894" s="3">
        <f>IFERROR(__xludf.DUMMYFUNCTION("""COMPUTED_VALUE"""),45.0)</f>
        <v>45</v>
      </c>
      <c r="F894" s="3">
        <f>IFERROR(__xludf.DUMMYFUNCTION("SPLIT(C894,""-"")"),40.0)</f>
        <v>40</v>
      </c>
      <c r="G894" s="3">
        <f>IFERROR(__xludf.DUMMYFUNCTION("""COMPUTED_VALUE"""),61.0)</f>
        <v>61</v>
      </c>
      <c r="H894" s="3">
        <f t="shared" si="1"/>
        <v>1</v>
      </c>
      <c r="J894" s="3">
        <f t="shared" si="2"/>
        <v>1</v>
      </c>
    </row>
    <row r="895">
      <c r="A895" s="2" t="s">
        <v>893</v>
      </c>
      <c r="B895" s="3" t="str">
        <f>IFERROR(__xludf.DUMMYFUNCTION("SPLIT(A895,"","")"),"92-99")</f>
        <v>92-99</v>
      </c>
      <c r="C895" s="3" t="str">
        <f>IFERROR(__xludf.DUMMYFUNCTION("""COMPUTED_VALUE"""),"4-93")</f>
        <v>4-93</v>
      </c>
      <c r="D895" s="3">
        <f>IFERROR(__xludf.DUMMYFUNCTION("SPLIT(B895,""-"")"),92.0)</f>
        <v>92</v>
      </c>
      <c r="E895" s="3">
        <f>IFERROR(__xludf.DUMMYFUNCTION("""COMPUTED_VALUE"""),99.0)</f>
        <v>99</v>
      </c>
      <c r="F895" s="3">
        <f>IFERROR(__xludf.DUMMYFUNCTION("SPLIT(C895,""-"")"),4.0)</f>
        <v>4</v>
      </c>
      <c r="G895" s="3">
        <f>IFERROR(__xludf.DUMMYFUNCTION("""COMPUTED_VALUE"""),93.0)</f>
        <v>93</v>
      </c>
      <c r="H895" s="3" t="str">
        <f t="shared" si="1"/>
        <v>#N/A</v>
      </c>
      <c r="J895" s="3">
        <f t="shared" si="2"/>
        <v>1</v>
      </c>
    </row>
    <row r="896">
      <c r="A896" s="2" t="s">
        <v>894</v>
      </c>
      <c r="B896" s="3" t="str">
        <f>IFERROR(__xludf.DUMMYFUNCTION("SPLIT(A896,"","")"),"20-35")</f>
        <v>20-35</v>
      </c>
      <c r="C896" s="3" t="str">
        <f>IFERROR(__xludf.DUMMYFUNCTION("""COMPUTED_VALUE"""),"25-32")</f>
        <v>25-32</v>
      </c>
      <c r="D896" s="3">
        <f>IFERROR(__xludf.DUMMYFUNCTION("SPLIT(B896,""-"")"),20.0)</f>
        <v>20</v>
      </c>
      <c r="E896" s="3">
        <f>IFERROR(__xludf.DUMMYFUNCTION("""COMPUTED_VALUE"""),35.0)</f>
        <v>35</v>
      </c>
      <c r="F896" s="3">
        <f>IFERROR(__xludf.DUMMYFUNCTION("SPLIT(C896,""-"")"),25.0)</f>
        <v>25</v>
      </c>
      <c r="G896" s="3">
        <f>IFERROR(__xludf.DUMMYFUNCTION("""COMPUTED_VALUE"""),32.0)</f>
        <v>32</v>
      </c>
      <c r="H896" s="3">
        <f t="shared" si="1"/>
        <v>1</v>
      </c>
      <c r="J896" s="3">
        <f t="shared" si="2"/>
        <v>1</v>
      </c>
    </row>
    <row r="897">
      <c r="A897" s="2" t="s">
        <v>895</v>
      </c>
      <c r="B897" s="3" t="str">
        <f>IFERROR(__xludf.DUMMYFUNCTION("SPLIT(A897,"","")"),"15-28")</f>
        <v>15-28</v>
      </c>
      <c r="C897" s="3" t="str">
        <f>IFERROR(__xludf.DUMMYFUNCTION("""COMPUTED_VALUE"""),"15-69")</f>
        <v>15-69</v>
      </c>
      <c r="D897" s="3">
        <f>IFERROR(__xludf.DUMMYFUNCTION("SPLIT(B897,""-"")"),15.0)</f>
        <v>15</v>
      </c>
      <c r="E897" s="3">
        <f>IFERROR(__xludf.DUMMYFUNCTION("""COMPUTED_VALUE"""),28.0)</f>
        <v>28</v>
      </c>
      <c r="F897" s="3">
        <f>IFERROR(__xludf.DUMMYFUNCTION("SPLIT(C897,""-"")"),15.0)</f>
        <v>15</v>
      </c>
      <c r="G897" s="3">
        <f>IFERROR(__xludf.DUMMYFUNCTION("""COMPUTED_VALUE"""),69.0)</f>
        <v>69</v>
      </c>
      <c r="H897" s="3">
        <f t="shared" si="1"/>
        <v>1</v>
      </c>
      <c r="J897" s="3">
        <f t="shared" si="2"/>
        <v>1</v>
      </c>
    </row>
    <row r="898">
      <c r="A898" s="2" t="s">
        <v>896</v>
      </c>
      <c r="B898" s="3" t="str">
        <f>IFERROR(__xludf.DUMMYFUNCTION("SPLIT(A898,"","")"),"26-94")</f>
        <v>26-94</v>
      </c>
      <c r="C898" s="3" t="str">
        <f>IFERROR(__xludf.DUMMYFUNCTION("""COMPUTED_VALUE"""),"8-94")</f>
        <v>8-94</v>
      </c>
      <c r="D898" s="3">
        <f>IFERROR(__xludf.DUMMYFUNCTION("SPLIT(B898,""-"")"),26.0)</f>
        <v>26</v>
      </c>
      <c r="E898" s="3">
        <f>IFERROR(__xludf.DUMMYFUNCTION("""COMPUTED_VALUE"""),94.0)</f>
        <v>94</v>
      </c>
      <c r="F898" s="3">
        <f>IFERROR(__xludf.DUMMYFUNCTION("SPLIT(C898,""-"")"),8.0)</f>
        <v>8</v>
      </c>
      <c r="G898" s="3">
        <f>IFERROR(__xludf.DUMMYFUNCTION("""COMPUTED_VALUE"""),94.0)</f>
        <v>94</v>
      </c>
      <c r="H898" s="3">
        <f t="shared" si="1"/>
        <v>1</v>
      </c>
      <c r="J898" s="3">
        <f t="shared" si="2"/>
        <v>1</v>
      </c>
    </row>
    <row r="899">
      <c r="A899" s="2" t="s">
        <v>897</v>
      </c>
      <c r="B899" s="3" t="str">
        <f>IFERROR(__xludf.DUMMYFUNCTION("SPLIT(A899,"","")"),"16-94")</f>
        <v>16-94</v>
      </c>
      <c r="C899" s="3" t="str">
        <f>IFERROR(__xludf.DUMMYFUNCTION("""COMPUTED_VALUE"""),"3-96")</f>
        <v>3-96</v>
      </c>
      <c r="D899" s="3">
        <f>IFERROR(__xludf.DUMMYFUNCTION("SPLIT(B899,""-"")"),16.0)</f>
        <v>16</v>
      </c>
      <c r="E899" s="3">
        <f>IFERROR(__xludf.DUMMYFUNCTION("""COMPUTED_VALUE"""),94.0)</f>
        <v>94</v>
      </c>
      <c r="F899" s="3">
        <f>IFERROR(__xludf.DUMMYFUNCTION("SPLIT(C899,""-"")"),3.0)</f>
        <v>3</v>
      </c>
      <c r="G899" s="3">
        <f>IFERROR(__xludf.DUMMYFUNCTION("""COMPUTED_VALUE"""),96.0)</f>
        <v>96</v>
      </c>
      <c r="H899" s="3">
        <f t="shared" si="1"/>
        <v>1</v>
      </c>
      <c r="J899" s="3">
        <f t="shared" si="2"/>
        <v>1</v>
      </c>
    </row>
    <row r="900">
      <c r="A900" s="2" t="s">
        <v>898</v>
      </c>
      <c r="B900" s="3" t="str">
        <f>IFERROR(__xludf.DUMMYFUNCTION("SPLIT(A900,"","")"),"16-98")</f>
        <v>16-98</v>
      </c>
      <c r="C900" s="3" t="str">
        <f>IFERROR(__xludf.DUMMYFUNCTION("""COMPUTED_VALUE"""),"16-21")</f>
        <v>16-21</v>
      </c>
      <c r="D900" s="3">
        <f>IFERROR(__xludf.DUMMYFUNCTION("SPLIT(B900,""-"")"),16.0)</f>
        <v>16</v>
      </c>
      <c r="E900" s="3">
        <f>IFERROR(__xludf.DUMMYFUNCTION("""COMPUTED_VALUE"""),98.0)</f>
        <v>98</v>
      </c>
      <c r="F900" s="3">
        <f>IFERROR(__xludf.DUMMYFUNCTION("SPLIT(C900,""-"")"),16.0)</f>
        <v>16</v>
      </c>
      <c r="G900" s="3">
        <f>IFERROR(__xludf.DUMMYFUNCTION("""COMPUTED_VALUE"""),21.0)</f>
        <v>21</v>
      </c>
      <c r="H900" s="3">
        <f t="shared" si="1"/>
        <v>1</v>
      </c>
      <c r="J900" s="3">
        <f t="shared" si="2"/>
        <v>1</v>
      </c>
    </row>
    <row r="901">
      <c r="A901" s="2" t="s">
        <v>899</v>
      </c>
      <c r="B901" s="3" t="str">
        <f>IFERROR(__xludf.DUMMYFUNCTION("SPLIT(A901,"","")"),"17-17")</f>
        <v>17-17</v>
      </c>
      <c r="C901" s="3" t="str">
        <f>IFERROR(__xludf.DUMMYFUNCTION("""COMPUTED_VALUE"""),"18-23")</f>
        <v>18-23</v>
      </c>
      <c r="D901" s="3">
        <f>IFERROR(__xludf.DUMMYFUNCTION("SPLIT(B901,""-"")"),17.0)</f>
        <v>17</v>
      </c>
      <c r="E901" s="3">
        <f>IFERROR(__xludf.DUMMYFUNCTION("""COMPUTED_VALUE"""),17.0)</f>
        <v>17</v>
      </c>
      <c r="F901" s="3">
        <f>IFERROR(__xludf.DUMMYFUNCTION("SPLIT(C901,""-"")"),18.0)</f>
        <v>18</v>
      </c>
      <c r="G901" s="3">
        <f>IFERROR(__xludf.DUMMYFUNCTION("""COMPUTED_VALUE"""),23.0)</f>
        <v>23</v>
      </c>
      <c r="H901" s="3" t="str">
        <f t="shared" si="1"/>
        <v>#N/A</v>
      </c>
      <c r="J901" s="3" t="str">
        <f t="shared" si="2"/>
        <v>#N/A</v>
      </c>
    </row>
    <row r="902">
      <c r="A902" s="2" t="s">
        <v>900</v>
      </c>
      <c r="B902" s="3" t="str">
        <f>IFERROR(__xludf.DUMMYFUNCTION("SPLIT(A902,"","")"),"26-30")</f>
        <v>26-30</v>
      </c>
      <c r="C902" s="3" t="str">
        <f>IFERROR(__xludf.DUMMYFUNCTION("""COMPUTED_VALUE"""),"26-27")</f>
        <v>26-27</v>
      </c>
      <c r="D902" s="3">
        <f>IFERROR(__xludf.DUMMYFUNCTION("SPLIT(B902,""-"")"),26.0)</f>
        <v>26</v>
      </c>
      <c r="E902" s="3">
        <f>IFERROR(__xludf.DUMMYFUNCTION("""COMPUTED_VALUE"""),30.0)</f>
        <v>30</v>
      </c>
      <c r="F902" s="3">
        <f>IFERROR(__xludf.DUMMYFUNCTION("SPLIT(C902,""-"")"),26.0)</f>
        <v>26</v>
      </c>
      <c r="G902" s="3">
        <f>IFERROR(__xludf.DUMMYFUNCTION("""COMPUTED_VALUE"""),27.0)</f>
        <v>27</v>
      </c>
      <c r="H902" s="3">
        <f t="shared" si="1"/>
        <v>1</v>
      </c>
      <c r="J902" s="3">
        <f t="shared" si="2"/>
        <v>1</v>
      </c>
    </row>
    <row r="903">
      <c r="A903" s="2" t="s">
        <v>901</v>
      </c>
      <c r="B903" s="3" t="str">
        <f>IFERROR(__xludf.DUMMYFUNCTION("SPLIT(A903,"","")"),"33-49")</f>
        <v>33-49</v>
      </c>
      <c r="C903" s="3" t="str">
        <f>IFERROR(__xludf.DUMMYFUNCTION("""COMPUTED_VALUE"""),"31-34")</f>
        <v>31-34</v>
      </c>
      <c r="D903" s="3">
        <f>IFERROR(__xludf.DUMMYFUNCTION("SPLIT(B903,""-"")"),33.0)</f>
        <v>33</v>
      </c>
      <c r="E903" s="3">
        <f>IFERROR(__xludf.DUMMYFUNCTION("""COMPUTED_VALUE"""),49.0)</f>
        <v>49</v>
      </c>
      <c r="F903" s="3">
        <f>IFERROR(__xludf.DUMMYFUNCTION("SPLIT(C903,""-"")"),31.0)</f>
        <v>31</v>
      </c>
      <c r="G903" s="3">
        <f>IFERROR(__xludf.DUMMYFUNCTION("""COMPUTED_VALUE"""),34.0)</f>
        <v>34</v>
      </c>
      <c r="H903" s="3" t="str">
        <f t="shared" si="1"/>
        <v>#N/A</v>
      </c>
      <c r="J903" s="3">
        <f t="shared" si="2"/>
        <v>1</v>
      </c>
    </row>
    <row r="904">
      <c r="A904" s="2" t="s">
        <v>902</v>
      </c>
      <c r="B904" s="3" t="str">
        <f>IFERROR(__xludf.DUMMYFUNCTION("SPLIT(A904,"","")"),"13-99")</f>
        <v>13-99</v>
      </c>
      <c r="C904" s="3" t="str">
        <f>IFERROR(__xludf.DUMMYFUNCTION("""COMPUTED_VALUE"""),"85-90")</f>
        <v>85-90</v>
      </c>
      <c r="D904" s="3">
        <f>IFERROR(__xludf.DUMMYFUNCTION("SPLIT(B904,""-"")"),13.0)</f>
        <v>13</v>
      </c>
      <c r="E904" s="3">
        <f>IFERROR(__xludf.DUMMYFUNCTION("""COMPUTED_VALUE"""),99.0)</f>
        <v>99</v>
      </c>
      <c r="F904" s="3">
        <f>IFERROR(__xludf.DUMMYFUNCTION("SPLIT(C904,""-"")"),85.0)</f>
        <v>85</v>
      </c>
      <c r="G904" s="3">
        <f>IFERROR(__xludf.DUMMYFUNCTION("""COMPUTED_VALUE"""),90.0)</f>
        <v>90</v>
      </c>
      <c r="H904" s="3">
        <f t="shared" si="1"/>
        <v>1</v>
      </c>
      <c r="J904" s="3">
        <f t="shared" si="2"/>
        <v>1</v>
      </c>
    </row>
    <row r="905">
      <c r="A905" s="2" t="s">
        <v>903</v>
      </c>
      <c r="B905" s="3" t="str">
        <f>IFERROR(__xludf.DUMMYFUNCTION("SPLIT(A905,"","")"),"12-74")</f>
        <v>12-74</v>
      </c>
      <c r="C905" s="3" t="str">
        <f>IFERROR(__xludf.DUMMYFUNCTION("""COMPUTED_VALUE"""),"6-74")</f>
        <v>6-74</v>
      </c>
      <c r="D905" s="3">
        <f>IFERROR(__xludf.DUMMYFUNCTION("SPLIT(B905,""-"")"),12.0)</f>
        <v>12</v>
      </c>
      <c r="E905" s="3">
        <f>IFERROR(__xludf.DUMMYFUNCTION("""COMPUTED_VALUE"""),74.0)</f>
        <v>74</v>
      </c>
      <c r="F905" s="3">
        <f>IFERROR(__xludf.DUMMYFUNCTION("SPLIT(C905,""-"")"),6.0)</f>
        <v>6</v>
      </c>
      <c r="G905" s="3">
        <f>IFERROR(__xludf.DUMMYFUNCTION("""COMPUTED_VALUE"""),74.0)</f>
        <v>74</v>
      </c>
      <c r="H905" s="3">
        <f t="shared" si="1"/>
        <v>1</v>
      </c>
      <c r="J905" s="3">
        <f t="shared" si="2"/>
        <v>1</v>
      </c>
    </row>
    <row r="906">
      <c r="A906" s="2" t="s">
        <v>904</v>
      </c>
      <c r="B906" s="3" t="str">
        <f>IFERROR(__xludf.DUMMYFUNCTION("SPLIT(A906,"","")"),"54-60")</f>
        <v>54-60</v>
      </c>
      <c r="C906" s="3" t="str">
        <f>IFERROR(__xludf.DUMMYFUNCTION("""COMPUTED_VALUE"""),"53-57")</f>
        <v>53-57</v>
      </c>
      <c r="D906" s="3">
        <f>IFERROR(__xludf.DUMMYFUNCTION("SPLIT(B906,""-"")"),54.0)</f>
        <v>54</v>
      </c>
      <c r="E906" s="3">
        <f>IFERROR(__xludf.DUMMYFUNCTION("""COMPUTED_VALUE"""),60.0)</f>
        <v>60</v>
      </c>
      <c r="F906" s="3">
        <f>IFERROR(__xludf.DUMMYFUNCTION("SPLIT(C906,""-"")"),53.0)</f>
        <v>53</v>
      </c>
      <c r="G906" s="3">
        <f>IFERROR(__xludf.DUMMYFUNCTION("""COMPUTED_VALUE"""),57.0)</f>
        <v>57</v>
      </c>
      <c r="H906" s="3" t="str">
        <f t="shared" si="1"/>
        <v>#N/A</v>
      </c>
      <c r="J906" s="3">
        <f t="shared" si="2"/>
        <v>1</v>
      </c>
    </row>
    <row r="907">
      <c r="A907" s="2" t="s">
        <v>905</v>
      </c>
      <c r="B907" s="3" t="str">
        <f>IFERROR(__xludf.DUMMYFUNCTION("SPLIT(A907,"","")"),"10-94")</f>
        <v>10-94</v>
      </c>
      <c r="C907" s="3" t="str">
        <f>IFERROR(__xludf.DUMMYFUNCTION("""COMPUTED_VALUE"""),"11-95")</f>
        <v>11-95</v>
      </c>
      <c r="D907" s="3">
        <f>IFERROR(__xludf.DUMMYFUNCTION("SPLIT(B907,""-"")"),10.0)</f>
        <v>10</v>
      </c>
      <c r="E907" s="3">
        <f>IFERROR(__xludf.DUMMYFUNCTION("""COMPUTED_VALUE"""),94.0)</f>
        <v>94</v>
      </c>
      <c r="F907" s="3">
        <f>IFERROR(__xludf.DUMMYFUNCTION("SPLIT(C907,""-"")"),11.0)</f>
        <v>11</v>
      </c>
      <c r="G907" s="3">
        <f>IFERROR(__xludf.DUMMYFUNCTION("""COMPUTED_VALUE"""),95.0)</f>
        <v>95</v>
      </c>
      <c r="H907" s="3" t="str">
        <f t="shared" si="1"/>
        <v>#N/A</v>
      </c>
      <c r="J907" s="3">
        <f t="shared" si="2"/>
        <v>1</v>
      </c>
    </row>
    <row r="908">
      <c r="A908" s="2" t="s">
        <v>906</v>
      </c>
      <c r="B908" s="3" t="str">
        <f>IFERROR(__xludf.DUMMYFUNCTION("SPLIT(A908,"","")"),"37-53")</f>
        <v>37-53</v>
      </c>
      <c r="C908" s="3" t="str">
        <f>IFERROR(__xludf.DUMMYFUNCTION("""COMPUTED_VALUE"""),"37-38")</f>
        <v>37-38</v>
      </c>
      <c r="D908" s="3">
        <f>IFERROR(__xludf.DUMMYFUNCTION("SPLIT(B908,""-"")"),37.0)</f>
        <v>37</v>
      </c>
      <c r="E908" s="3">
        <f>IFERROR(__xludf.DUMMYFUNCTION("""COMPUTED_VALUE"""),53.0)</f>
        <v>53</v>
      </c>
      <c r="F908" s="3">
        <f>IFERROR(__xludf.DUMMYFUNCTION("SPLIT(C908,""-"")"),37.0)</f>
        <v>37</v>
      </c>
      <c r="G908" s="3">
        <f>IFERROR(__xludf.DUMMYFUNCTION("""COMPUTED_VALUE"""),38.0)</f>
        <v>38</v>
      </c>
      <c r="H908" s="3">
        <f t="shared" si="1"/>
        <v>1</v>
      </c>
      <c r="J908" s="3">
        <f t="shared" si="2"/>
        <v>1</v>
      </c>
    </row>
    <row r="909">
      <c r="A909" s="2" t="s">
        <v>907</v>
      </c>
      <c r="B909" s="3" t="str">
        <f>IFERROR(__xludf.DUMMYFUNCTION("SPLIT(A909,"","")"),"2-79")</f>
        <v>2-79</v>
      </c>
      <c r="C909" s="3" t="str">
        <f>IFERROR(__xludf.DUMMYFUNCTION("""COMPUTED_VALUE"""),"2-48")</f>
        <v>2-48</v>
      </c>
      <c r="D909" s="3">
        <f>IFERROR(__xludf.DUMMYFUNCTION("SPLIT(B909,""-"")"),2.0)</f>
        <v>2</v>
      </c>
      <c r="E909" s="3">
        <f>IFERROR(__xludf.DUMMYFUNCTION("""COMPUTED_VALUE"""),79.0)</f>
        <v>79</v>
      </c>
      <c r="F909" s="3">
        <f>IFERROR(__xludf.DUMMYFUNCTION("SPLIT(C909,""-"")"),2.0)</f>
        <v>2</v>
      </c>
      <c r="G909" s="3">
        <f>IFERROR(__xludf.DUMMYFUNCTION("""COMPUTED_VALUE"""),48.0)</f>
        <v>48</v>
      </c>
      <c r="H909" s="3">
        <f t="shared" si="1"/>
        <v>1</v>
      </c>
      <c r="J909" s="3">
        <f t="shared" si="2"/>
        <v>1</v>
      </c>
    </row>
    <row r="910">
      <c r="A910" s="2" t="s">
        <v>908</v>
      </c>
      <c r="B910" s="3" t="str">
        <f>IFERROR(__xludf.DUMMYFUNCTION("SPLIT(A910,"","")"),"46-55")</f>
        <v>46-55</v>
      </c>
      <c r="C910" s="3" t="str">
        <f>IFERROR(__xludf.DUMMYFUNCTION("""COMPUTED_VALUE"""),"53-60")</f>
        <v>53-60</v>
      </c>
      <c r="D910" s="3">
        <f>IFERROR(__xludf.DUMMYFUNCTION("SPLIT(B910,""-"")"),46.0)</f>
        <v>46</v>
      </c>
      <c r="E910" s="3">
        <f>IFERROR(__xludf.DUMMYFUNCTION("""COMPUTED_VALUE"""),55.0)</f>
        <v>55</v>
      </c>
      <c r="F910" s="3">
        <f>IFERROR(__xludf.DUMMYFUNCTION("SPLIT(C910,""-"")"),53.0)</f>
        <v>53</v>
      </c>
      <c r="G910" s="3">
        <f>IFERROR(__xludf.DUMMYFUNCTION("""COMPUTED_VALUE"""),60.0)</f>
        <v>60</v>
      </c>
      <c r="H910" s="3" t="str">
        <f t="shared" si="1"/>
        <v>#N/A</v>
      </c>
      <c r="J910" s="3">
        <f t="shared" si="2"/>
        <v>1</v>
      </c>
    </row>
    <row r="911">
      <c r="A911" s="2" t="s">
        <v>909</v>
      </c>
      <c r="B911" s="3" t="str">
        <f>IFERROR(__xludf.DUMMYFUNCTION("SPLIT(A911,"","")"),"7-95")</f>
        <v>7-95</v>
      </c>
      <c r="C911" s="4">
        <f>IFERROR(__xludf.DUMMYFUNCTION("""COMPUTED_VALUE"""),44750.0)</f>
        <v>44750</v>
      </c>
      <c r="D911" s="3">
        <f>IFERROR(__xludf.DUMMYFUNCTION("SPLIT(B911,""-"")"),7.0)</f>
        <v>7</v>
      </c>
      <c r="E911" s="3">
        <f>IFERROR(__xludf.DUMMYFUNCTION("""COMPUTED_VALUE"""),95.0)</f>
        <v>95</v>
      </c>
      <c r="F911" s="3">
        <f>IFERROR(__xludf.DUMMYFUNCTION("SPLIT(C911,""-"")"),7.0)</f>
        <v>7</v>
      </c>
      <c r="G911" s="3">
        <f>IFERROR(__xludf.DUMMYFUNCTION("""COMPUTED_VALUE"""),8.0)</f>
        <v>8</v>
      </c>
      <c r="H911" s="3">
        <f t="shared" si="1"/>
        <v>1</v>
      </c>
      <c r="J911" s="3">
        <f t="shared" si="2"/>
        <v>1</v>
      </c>
    </row>
    <row r="912">
      <c r="A912" s="2" t="s">
        <v>910</v>
      </c>
      <c r="B912" s="3" t="str">
        <f>IFERROR(__xludf.DUMMYFUNCTION("SPLIT(A912,"","")"),"7-83")</f>
        <v>7-83</v>
      </c>
      <c r="C912" s="3" t="str">
        <f>IFERROR(__xludf.DUMMYFUNCTION("""COMPUTED_VALUE"""),"8-98")</f>
        <v>8-98</v>
      </c>
      <c r="D912" s="3">
        <f>IFERROR(__xludf.DUMMYFUNCTION("SPLIT(B912,""-"")"),7.0)</f>
        <v>7</v>
      </c>
      <c r="E912" s="3">
        <f>IFERROR(__xludf.DUMMYFUNCTION("""COMPUTED_VALUE"""),83.0)</f>
        <v>83</v>
      </c>
      <c r="F912" s="3">
        <f>IFERROR(__xludf.DUMMYFUNCTION("SPLIT(C912,""-"")"),8.0)</f>
        <v>8</v>
      </c>
      <c r="G912" s="3">
        <f>IFERROR(__xludf.DUMMYFUNCTION("""COMPUTED_VALUE"""),98.0)</f>
        <v>98</v>
      </c>
      <c r="H912" s="3" t="str">
        <f t="shared" si="1"/>
        <v>#N/A</v>
      </c>
      <c r="J912" s="3">
        <f t="shared" si="2"/>
        <v>1</v>
      </c>
    </row>
    <row r="913">
      <c r="A913" s="2" t="s">
        <v>911</v>
      </c>
      <c r="B913" s="4">
        <f>IFERROR(__xludf.DUMMYFUNCTION("SPLIT(A913,"","")"),44719.0)</f>
        <v>44719</v>
      </c>
      <c r="C913" s="3" t="str">
        <f>IFERROR(__xludf.DUMMYFUNCTION("""COMPUTED_VALUE"""),"7-32")</f>
        <v>7-32</v>
      </c>
      <c r="D913" s="3">
        <f>IFERROR(__xludf.DUMMYFUNCTION("SPLIT(B913,""-"")"),6.0)</f>
        <v>6</v>
      </c>
      <c r="E913" s="3">
        <f>IFERROR(__xludf.DUMMYFUNCTION("""COMPUTED_VALUE"""),7.0)</f>
        <v>7</v>
      </c>
      <c r="F913" s="3">
        <f>IFERROR(__xludf.DUMMYFUNCTION("SPLIT(C913,""-"")"),7.0)</f>
        <v>7</v>
      </c>
      <c r="G913" s="3">
        <f>IFERROR(__xludf.DUMMYFUNCTION("""COMPUTED_VALUE"""),32.0)</f>
        <v>32</v>
      </c>
      <c r="H913" s="3" t="str">
        <f t="shared" si="1"/>
        <v>#N/A</v>
      </c>
      <c r="J913" s="3">
        <f t="shared" si="2"/>
        <v>1</v>
      </c>
    </row>
    <row r="914">
      <c r="A914" s="2" t="s">
        <v>912</v>
      </c>
      <c r="B914" s="3" t="str">
        <f>IFERROR(__xludf.DUMMYFUNCTION("SPLIT(A914,"","")"),"47-82")</f>
        <v>47-82</v>
      </c>
      <c r="C914" s="3" t="str">
        <f>IFERROR(__xludf.DUMMYFUNCTION("""COMPUTED_VALUE"""),"46-47")</f>
        <v>46-47</v>
      </c>
      <c r="D914" s="3">
        <f>IFERROR(__xludf.DUMMYFUNCTION("SPLIT(B914,""-"")"),47.0)</f>
        <v>47</v>
      </c>
      <c r="E914" s="3">
        <f>IFERROR(__xludf.DUMMYFUNCTION("""COMPUTED_VALUE"""),82.0)</f>
        <v>82</v>
      </c>
      <c r="F914" s="3">
        <f>IFERROR(__xludf.DUMMYFUNCTION("SPLIT(C914,""-"")"),46.0)</f>
        <v>46</v>
      </c>
      <c r="G914" s="3">
        <f>IFERROR(__xludf.DUMMYFUNCTION("""COMPUTED_VALUE"""),47.0)</f>
        <v>47</v>
      </c>
      <c r="H914" s="3" t="str">
        <f t="shared" si="1"/>
        <v>#N/A</v>
      </c>
      <c r="J914" s="3">
        <f t="shared" si="2"/>
        <v>1</v>
      </c>
    </row>
    <row r="915">
      <c r="A915" s="2" t="s">
        <v>913</v>
      </c>
      <c r="B915" s="3" t="str">
        <f>IFERROR(__xludf.DUMMYFUNCTION("SPLIT(A915,"","")"),"63-85")</f>
        <v>63-85</v>
      </c>
      <c r="C915" s="3" t="str">
        <f>IFERROR(__xludf.DUMMYFUNCTION("""COMPUTED_VALUE"""),"64-87")</f>
        <v>64-87</v>
      </c>
      <c r="D915" s="3">
        <f>IFERROR(__xludf.DUMMYFUNCTION("SPLIT(B915,""-"")"),63.0)</f>
        <v>63</v>
      </c>
      <c r="E915" s="3">
        <f>IFERROR(__xludf.DUMMYFUNCTION("""COMPUTED_VALUE"""),85.0)</f>
        <v>85</v>
      </c>
      <c r="F915" s="3">
        <f>IFERROR(__xludf.DUMMYFUNCTION("SPLIT(C915,""-"")"),64.0)</f>
        <v>64</v>
      </c>
      <c r="G915" s="3">
        <f>IFERROR(__xludf.DUMMYFUNCTION("""COMPUTED_VALUE"""),87.0)</f>
        <v>87</v>
      </c>
      <c r="H915" s="3" t="str">
        <f t="shared" si="1"/>
        <v>#N/A</v>
      </c>
      <c r="J915" s="3">
        <f t="shared" si="2"/>
        <v>1</v>
      </c>
    </row>
    <row r="916">
      <c r="A916" s="2" t="s">
        <v>914</v>
      </c>
      <c r="B916" s="3" t="str">
        <f>IFERROR(__xludf.DUMMYFUNCTION("SPLIT(A916,"","")"),"77-78")</f>
        <v>77-78</v>
      </c>
      <c r="C916" s="3" t="str">
        <f>IFERROR(__xludf.DUMMYFUNCTION("""COMPUTED_VALUE"""),"57-77")</f>
        <v>57-77</v>
      </c>
      <c r="D916" s="3">
        <f>IFERROR(__xludf.DUMMYFUNCTION("SPLIT(B916,""-"")"),77.0)</f>
        <v>77</v>
      </c>
      <c r="E916" s="3">
        <f>IFERROR(__xludf.DUMMYFUNCTION("""COMPUTED_VALUE"""),78.0)</f>
        <v>78</v>
      </c>
      <c r="F916" s="3">
        <f>IFERROR(__xludf.DUMMYFUNCTION("SPLIT(C916,""-"")"),57.0)</f>
        <v>57</v>
      </c>
      <c r="G916" s="3">
        <f>IFERROR(__xludf.DUMMYFUNCTION("""COMPUTED_VALUE"""),77.0)</f>
        <v>77</v>
      </c>
      <c r="H916" s="3" t="str">
        <f t="shared" si="1"/>
        <v>#N/A</v>
      </c>
      <c r="J916" s="3">
        <f t="shared" si="2"/>
        <v>1</v>
      </c>
    </row>
    <row r="917">
      <c r="A917" s="2" t="s">
        <v>915</v>
      </c>
      <c r="B917" s="4">
        <f>IFERROR(__xludf.DUMMYFUNCTION("SPLIT(A917,"","")"),44625.0)</f>
        <v>44625</v>
      </c>
      <c r="C917" s="4">
        <f>IFERROR(__xludf.DUMMYFUNCTION("""COMPUTED_VALUE"""),44624.0)</f>
        <v>44624</v>
      </c>
      <c r="D917" s="3">
        <f>IFERROR(__xludf.DUMMYFUNCTION("SPLIT(B917,""-"")"),3.0)</f>
        <v>3</v>
      </c>
      <c r="E917" s="3">
        <f>IFERROR(__xludf.DUMMYFUNCTION("""COMPUTED_VALUE"""),5.0)</f>
        <v>5</v>
      </c>
      <c r="F917" s="3">
        <f>IFERROR(__xludf.DUMMYFUNCTION("SPLIT(C917,""-"")"),3.0)</f>
        <v>3</v>
      </c>
      <c r="G917" s="3">
        <f>IFERROR(__xludf.DUMMYFUNCTION("""COMPUTED_VALUE"""),4.0)</f>
        <v>4</v>
      </c>
      <c r="H917" s="3">
        <f t="shared" si="1"/>
        <v>1</v>
      </c>
      <c r="J917" s="3">
        <f t="shared" si="2"/>
        <v>1</v>
      </c>
    </row>
    <row r="918">
      <c r="A918" s="2" t="s">
        <v>916</v>
      </c>
      <c r="B918" s="3" t="str">
        <f>IFERROR(__xludf.DUMMYFUNCTION("SPLIT(A918,"","")"),"5-98")</f>
        <v>5-98</v>
      </c>
      <c r="C918" s="3" t="str">
        <f>IFERROR(__xludf.DUMMYFUNCTION("""COMPUTED_VALUE"""),"97-99")</f>
        <v>97-99</v>
      </c>
      <c r="D918" s="3">
        <f>IFERROR(__xludf.DUMMYFUNCTION("SPLIT(B918,""-"")"),5.0)</f>
        <v>5</v>
      </c>
      <c r="E918" s="3">
        <f>IFERROR(__xludf.DUMMYFUNCTION("""COMPUTED_VALUE"""),98.0)</f>
        <v>98</v>
      </c>
      <c r="F918" s="3">
        <f>IFERROR(__xludf.DUMMYFUNCTION("SPLIT(C918,""-"")"),97.0)</f>
        <v>97</v>
      </c>
      <c r="G918" s="3">
        <f>IFERROR(__xludf.DUMMYFUNCTION("""COMPUTED_VALUE"""),99.0)</f>
        <v>99</v>
      </c>
      <c r="H918" s="3" t="str">
        <f t="shared" si="1"/>
        <v>#N/A</v>
      </c>
      <c r="J918" s="3">
        <f t="shared" si="2"/>
        <v>1</v>
      </c>
    </row>
    <row r="919">
      <c r="A919" s="2" t="s">
        <v>917</v>
      </c>
      <c r="B919" s="3" t="str">
        <f>IFERROR(__xludf.DUMMYFUNCTION("SPLIT(A919,"","")"),"59-92")</f>
        <v>59-92</v>
      </c>
      <c r="C919" s="3" t="str">
        <f>IFERROR(__xludf.DUMMYFUNCTION("""COMPUTED_VALUE"""),"2-92")</f>
        <v>2-92</v>
      </c>
      <c r="D919" s="3">
        <f>IFERROR(__xludf.DUMMYFUNCTION("SPLIT(B919,""-"")"),59.0)</f>
        <v>59</v>
      </c>
      <c r="E919" s="3">
        <f>IFERROR(__xludf.DUMMYFUNCTION("""COMPUTED_VALUE"""),92.0)</f>
        <v>92</v>
      </c>
      <c r="F919" s="3">
        <f>IFERROR(__xludf.DUMMYFUNCTION("SPLIT(C919,""-"")"),2.0)</f>
        <v>2</v>
      </c>
      <c r="G919" s="3">
        <f>IFERROR(__xludf.DUMMYFUNCTION("""COMPUTED_VALUE"""),92.0)</f>
        <v>92</v>
      </c>
      <c r="H919" s="3">
        <f t="shared" si="1"/>
        <v>1</v>
      </c>
      <c r="J919" s="3">
        <f t="shared" si="2"/>
        <v>1</v>
      </c>
    </row>
    <row r="920">
      <c r="A920" s="2" t="s">
        <v>918</v>
      </c>
      <c r="B920" s="3" t="str">
        <f>IFERROR(__xludf.DUMMYFUNCTION("SPLIT(A920,"","")"),"4-97")</f>
        <v>4-97</v>
      </c>
      <c r="C920" s="3" t="str">
        <f>IFERROR(__xludf.DUMMYFUNCTION("""COMPUTED_VALUE"""),"1-99")</f>
        <v>1-99</v>
      </c>
      <c r="D920" s="3">
        <f>IFERROR(__xludf.DUMMYFUNCTION("SPLIT(B920,""-"")"),4.0)</f>
        <v>4</v>
      </c>
      <c r="E920" s="3">
        <f>IFERROR(__xludf.DUMMYFUNCTION("""COMPUTED_VALUE"""),97.0)</f>
        <v>97</v>
      </c>
      <c r="F920" s="3">
        <f>IFERROR(__xludf.DUMMYFUNCTION("SPLIT(C920,""-"")"),1.0)</f>
        <v>1</v>
      </c>
      <c r="G920" s="3">
        <f>IFERROR(__xludf.DUMMYFUNCTION("""COMPUTED_VALUE"""),99.0)</f>
        <v>99</v>
      </c>
      <c r="H920" s="3">
        <f t="shared" si="1"/>
        <v>1</v>
      </c>
      <c r="J920" s="3">
        <f t="shared" si="2"/>
        <v>1</v>
      </c>
    </row>
    <row r="921">
      <c r="A921" s="2" t="s">
        <v>919</v>
      </c>
      <c r="B921" s="3" t="str">
        <f>IFERROR(__xludf.DUMMYFUNCTION("SPLIT(A921,"","")"),"37-86")</f>
        <v>37-86</v>
      </c>
      <c r="C921" s="3" t="str">
        <f>IFERROR(__xludf.DUMMYFUNCTION("""COMPUTED_VALUE"""),"2-86")</f>
        <v>2-86</v>
      </c>
      <c r="D921" s="3">
        <f>IFERROR(__xludf.DUMMYFUNCTION("SPLIT(B921,""-"")"),37.0)</f>
        <v>37</v>
      </c>
      <c r="E921" s="3">
        <f>IFERROR(__xludf.DUMMYFUNCTION("""COMPUTED_VALUE"""),86.0)</f>
        <v>86</v>
      </c>
      <c r="F921" s="3">
        <f>IFERROR(__xludf.DUMMYFUNCTION("SPLIT(C921,""-"")"),2.0)</f>
        <v>2</v>
      </c>
      <c r="G921" s="3">
        <f>IFERROR(__xludf.DUMMYFUNCTION("""COMPUTED_VALUE"""),86.0)</f>
        <v>86</v>
      </c>
      <c r="H921" s="3">
        <f t="shared" si="1"/>
        <v>1</v>
      </c>
      <c r="J921" s="3">
        <f t="shared" si="2"/>
        <v>1</v>
      </c>
    </row>
    <row r="922">
      <c r="A922" s="2" t="s">
        <v>920</v>
      </c>
      <c r="B922" s="3" t="str">
        <f>IFERROR(__xludf.DUMMYFUNCTION("SPLIT(A922,"","")"),"46-47")</f>
        <v>46-47</v>
      </c>
      <c r="C922" s="3" t="str">
        <f>IFERROR(__xludf.DUMMYFUNCTION("""COMPUTED_VALUE"""),"9-47")</f>
        <v>9-47</v>
      </c>
      <c r="D922" s="3">
        <f>IFERROR(__xludf.DUMMYFUNCTION("SPLIT(B922,""-"")"),46.0)</f>
        <v>46</v>
      </c>
      <c r="E922" s="3">
        <f>IFERROR(__xludf.DUMMYFUNCTION("""COMPUTED_VALUE"""),47.0)</f>
        <v>47</v>
      </c>
      <c r="F922" s="3">
        <f>IFERROR(__xludf.DUMMYFUNCTION("SPLIT(C922,""-"")"),9.0)</f>
        <v>9</v>
      </c>
      <c r="G922" s="3">
        <f>IFERROR(__xludf.DUMMYFUNCTION("""COMPUTED_VALUE"""),47.0)</f>
        <v>47</v>
      </c>
      <c r="H922" s="3">
        <f t="shared" si="1"/>
        <v>1</v>
      </c>
      <c r="J922" s="3">
        <f t="shared" si="2"/>
        <v>1</v>
      </c>
    </row>
    <row r="923">
      <c r="A923" s="2" t="s">
        <v>921</v>
      </c>
      <c r="B923" s="3" t="str">
        <f>IFERROR(__xludf.DUMMYFUNCTION("SPLIT(A923,"","")"),"38-86")</f>
        <v>38-86</v>
      </c>
      <c r="C923" s="3" t="str">
        <f>IFERROR(__xludf.DUMMYFUNCTION("""COMPUTED_VALUE"""),"37-38")</f>
        <v>37-38</v>
      </c>
      <c r="D923" s="3">
        <f>IFERROR(__xludf.DUMMYFUNCTION("SPLIT(B923,""-"")"),38.0)</f>
        <v>38</v>
      </c>
      <c r="E923" s="3">
        <f>IFERROR(__xludf.DUMMYFUNCTION("""COMPUTED_VALUE"""),86.0)</f>
        <v>86</v>
      </c>
      <c r="F923" s="3">
        <f>IFERROR(__xludf.DUMMYFUNCTION("SPLIT(C923,""-"")"),37.0)</f>
        <v>37</v>
      </c>
      <c r="G923" s="3">
        <f>IFERROR(__xludf.DUMMYFUNCTION("""COMPUTED_VALUE"""),38.0)</f>
        <v>38</v>
      </c>
      <c r="H923" s="3" t="str">
        <f t="shared" si="1"/>
        <v>#N/A</v>
      </c>
      <c r="J923" s="3">
        <f t="shared" si="2"/>
        <v>1</v>
      </c>
    </row>
    <row r="924">
      <c r="A924" s="2" t="s">
        <v>922</v>
      </c>
      <c r="B924" s="3" t="str">
        <f>IFERROR(__xludf.DUMMYFUNCTION("SPLIT(A924,"","")"),"24-48")</f>
        <v>24-48</v>
      </c>
      <c r="C924" s="3" t="str">
        <f>IFERROR(__xludf.DUMMYFUNCTION("""COMPUTED_VALUE"""),"52-71")</f>
        <v>52-71</v>
      </c>
      <c r="D924" s="3">
        <f>IFERROR(__xludf.DUMMYFUNCTION("SPLIT(B924,""-"")"),24.0)</f>
        <v>24</v>
      </c>
      <c r="E924" s="3">
        <f>IFERROR(__xludf.DUMMYFUNCTION("""COMPUTED_VALUE"""),48.0)</f>
        <v>48</v>
      </c>
      <c r="F924" s="3">
        <f>IFERROR(__xludf.DUMMYFUNCTION("SPLIT(C924,""-"")"),52.0)</f>
        <v>52</v>
      </c>
      <c r="G924" s="3">
        <f>IFERROR(__xludf.DUMMYFUNCTION("""COMPUTED_VALUE"""),71.0)</f>
        <v>71</v>
      </c>
      <c r="H924" s="3" t="str">
        <f t="shared" si="1"/>
        <v>#N/A</v>
      </c>
      <c r="J924" s="3" t="str">
        <f t="shared" si="2"/>
        <v>#N/A</v>
      </c>
    </row>
    <row r="925">
      <c r="A925" s="2" t="s">
        <v>923</v>
      </c>
      <c r="B925" s="3" t="str">
        <f>IFERROR(__xludf.DUMMYFUNCTION("SPLIT(A925,"","")"),"14-85")</f>
        <v>14-85</v>
      </c>
      <c r="C925" s="3" t="str">
        <f>IFERROR(__xludf.DUMMYFUNCTION("""COMPUTED_VALUE"""),"85-86")</f>
        <v>85-86</v>
      </c>
      <c r="D925" s="3">
        <f>IFERROR(__xludf.DUMMYFUNCTION("SPLIT(B925,""-"")"),14.0)</f>
        <v>14</v>
      </c>
      <c r="E925" s="3">
        <f>IFERROR(__xludf.DUMMYFUNCTION("""COMPUTED_VALUE"""),85.0)</f>
        <v>85</v>
      </c>
      <c r="F925" s="3">
        <f>IFERROR(__xludf.DUMMYFUNCTION("SPLIT(C925,""-"")"),85.0)</f>
        <v>85</v>
      </c>
      <c r="G925" s="3">
        <f>IFERROR(__xludf.DUMMYFUNCTION("""COMPUTED_VALUE"""),86.0)</f>
        <v>86</v>
      </c>
      <c r="H925" s="3" t="str">
        <f t="shared" si="1"/>
        <v>#N/A</v>
      </c>
      <c r="J925" s="3">
        <f t="shared" si="2"/>
        <v>1</v>
      </c>
    </row>
    <row r="926">
      <c r="A926" s="2" t="s">
        <v>924</v>
      </c>
      <c r="B926" s="3" t="str">
        <f>IFERROR(__xludf.DUMMYFUNCTION("SPLIT(A926,"","")"),"20-83")</f>
        <v>20-83</v>
      </c>
      <c r="C926" s="3" t="str">
        <f>IFERROR(__xludf.DUMMYFUNCTION("""COMPUTED_VALUE"""),"20-21")</f>
        <v>20-21</v>
      </c>
      <c r="D926" s="3">
        <f>IFERROR(__xludf.DUMMYFUNCTION("SPLIT(B926,""-"")"),20.0)</f>
        <v>20</v>
      </c>
      <c r="E926" s="3">
        <f>IFERROR(__xludf.DUMMYFUNCTION("""COMPUTED_VALUE"""),83.0)</f>
        <v>83</v>
      </c>
      <c r="F926" s="3">
        <f>IFERROR(__xludf.DUMMYFUNCTION("SPLIT(C926,""-"")"),20.0)</f>
        <v>20</v>
      </c>
      <c r="G926" s="3">
        <f>IFERROR(__xludf.DUMMYFUNCTION("""COMPUTED_VALUE"""),21.0)</f>
        <v>21</v>
      </c>
      <c r="H926" s="3">
        <f t="shared" si="1"/>
        <v>1</v>
      </c>
      <c r="J926" s="3">
        <f t="shared" si="2"/>
        <v>1</v>
      </c>
    </row>
    <row r="927">
      <c r="A927" s="2" t="s">
        <v>925</v>
      </c>
      <c r="B927" s="3" t="str">
        <f>IFERROR(__xludf.DUMMYFUNCTION("SPLIT(A927,"","")"),"49-83")</f>
        <v>49-83</v>
      </c>
      <c r="C927" s="3" t="str">
        <f>IFERROR(__xludf.DUMMYFUNCTION("""COMPUTED_VALUE"""),"50-70")</f>
        <v>50-70</v>
      </c>
      <c r="D927" s="3">
        <f>IFERROR(__xludf.DUMMYFUNCTION("SPLIT(B927,""-"")"),49.0)</f>
        <v>49</v>
      </c>
      <c r="E927" s="3">
        <f>IFERROR(__xludf.DUMMYFUNCTION("""COMPUTED_VALUE"""),83.0)</f>
        <v>83</v>
      </c>
      <c r="F927" s="3">
        <f>IFERROR(__xludf.DUMMYFUNCTION("SPLIT(C927,""-"")"),50.0)</f>
        <v>50</v>
      </c>
      <c r="G927" s="3">
        <f>IFERROR(__xludf.DUMMYFUNCTION("""COMPUTED_VALUE"""),70.0)</f>
        <v>70</v>
      </c>
      <c r="H927" s="3">
        <f t="shared" si="1"/>
        <v>1</v>
      </c>
      <c r="J927" s="3">
        <f t="shared" si="2"/>
        <v>1</v>
      </c>
    </row>
    <row r="928">
      <c r="A928" s="2" t="s">
        <v>926</v>
      </c>
      <c r="B928" s="3" t="str">
        <f>IFERROR(__xludf.DUMMYFUNCTION("SPLIT(A928,"","")"),"44-63")</f>
        <v>44-63</v>
      </c>
      <c r="C928" s="3" t="str">
        <f>IFERROR(__xludf.DUMMYFUNCTION("""COMPUTED_VALUE"""),"45-88")</f>
        <v>45-88</v>
      </c>
      <c r="D928" s="3">
        <f>IFERROR(__xludf.DUMMYFUNCTION("SPLIT(B928,""-"")"),44.0)</f>
        <v>44</v>
      </c>
      <c r="E928" s="3">
        <f>IFERROR(__xludf.DUMMYFUNCTION("""COMPUTED_VALUE"""),63.0)</f>
        <v>63</v>
      </c>
      <c r="F928" s="3">
        <f>IFERROR(__xludf.DUMMYFUNCTION("SPLIT(C928,""-"")"),45.0)</f>
        <v>45</v>
      </c>
      <c r="G928" s="3">
        <f>IFERROR(__xludf.DUMMYFUNCTION("""COMPUTED_VALUE"""),88.0)</f>
        <v>88</v>
      </c>
      <c r="H928" s="3" t="str">
        <f t="shared" si="1"/>
        <v>#N/A</v>
      </c>
      <c r="J928" s="3">
        <f t="shared" si="2"/>
        <v>1</v>
      </c>
    </row>
    <row r="929">
      <c r="A929" s="2" t="s">
        <v>927</v>
      </c>
      <c r="B929" s="3" t="str">
        <f>IFERROR(__xludf.DUMMYFUNCTION("SPLIT(A929,"","")"),"43-70")</f>
        <v>43-70</v>
      </c>
      <c r="C929" s="3" t="str">
        <f>IFERROR(__xludf.DUMMYFUNCTION("""COMPUTED_VALUE"""),"3-43")</f>
        <v>3-43</v>
      </c>
      <c r="D929" s="3">
        <f>IFERROR(__xludf.DUMMYFUNCTION("SPLIT(B929,""-"")"),43.0)</f>
        <v>43</v>
      </c>
      <c r="E929" s="3">
        <f>IFERROR(__xludf.DUMMYFUNCTION("""COMPUTED_VALUE"""),70.0)</f>
        <v>70</v>
      </c>
      <c r="F929" s="3">
        <f>IFERROR(__xludf.DUMMYFUNCTION("SPLIT(C929,""-"")"),3.0)</f>
        <v>3</v>
      </c>
      <c r="G929" s="3">
        <f>IFERROR(__xludf.DUMMYFUNCTION("""COMPUTED_VALUE"""),43.0)</f>
        <v>43</v>
      </c>
      <c r="H929" s="3" t="str">
        <f t="shared" si="1"/>
        <v>#N/A</v>
      </c>
      <c r="J929" s="3">
        <f t="shared" si="2"/>
        <v>1</v>
      </c>
    </row>
    <row r="930">
      <c r="A930" s="2" t="s">
        <v>928</v>
      </c>
      <c r="B930" s="3" t="str">
        <f>IFERROR(__xludf.DUMMYFUNCTION("SPLIT(A930,"","")"),"34-76")</f>
        <v>34-76</v>
      </c>
      <c r="C930" s="3" t="str">
        <f>IFERROR(__xludf.DUMMYFUNCTION("""COMPUTED_VALUE"""),"2-75")</f>
        <v>2-75</v>
      </c>
      <c r="D930" s="3">
        <f>IFERROR(__xludf.DUMMYFUNCTION("SPLIT(B930,""-"")"),34.0)</f>
        <v>34</v>
      </c>
      <c r="E930" s="3">
        <f>IFERROR(__xludf.DUMMYFUNCTION("""COMPUTED_VALUE"""),76.0)</f>
        <v>76</v>
      </c>
      <c r="F930" s="3">
        <f>IFERROR(__xludf.DUMMYFUNCTION("SPLIT(C930,""-"")"),2.0)</f>
        <v>2</v>
      </c>
      <c r="G930" s="3">
        <f>IFERROR(__xludf.DUMMYFUNCTION("""COMPUTED_VALUE"""),75.0)</f>
        <v>75</v>
      </c>
      <c r="H930" s="3" t="str">
        <f t="shared" si="1"/>
        <v>#N/A</v>
      </c>
      <c r="J930" s="3">
        <f t="shared" si="2"/>
        <v>1</v>
      </c>
    </row>
    <row r="931">
      <c r="A931" s="2" t="s">
        <v>929</v>
      </c>
      <c r="B931" s="3" t="str">
        <f>IFERROR(__xludf.DUMMYFUNCTION("SPLIT(A931,"","")"),"1-72")</f>
        <v>1-72</v>
      </c>
      <c r="C931" s="3" t="str">
        <f>IFERROR(__xludf.DUMMYFUNCTION("""COMPUTED_VALUE"""),"73-84")</f>
        <v>73-84</v>
      </c>
      <c r="D931" s="3">
        <f>IFERROR(__xludf.DUMMYFUNCTION("SPLIT(B931,""-"")"),1.0)</f>
        <v>1</v>
      </c>
      <c r="E931" s="3">
        <f>IFERROR(__xludf.DUMMYFUNCTION("""COMPUTED_VALUE"""),72.0)</f>
        <v>72</v>
      </c>
      <c r="F931" s="3">
        <f>IFERROR(__xludf.DUMMYFUNCTION("SPLIT(C931,""-"")"),73.0)</f>
        <v>73</v>
      </c>
      <c r="G931" s="3">
        <f>IFERROR(__xludf.DUMMYFUNCTION("""COMPUTED_VALUE"""),84.0)</f>
        <v>84</v>
      </c>
      <c r="H931" s="3" t="str">
        <f t="shared" si="1"/>
        <v>#N/A</v>
      </c>
      <c r="J931" s="3" t="str">
        <f t="shared" si="2"/>
        <v>#N/A</v>
      </c>
    </row>
    <row r="932">
      <c r="A932" s="2" t="s">
        <v>930</v>
      </c>
      <c r="B932" s="3" t="str">
        <f>IFERROR(__xludf.DUMMYFUNCTION("SPLIT(A932,"","")"),"49-89")</f>
        <v>49-89</v>
      </c>
      <c r="C932" s="3" t="str">
        <f>IFERROR(__xludf.DUMMYFUNCTION("""COMPUTED_VALUE"""),"45-89")</f>
        <v>45-89</v>
      </c>
      <c r="D932" s="3">
        <f>IFERROR(__xludf.DUMMYFUNCTION("SPLIT(B932,""-"")"),49.0)</f>
        <v>49</v>
      </c>
      <c r="E932" s="3">
        <f>IFERROR(__xludf.DUMMYFUNCTION("""COMPUTED_VALUE"""),89.0)</f>
        <v>89</v>
      </c>
      <c r="F932" s="3">
        <f>IFERROR(__xludf.DUMMYFUNCTION("SPLIT(C932,""-"")"),45.0)</f>
        <v>45</v>
      </c>
      <c r="G932" s="3">
        <f>IFERROR(__xludf.DUMMYFUNCTION("""COMPUTED_VALUE"""),89.0)</f>
        <v>89</v>
      </c>
      <c r="H932" s="3">
        <f t="shared" si="1"/>
        <v>1</v>
      </c>
      <c r="J932" s="3">
        <f t="shared" si="2"/>
        <v>1</v>
      </c>
    </row>
    <row r="933">
      <c r="A933" s="2" t="s">
        <v>931</v>
      </c>
      <c r="B933" s="3" t="str">
        <f>IFERROR(__xludf.DUMMYFUNCTION("SPLIT(A933,"","")"),"45-85")</f>
        <v>45-85</v>
      </c>
      <c r="C933" s="3" t="str">
        <f>IFERROR(__xludf.DUMMYFUNCTION("""COMPUTED_VALUE"""),"13-45")</f>
        <v>13-45</v>
      </c>
      <c r="D933" s="3">
        <f>IFERROR(__xludf.DUMMYFUNCTION("SPLIT(B933,""-"")"),45.0)</f>
        <v>45</v>
      </c>
      <c r="E933" s="3">
        <f>IFERROR(__xludf.DUMMYFUNCTION("""COMPUTED_VALUE"""),85.0)</f>
        <v>85</v>
      </c>
      <c r="F933" s="3">
        <f>IFERROR(__xludf.DUMMYFUNCTION("SPLIT(C933,""-"")"),13.0)</f>
        <v>13</v>
      </c>
      <c r="G933" s="3">
        <f>IFERROR(__xludf.DUMMYFUNCTION("""COMPUTED_VALUE"""),45.0)</f>
        <v>45</v>
      </c>
      <c r="H933" s="3" t="str">
        <f t="shared" si="1"/>
        <v>#N/A</v>
      </c>
      <c r="J933" s="3">
        <f t="shared" si="2"/>
        <v>1</v>
      </c>
    </row>
    <row r="934">
      <c r="A934" s="2" t="s">
        <v>932</v>
      </c>
      <c r="B934" s="3" t="str">
        <f>IFERROR(__xludf.DUMMYFUNCTION("SPLIT(A934,"","")"),"29-98")</f>
        <v>29-98</v>
      </c>
      <c r="C934" s="3" t="str">
        <f>IFERROR(__xludf.DUMMYFUNCTION("""COMPUTED_VALUE"""),"28-30")</f>
        <v>28-30</v>
      </c>
      <c r="D934" s="3">
        <f>IFERROR(__xludf.DUMMYFUNCTION("SPLIT(B934,""-"")"),29.0)</f>
        <v>29</v>
      </c>
      <c r="E934" s="3">
        <f>IFERROR(__xludf.DUMMYFUNCTION("""COMPUTED_VALUE"""),98.0)</f>
        <v>98</v>
      </c>
      <c r="F934" s="3">
        <f>IFERROR(__xludf.DUMMYFUNCTION("SPLIT(C934,""-"")"),28.0)</f>
        <v>28</v>
      </c>
      <c r="G934" s="3">
        <f>IFERROR(__xludf.DUMMYFUNCTION("""COMPUTED_VALUE"""),30.0)</f>
        <v>30</v>
      </c>
      <c r="H934" s="3" t="str">
        <f t="shared" si="1"/>
        <v>#N/A</v>
      </c>
      <c r="J934" s="3">
        <f t="shared" si="2"/>
        <v>1</v>
      </c>
    </row>
    <row r="935">
      <c r="A935" s="2" t="s">
        <v>933</v>
      </c>
      <c r="B935" s="4">
        <f>IFERROR(__xludf.DUMMYFUNCTION("SPLIT(A935,"","")"),44750.0)</f>
        <v>44750</v>
      </c>
      <c r="C935" s="3" t="str">
        <f>IFERROR(__xludf.DUMMYFUNCTION("""COMPUTED_VALUE"""),"7-58")</f>
        <v>7-58</v>
      </c>
      <c r="D935" s="3">
        <f>IFERROR(__xludf.DUMMYFUNCTION("SPLIT(B935,""-"")"),7.0)</f>
        <v>7</v>
      </c>
      <c r="E935" s="3">
        <f>IFERROR(__xludf.DUMMYFUNCTION("""COMPUTED_VALUE"""),8.0)</f>
        <v>8</v>
      </c>
      <c r="F935" s="3">
        <f>IFERROR(__xludf.DUMMYFUNCTION("SPLIT(C935,""-"")"),7.0)</f>
        <v>7</v>
      </c>
      <c r="G935" s="3">
        <f>IFERROR(__xludf.DUMMYFUNCTION("""COMPUTED_VALUE"""),58.0)</f>
        <v>58</v>
      </c>
      <c r="H935" s="3">
        <f t="shared" si="1"/>
        <v>1</v>
      </c>
      <c r="J935" s="3">
        <f t="shared" si="2"/>
        <v>1</v>
      </c>
    </row>
    <row r="936">
      <c r="A936" s="2" t="s">
        <v>934</v>
      </c>
      <c r="B936" s="3" t="str">
        <f>IFERROR(__xludf.DUMMYFUNCTION("SPLIT(A936,"","")"),"20-20")</f>
        <v>20-20</v>
      </c>
      <c r="C936" s="3" t="str">
        <f>IFERROR(__xludf.DUMMYFUNCTION("""COMPUTED_VALUE"""),"21-41")</f>
        <v>21-41</v>
      </c>
      <c r="D936" s="3">
        <f>IFERROR(__xludf.DUMMYFUNCTION("SPLIT(B936,""-"")"),20.0)</f>
        <v>20</v>
      </c>
      <c r="E936" s="3">
        <f>IFERROR(__xludf.DUMMYFUNCTION("""COMPUTED_VALUE"""),20.0)</f>
        <v>20</v>
      </c>
      <c r="F936" s="3">
        <f>IFERROR(__xludf.DUMMYFUNCTION("SPLIT(C936,""-"")"),21.0)</f>
        <v>21</v>
      </c>
      <c r="G936" s="3">
        <f>IFERROR(__xludf.DUMMYFUNCTION("""COMPUTED_VALUE"""),41.0)</f>
        <v>41</v>
      </c>
      <c r="H936" s="3" t="str">
        <f t="shared" si="1"/>
        <v>#N/A</v>
      </c>
      <c r="J936" s="3" t="str">
        <f t="shared" si="2"/>
        <v>#N/A</v>
      </c>
    </row>
    <row r="937">
      <c r="A937" s="2" t="s">
        <v>935</v>
      </c>
      <c r="B937" s="3" t="str">
        <f>IFERROR(__xludf.DUMMYFUNCTION("SPLIT(A937,"","")"),"52-63")</f>
        <v>52-63</v>
      </c>
      <c r="C937" s="3" t="str">
        <f>IFERROR(__xludf.DUMMYFUNCTION("""COMPUTED_VALUE"""),"18-52")</f>
        <v>18-52</v>
      </c>
      <c r="D937" s="3">
        <f>IFERROR(__xludf.DUMMYFUNCTION("SPLIT(B937,""-"")"),52.0)</f>
        <v>52</v>
      </c>
      <c r="E937" s="3">
        <f>IFERROR(__xludf.DUMMYFUNCTION("""COMPUTED_VALUE"""),63.0)</f>
        <v>63</v>
      </c>
      <c r="F937" s="3">
        <f>IFERROR(__xludf.DUMMYFUNCTION("SPLIT(C937,""-"")"),18.0)</f>
        <v>18</v>
      </c>
      <c r="G937" s="3">
        <f>IFERROR(__xludf.DUMMYFUNCTION("""COMPUTED_VALUE"""),52.0)</f>
        <v>52</v>
      </c>
      <c r="H937" s="3" t="str">
        <f t="shared" si="1"/>
        <v>#N/A</v>
      </c>
      <c r="J937" s="3">
        <f t="shared" si="2"/>
        <v>1</v>
      </c>
    </row>
    <row r="938">
      <c r="A938" s="2" t="s">
        <v>936</v>
      </c>
      <c r="B938" s="3" t="str">
        <f>IFERROR(__xludf.DUMMYFUNCTION("SPLIT(A938,"","")"),"81-95")</f>
        <v>81-95</v>
      </c>
      <c r="C938" s="3" t="str">
        <f>IFERROR(__xludf.DUMMYFUNCTION("""COMPUTED_VALUE"""),"76-81")</f>
        <v>76-81</v>
      </c>
      <c r="D938" s="3">
        <f>IFERROR(__xludf.DUMMYFUNCTION("SPLIT(B938,""-"")"),81.0)</f>
        <v>81</v>
      </c>
      <c r="E938" s="3">
        <f>IFERROR(__xludf.DUMMYFUNCTION("""COMPUTED_VALUE"""),95.0)</f>
        <v>95</v>
      </c>
      <c r="F938" s="3">
        <f>IFERROR(__xludf.DUMMYFUNCTION("SPLIT(C938,""-"")"),76.0)</f>
        <v>76</v>
      </c>
      <c r="G938" s="3">
        <f>IFERROR(__xludf.DUMMYFUNCTION("""COMPUTED_VALUE"""),81.0)</f>
        <v>81</v>
      </c>
      <c r="H938" s="3" t="str">
        <f t="shared" si="1"/>
        <v>#N/A</v>
      </c>
      <c r="J938" s="3">
        <f t="shared" si="2"/>
        <v>1</v>
      </c>
    </row>
    <row r="939">
      <c r="A939" s="2" t="s">
        <v>937</v>
      </c>
      <c r="B939" s="3" t="str">
        <f>IFERROR(__xludf.DUMMYFUNCTION("SPLIT(A939,"","")"),"3-95")</f>
        <v>3-95</v>
      </c>
      <c r="C939" s="3" t="str">
        <f>IFERROR(__xludf.DUMMYFUNCTION("""COMPUTED_VALUE"""),"2-95")</f>
        <v>2-95</v>
      </c>
      <c r="D939" s="3">
        <f>IFERROR(__xludf.DUMMYFUNCTION("SPLIT(B939,""-"")"),3.0)</f>
        <v>3</v>
      </c>
      <c r="E939" s="3">
        <f>IFERROR(__xludf.DUMMYFUNCTION("""COMPUTED_VALUE"""),95.0)</f>
        <v>95</v>
      </c>
      <c r="F939" s="3">
        <f>IFERROR(__xludf.DUMMYFUNCTION("SPLIT(C939,""-"")"),2.0)</f>
        <v>2</v>
      </c>
      <c r="G939" s="3">
        <f>IFERROR(__xludf.DUMMYFUNCTION("""COMPUTED_VALUE"""),95.0)</f>
        <v>95</v>
      </c>
      <c r="H939" s="3">
        <f t="shared" si="1"/>
        <v>1</v>
      </c>
      <c r="J939" s="3">
        <f t="shared" si="2"/>
        <v>1</v>
      </c>
    </row>
    <row r="940">
      <c r="A940" s="2" t="s">
        <v>938</v>
      </c>
      <c r="B940" s="3" t="str">
        <f>IFERROR(__xludf.DUMMYFUNCTION("SPLIT(A940,"","")"),"74-84")</f>
        <v>74-84</v>
      </c>
      <c r="C940" s="3" t="str">
        <f>IFERROR(__xludf.DUMMYFUNCTION("""COMPUTED_VALUE"""),"68-75")</f>
        <v>68-75</v>
      </c>
      <c r="D940" s="3">
        <f>IFERROR(__xludf.DUMMYFUNCTION("SPLIT(B940,""-"")"),74.0)</f>
        <v>74</v>
      </c>
      <c r="E940" s="3">
        <f>IFERROR(__xludf.DUMMYFUNCTION("""COMPUTED_VALUE"""),84.0)</f>
        <v>84</v>
      </c>
      <c r="F940" s="3">
        <f>IFERROR(__xludf.DUMMYFUNCTION("SPLIT(C940,""-"")"),68.0)</f>
        <v>68</v>
      </c>
      <c r="G940" s="3">
        <f>IFERROR(__xludf.DUMMYFUNCTION("""COMPUTED_VALUE"""),75.0)</f>
        <v>75</v>
      </c>
      <c r="H940" s="3" t="str">
        <f t="shared" si="1"/>
        <v>#N/A</v>
      </c>
      <c r="J940" s="3">
        <f t="shared" si="2"/>
        <v>1</v>
      </c>
    </row>
    <row r="941">
      <c r="A941" s="2" t="s">
        <v>939</v>
      </c>
      <c r="B941" s="3" t="str">
        <f>IFERROR(__xludf.DUMMYFUNCTION("SPLIT(A941,"","")"),"51-63")</f>
        <v>51-63</v>
      </c>
      <c r="C941" s="3" t="str">
        <f>IFERROR(__xludf.DUMMYFUNCTION("""COMPUTED_VALUE"""),"51-64")</f>
        <v>51-64</v>
      </c>
      <c r="D941" s="3">
        <f>IFERROR(__xludf.DUMMYFUNCTION("SPLIT(B941,""-"")"),51.0)</f>
        <v>51</v>
      </c>
      <c r="E941" s="3">
        <f>IFERROR(__xludf.DUMMYFUNCTION("""COMPUTED_VALUE"""),63.0)</f>
        <v>63</v>
      </c>
      <c r="F941" s="3">
        <f>IFERROR(__xludf.DUMMYFUNCTION("SPLIT(C941,""-"")"),51.0)</f>
        <v>51</v>
      </c>
      <c r="G941" s="3">
        <f>IFERROR(__xludf.DUMMYFUNCTION("""COMPUTED_VALUE"""),64.0)</f>
        <v>64</v>
      </c>
      <c r="H941" s="3">
        <f t="shared" si="1"/>
        <v>1</v>
      </c>
      <c r="J941" s="3">
        <f t="shared" si="2"/>
        <v>1</v>
      </c>
    </row>
    <row r="942">
      <c r="A942" s="2" t="s">
        <v>940</v>
      </c>
      <c r="B942" s="3" t="str">
        <f>IFERROR(__xludf.DUMMYFUNCTION("SPLIT(A942,"","")"),"19-72")</f>
        <v>19-72</v>
      </c>
      <c r="C942" s="3" t="str">
        <f>IFERROR(__xludf.DUMMYFUNCTION("""COMPUTED_VALUE"""),"40-72")</f>
        <v>40-72</v>
      </c>
      <c r="D942" s="3">
        <f>IFERROR(__xludf.DUMMYFUNCTION("SPLIT(B942,""-"")"),19.0)</f>
        <v>19</v>
      </c>
      <c r="E942" s="3">
        <f>IFERROR(__xludf.DUMMYFUNCTION("""COMPUTED_VALUE"""),72.0)</f>
        <v>72</v>
      </c>
      <c r="F942" s="3">
        <f>IFERROR(__xludf.DUMMYFUNCTION("SPLIT(C942,""-"")"),40.0)</f>
        <v>40</v>
      </c>
      <c r="G942" s="3">
        <f>IFERROR(__xludf.DUMMYFUNCTION("""COMPUTED_VALUE"""),72.0)</f>
        <v>72</v>
      </c>
      <c r="H942" s="3">
        <f t="shared" si="1"/>
        <v>1</v>
      </c>
      <c r="J942" s="3">
        <f t="shared" si="2"/>
        <v>1</v>
      </c>
    </row>
    <row r="943">
      <c r="A943" s="2" t="s">
        <v>941</v>
      </c>
      <c r="B943" s="3" t="str">
        <f>IFERROR(__xludf.DUMMYFUNCTION("SPLIT(A943,"","")"),"53-57")</f>
        <v>53-57</v>
      </c>
      <c r="C943" s="3" t="str">
        <f>IFERROR(__xludf.DUMMYFUNCTION("""COMPUTED_VALUE"""),"4-80")</f>
        <v>4-80</v>
      </c>
      <c r="D943" s="3">
        <f>IFERROR(__xludf.DUMMYFUNCTION("SPLIT(B943,""-"")"),53.0)</f>
        <v>53</v>
      </c>
      <c r="E943" s="3">
        <f>IFERROR(__xludf.DUMMYFUNCTION("""COMPUTED_VALUE"""),57.0)</f>
        <v>57</v>
      </c>
      <c r="F943" s="3">
        <f>IFERROR(__xludf.DUMMYFUNCTION("SPLIT(C943,""-"")"),4.0)</f>
        <v>4</v>
      </c>
      <c r="G943" s="3">
        <f>IFERROR(__xludf.DUMMYFUNCTION("""COMPUTED_VALUE"""),80.0)</f>
        <v>80</v>
      </c>
      <c r="H943" s="3">
        <f t="shared" si="1"/>
        <v>1</v>
      </c>
      <c r="J943" s="3">
        <f t="shared" si="2"/>
        <v>1</v>
      </c>
    </row>
    <row r="944">
      <c r="A944" s="2" t="s">
        <v>942</v>
      </c>
      <c r="B944" s="3" t="str">
        <f>IFERROR(__xludf.DUMMYFUNCTION("SPLIT(A944,"","")"),"21-88")</f>
        <v>21-88</v>
      </c>
      <c r="C944" s="3" t="str">
        <f>IFERROR(__xludf.DUMMYFUNCTION("""COMPUTED_VALUE"""),"19-87")</f>
        <v>19-87</v>
      </c>
      <c r="D944" s="3">
        <f>IFERROR(__xludf.DUMMYFUNCTION("SPLIT(B944,""-"")"),21.0)</f>
        <v>21</v>
      </c>
      <c r="E944" s="3">
        <f>IFERROR(__xludf.DUMMYFUNCTION("""COMPUTED_VALUE"""),88.0)</f>
        <v>88</v>
      </c>
      <c r="F944" s="3">
        <f>IFERROR(__xludf.DUMMYFUNCTION("SPLIT(C944,""-"")"),19.0)</f>
        <v>19</v>
      </c>
      <c r="G944" s="3">
        <f>IFERROR(__xludf.DUMMYFUNCTION("""COMPUTED_VALUE"""),87.0)</f>
        <v>87</v>
      </c>
      <c r="H944" s="3" t="str">
        <f t="shared" si="1"/>
        <v>#N/A</v>
      </c>
      <c r="J944" s="3">
        <f t="shared" si="2"/>
        <v>1</v>
      </c>
    </row>
    <row r="945">
      <c r="A945" s="2" t="s">
        <v>943</v>
      </c>
      <c r="B945" s="3" t="str">
        <f>IFERROR(__xludf.DUMMYFUNCTION("SPLIT(A945,"","")"),"29-93")</f>
        <v>29-93</v>
      </c>
      <c r="C945" s="3" t="str">
        <f>IFERROR(__xludf.DUMMYFUNCTION("""COMPUTED_VALUE"""),"30-99")</f>
        <v>30-99</v>
      </c>
      <c r="D945" s="3">
        <f>IFERROR(__xludf.DUMMYFUNCTION("SPLIT(B945,""-"")"),29.0)</f>
        <v>29</v>
      </c>
      <c r="E945" s="3">
        <f>IFERROR(__xludf.DUMMYFUNCTION("""COMPUTED_VALUE"""),93.0)</f>
        <v>93</v>
      </c>
      <c r="F945" s="3">
        <f>IFERROR(__xludf.DUMMYFUNCTION("SPLIT(C945,""-"")"),30.0)</f>
        <v>30</v>
      </c>
      <c r="G945" s="3">
        <f>IFERROR(__xludf.DUMMYFUNCTION("""COMPUTED_VALUE"""),99.0)</f>
        <v>99</v>
      </c>
      <c r="H945" s="3" t="str">
        <f t="shared" si="1"/>
        <v>#N/A</v>
      </c>
      <c r="J945" s="3">
        <f t="shared" si="2"/>
        <v>1</v>
      </c>
    </row>
    <row r="946">
      <c r="A946" s="2" t="s">
        <v>944</v>
      </c>
      <c r="B946" s="3" t="str">
        <f>IFERROR(__xludf.DUMMYFUNCTION("SPLIT(A946,"","")"),"4-98")</f>
        <v>4-98</v>
      </c>
      <c r="C946" s="3" t="str">
        <f>IFERROR(__xludf.DUMMYFUNCTION("""COMPUTED_VALUE"""),"7-98")</f>
        <v>7-98</v>
      </c>
      <c r="D946" s="3">
        <f>IFERROR(__xludf.DUMMYFUNCTION("SPLIT(B946,""-"")"),4.0)</f>
        <v>4</v>
      </c>
      <c r="E946" s="3">
        <f>IFERROR(__xludf.DUMMYFUNCTION("""COMPUTED_VALUE"""),98.0)</f>
        <v>98</v>
      </c>
      <c r="F946" s="3">
        <f>IFERROR(__xludf.DUMMYFUNCTION("SPLIT(C946,""-"")"),7.0)</f>
        <v>7</v>
      </c>
      <c r="G946" s="3">
        <f>IFERROR(__xludf.DUMMYFUNCTION("""COMPUTED_VALUE"""),98.0)</f>
        <v>98</v>
      </c>
      <c r="H946" s="3">
        <f t="shared" si="1"/>
        <v>1</v>
      </c>
      <c r="J946" s="3">
        <f t="shared" si="2"/>
        <v>1</v>
      </c>
    </row>
    <row r="947">
      <c r="A947" s="2" t="s">
        <v>945</v>
      </c>
      <c r="B947" s="3" t="str">
        <f>IFERROR(__xludf.DUMMYFUNCTION("SPLIT(A947,"","")"),"20-62")</f>
        <v>20-62</v>
      </c>
      <c r="C947" s="3" t="str">
        <f>IFERROR(__xludf.DUMMYFUNCTION("""COMPUTED_VALUE"""),"49-63")</f>
        <v>49-63</v>
      </c>
      <c r="D947" s="3">
        <f>IFERROR(__xludf.DUMMYFUNCTION("SPLIT(B947,""-"")"),20.0)</f>
        <v>20</v>
      </c>
      <c r="E947" s="3">
        <f>IFERROR(__xludf.DUMMYFUNCTION("""COMPUTED_VALUE"""),62.0)</f>
        <v>62</v>
      </c>
      <c r="F947" s="3">
        <f>IFERROR(__xludf.DUMMYFUNCTION("SPLIT(C947,""-"")"),49.0)</f>
        <v>49</v>
      </c>
      <c r="G947" s="3">
        <f>IFERROR(__xludf.DUMMYFUNCTION("""COMPUTED_VALUE"""),63.0)</f>
        <v>63</v>
      </c>
      <c r="H947" s="3" t="str">
        <f t="shared" si="1"/>
        <v>#N/A</v>
      </c>
      <c r="J947" s="3">
        <f t="shared" si="2"/>
        <v>1</v>
      </c>
    </row>
    <row r="948">
      <c r="A948" s="2" t="s">
        <v>946</v>
      </c>
      <c r="B948" s="3" t="str">
        <f>IFERROR(__xludf.DUMMYFUNCTION("SPLIT(A948,"","")"),"5-71")</f>
        <v>5-71</v>
      </c>
      <c r="C948" s="3" t="str">
        <f>IFERROR(__xludf.DUMMYFUNCTION("""COMPUTED_VALUE"""),"5-70")</f>
        <v>5-70</v>
      </c>
      <c r="D948" s="3">
        <f>IFERROR(__xludf.DUMMYFUNCTION("SPLIT(B948,""-"")"),5.0)</f>
        <v>5</v>
      </c>
      <c r="E948" s="3">
        <f>IFERROR(__xludf.DUMMYFUNCTION("""COMPUTED_VALUE"""),71.0)</f>
        <v>71</v>
      </c>
      <c r="F948" s="3">
        <f>IFERROR(__xludf.DUMMYFUNCTION("SPLIT(C948,""-"")"),5.0)</f>
        <v>5</v>
      </c>
      <c r="G948" s="3">
        <f>IFERROR(__xludf.DUMMYFUNCTION("""COMPUTED_VALUE"""),70.0)</f>
        <v>70</v>
      </c>
      <c r="H948" s="3">
        <f t="shared" si="1"/>
        <v>1</v>
      </c>
      <c r="J948" s="3">
        <f t="shared" si="2"/>
        <v>1</v>
      </c>
    </row>
    <row r="949">
      <c r="A949" s="2" t="s">
        <v>947</v>
      </c>
      <c r="B949" s="3" t="str">
        <f>IFERROR(__xludf.DUMMYFUNCTION("SPLIT(A949,"","")"),"35-83")</f>
        <v>35-83</v>
      </c>
      <c r="C949" s="3" t="str">
        <f>IFERROR(__xludf.DUMMYFUNCTION("""COMPUTED_VALUE"""),"35-66")</f>
        <v>35-66</v>
      </c>
      <c r="D949" s="3">
        <f>IFERROR(__xludf.DUMMYFUNCTION("SPLIT(B949,""-"")"),35.0)</f>
        <v>35</v>
      </c>
      <c r="E949" s="3">
        <f>IFERROR(__xludf.DUMMYFUNCTION("""COMPUTED_VALUE"""),83.0)</f>
        <v>83</v>
      </c>
      <c r="F949" s="3">
        <f>IFERROR(__xludf.DUMMYFUNCTION("SPLIT(C949,""-"")"),35.0)</f>
        <v>35</v>
      </c>
      <c r="G949" s="3">
        <f>IFERROR(__xludf.DUMMYFUNCTION("""COMPUTED_VALUE"""),66.0)</f>
        <v>66</v>
      </c>
      <c r="H949" s="3">
        <f t="shared" si="1"/>
        <v>1</v>
      </c>
      <c r="J949" s="3">
        <f t="shared" si="2"/>
        <v>1</v>
      </c>
    </row>
    <row r="950">
      <c r="A950" s="2" t="s">
        <v>948</v>
      </c>
      <c r="B950" s="3" t="str">
        <f>IFERROR(__xludf.DUMMYFUNCTION("SPLIT(A950,"","")"),"12-71")</f>
        <v>12-71</v>
      </c>
      <c r="C950" s="3" t="str">
        <f>IFERROR(__xludf.DUMMYFUNCTION("""COMPUTED_VALUE"""),"35-78")</f>
        <v>35-78</v>
      </c>
      <c r="D950" s="3">
        <f>IFERROR(__xludf.DUMMYFUNCTION("SPLIT(B950,""-"")"),12.0)</f>
        <v>12</v>
      </c>
      <c r="E950" s="3">
        <f>IFERROR(__xludf.DUMMYFUNCTION("""COMPUTED_VALUE"""),71.0)</f>
        <v>71</v>
      </c>
      <c r="F950" s="3">
        <f>IFERROR(__xludf.DUMMYFUNCTION("SPLIT(C950,""-"")"),35.0)</f>
        <v>35</v>
      </c>
      <c r="G950" s="3">
        <f>IFERROR(__xludf.DUMMYFUNCTION("""COMPUTED_VALUE"""),78.0)</f>
        <v>78</v>
      </c>
      <c r="H950" s="3" t="str">
        <f t="shared" si="1"/>
        <v>#N/A</v>
      </c>
      <c r="J950" s="3">
        <f t="shared" si="2"/>
        <v>1</v>
      </c>
    </row>
    <row r="951">
      <c r="A951" s="2" t="s">
        <v>949</v>
      </c>
      <c r="B951" s="3" t="str">
        <f>IFERROR(__xludf.DUMMYFUNCTION("SPLIT(A951,"","")"),"7-59")</f>
        <v>7-59</v>
      </c>
      <c r="C951" s="3" t="str">
        <f>IFERROR(__xludf.DUMMYFUNCTION("""COMPUTED_VALUE"""),"7-95")</f>
        <v>7-95</v>
      </c>
      <c r="D951" s="3">
        <f>IFERROR(__xludf.DUMMYFUNCTION("SPLIT(B951,""-"")"),7.0)</f>
        <v>7</v>
      </c>
      <c r="E951" s="3">
        <f>IFERROR(__xludf.DUMMYFUNCTION("""COMPUTED_VALUE"""),59.0)</f>
        <v>59</v>
      </c>
      <c r="F951" s="3">
        <f>IFERROR(__xludf.DUMMYFUNCTION("SPLIT(C951,""-"")"),7.0)</f>
        <v>7</v>
      </c>
      <c r="G951" s="3">
        <f>IFERROR(__xludf.DUMMYFUNCTION("""COMPUTED_VALUE"""),95.0)</f>
        <v>95</v>
      </c>
      <c r="H951" s="3">
        <f t="shared" si="1"/>
        <v>1</v>
      </c>
      <c r="J951" s="3">
        <f t="shared" si="2"/>
        <v>1</v>
      </c>
    </row>
    <row r="952">
      <c r="A952" s="2" t="s">
        <v>950</v>
      </c>
      <c r="B952" s="3" t="str">
        <f>IFERROR(__xludf.DUMMYFUNCTION("SPLIT(A952,"","")"),"7-62")</f>
        <v>7-62</v>
      </c>
      <c r="C952" s="3" t="str">
        <f>IFERROR(__xludf.DUMMYFUNCTION("""COMPUTED_VALUE"""),"7-70")</f>
        <v>7-70</v>
      </c>
      <c r="D952" s="3">
        <f>IFERROR(__xludf.DUMMYFUNCTION("SPLIT(B952,""-"")"),7.0)</f>
        <v>7</v>
      </c>
      <c r="E952" s="3">
        <f>IFERROR(__xludf.DUMMYFUNCTION("""COMPUTED_VALUE"""),62.0)</f>
        <v>62</v>
      </c>
      <c r="F952" s="3">
        <f>IFERROR(__xludf.DUMMYFUNCTION("SPLIT(C952,""-"")"),7.0)</f>
        <v>7</v>
      </c>
      <c r="G952" s="3">
        <f>IFERROR(__xludf.DUMMYFUNCTION("""COMPUTED_VALUE"""),70.0)</f>
        <v>70</v>
      </c>
      <c r="H952" s="3">
        <f t="shared" si="1"/>
        <v>1</v>
      </c>
      <c r="J952" s="3">
        <f t="shared" si="2"/>
        <v>1</v>
      </c>
    </row>
    <row r="953">
      <c r="A953" s="2" t="s">
        <v>951</v>
      </c>
      <c r="B953" s="4">
        <f>IFERROR(__xludf.DUMMYFUNCTION("SPLIT(A953,"","")"),44601.0)</f>
        <v>44601</v>
      </c>
      <c r="C953" s="3" t="str">
        <f>IFERROR(__xludf.DUMMYFUNCTION("""COMPUTED_VALUE"""),"9-97")</f>
        <v>9-97</v>
      </c>
      <c r="D953" s="3">
        <f>IFERROR(__xludf.DUMMYFUNCTION("SPLIT(B953,""-"")"),2.0)</f>
        <v>2</v>
      </c>
      <c r="E953" s="3">
        <f>IFERROR(__xludf.DUMMYFUNCTION("""COMPUTED_VALUE"""),9.0)</f>
        <v>9</v>
      </c>
      <c r="F953" s="3">
        <f>IFERROR(__xludf.DUMMYFUNCTION("SPLIT(C953,""-"")"),9.0)</f>
        <v>9</v>
      </c>
      <c r="G953" s="3">
        <f>IFERROR(__xludf.DUMMYFUNCTION("""COMPUTED_VALUE"""),97.0)</f>
        <v>97</v>
      </c>
      <c r="H953" s="3" t="str">
        <f t="shared" si="1"/>
        <v>#N/A</v>
      </c>
      <c r="J953" s="3">
        <f t="shared" si="2"/>
        <v>1</v>
      </c>
    </row>
    <row r="954">
      <c r="A954" s="2" t="s">
        <v>952</v>
      </c>
      <c r="B954" s="4">
        <f>IFERROR(__xludf.DUMMYFUNCTION("SPLIT(A954,"","")"),44692.0)</f>
        <v>44692</v>
      </c>
      <c r="C954" s="4">
        <f>IFERROR(__xludf.DUMMYFUNCTION("""COMPUTED_VALUE"""),44785.0)</f>
        <v>44785</v>
      </c>
      <c r="D954" s="3">
        <f>IFERROR(__xludf.DUMMYFUNCTION("SPLIT(B954,""-"")"),5.0)</f>
        <v>5</v>
      </c>
      <c r="E954" s="3">
        <f>IFERROR(__xludf.DUMMYFUNCTION("""COMPUTED_VALUE"""),11.0)</f>
        <v>11</v>
      </c>
      <c r="F954" s="3">
        <f>IFERROR(__xludf.DUMMYFUNCTION("SPLIT(C954,""-"")"),8.0)</f>
        <v>8</v>
      </c>
      <c r="G954" s="3">
        <f>IFERROR(__xludf.DUMMYFUNCTION("""COMPUTED_VALUE"""),12.0)</f>
        <v>12</v>
      </c>
      <c r="H954" s="3" t="str">
        <f t="shared" si="1"/>
        <v>#N/A</v>
      </c>
      <c r="J954" s="3">
        <f t="shared" si="2"/>
        <v>1</v>
      </c>
    </row>
    <row r="955">
      <c r="A955" s="2" t="s">
        <v>953</v>
      </c>
      <c r="B955" s="4">
        <f>IFERROR(__xludf.DUMMYFUNCTION("SPLIT(A955,"","")"),44729.0)</f>
        <v>44729</v>
      </c>
      <c r="C955" s="3" t="str">
        <f>IFERROR(__xludf.DUMMYFUNCTION("""COMPUTED_VALUE"""),"18-20")</f>
        <v>18-20</v>
      </c>
      <c r="D955" s="3">
        <f>IFERROR(__xludf.DUMMYFUNCTION("SPLIT(B955,""-"")"),6.0)</f>
        <v>6</v>
      </c>
      <c r="E955" s="3">
        <f>IFERROR(__xludf.DUMMYFUNCTION("""COMPUTED_VALUE"""),17.0)</f>
        <v>17</v>
      </c>
      <c r="F955" s="3">
        <f>IFERROR(__xludf.DUMMYFUNCTION("SPLIT(C955,""-"")"),18.0)</f>
        <v>18</v>
      </c>
      <c r="G955" s="3">
        <f>IFERROR(__xludf.DUMMYFUNCTION("""COMPUTED_VALUE"""),20.0)</f>
        <v>20</v>
      </c>
      <c r="H955" s="3" t="str">
        <f t="shared" si="1"/>
        <v>#N/A</v>
      </c>
      <c r="J955" s="3" t="str">
        <f t="shared" si="2"/>
        <v>#N/A</v>
      </c>
    </row>
    <row r="956">
      <c r="A956" s="2" t="s">
        <v>954</v>
      </c>
      <c r="B956" s="3" t="str">
        <f>IFERROR(__xludf.DUMMYFUNCTION("SPLIT(A956,"","")"),"5-87")</f>
        <v>5-87</v>
      </c>
      <c r="C956" s="4">
        <f>IFERROR(__xludf.DUMMYFUNCTION("""COMPUTED_VALUE"""),44623.0)</f>
        <v>44623</v>
      </c>
      <c r="D956" s="3">
        <f>IFERROR(__xludf.DUMMYFUNCTION("SPLIT(B956,""-"")"),5.0)</f>
        <v>5</v>
      </c>
      <c r="E956" s="3">
        <f>IFERROR(__xludf.DUMMYFUNCTION("""COMPUTED_VALUE"""),87.0)</f>
        <v>87</v>
      </c>
      <c r="F956" s="3">
        <f>IFERROR(__xludf.DUMMYFUNCTION("SPLIT(C956,""-"")"),3.0)</f>
        <v>3</v>
      </c>
      <c r="G956" s="3">
        <f>IFERROR(__xludf.DUMMYFUNCTION("""COMPUTED_VALUE"""),3.0)</f>
        <v>3</v>
      </c>
      <c r="H956" s="3" t="str">
        <f t="shared" si="1"/>
        <v>#N/A</v>
      </c>
      <c r="J956" s="3" t="str">
        <f t="shared" si="2"/>
        <v>#N/A</v>
      </c>
    </row>
    <row r="957">
      <c r="A957" s="2" t="s">
        <v>955</v>
      </c>
      <c r="B957" s="3" t="str">
        <f>IFERROR(__xludf.DUMMYFUNCTION("SPLIT(A957,"","")"),"83-92")</f>
        <v>83-92</v>
      </c>
      <c r="C957" s="3" t="str">
        <f>IFERROR(__xludf.DUMMYFUNCTION("""COMPUTED_VALUE"""),"5-92")</f>
        <v>5-92</v>
      </c>
      <c r="D957" s="3">
        <f>IFERROR(__xludf.DUMMYFUNCTION("SPLIT(B957,""-"")"),83.0)</f>
        <v>83</v>
      </c>
      <c r="E957" s="3">
        <f>IFERROR(__xludf.DUMMYFUNCTION("""COMPUTED_VALUE"""),92.0)</f>
        <v>92</v>
      </c>
      <c r="F957" s="3">
        <f>IFERROR(__xludf.DUMMYFUNCTION("SPLIT(C957,""-"")"),5.0)</f>
        <v>5</v>
      </c>
      <c r="G957" s="3">
        <f>IFERROR(__xludf.DUMMYFUNCTION("""COMPUTED_VALUE"""),92.0)</f>
        <v>92</v>
      </c>
      <c r="H957" s="3">
        <f t="shared" si="1"/>
        <v>1</v>
      </c>
      <c r="J957" s="3">
        <f t="shared" si="2"/>
        <v>1</v>
      </c>
    </row>
    <row r="958">
      <c r="A958" s="2" t="s">
        <v>956</v>
      </c>
      <c r="B958" s="3" t="str">
        <f>IFERROR(__xludf.DUMMYFUNCTION("SPLIT(A958,"","")"),"12-95")</f>
        <v>12-95</v>
      </c>
      <c r="C958" s="3" t="str">
        <f>IFERROR(__xludf.DUMMYFUNCTION("""COMPUTED_VALUE"""),"12-54")</f>
        <v>12-54</v>
      </c>
      <c r="D958" s="3">
        <f>IFERROR(__xludf.DUMMYFUNCTION("SPLIT(B958,""-"")"),12.0)</f>
        <v>12</v>
      </c>
      <c r="E958" s="3">
        <f>IFERROR(__xludf.DUMMYFUNCTION("""COMPUTED_VALUE"""),95.0)</f>
        <v>95</v>
      </c>
      <c r="F958" s="3">
        <f>IFERROR(__xludf.DUMMYFUNCTION("SPLIT(C958,""-"")"),12.0)</f>
        <v>12</v>
      </c>
      <c r="G958" s="3">
        <f>IFERROR(__xludf.DUMMYFUNCTION("""COMPUTED_VALUE"""),54.0)</f>
        <v>54</v>
      </c>
      <c r="H958" s="3">
        <f t="shared" si="1"/>
        <v>1</v>
      </c>
      <c r="J958" s="3">
        <f t="shared" si="2"/>
        <v>1</v>
      </c>
    </row>
    <row r="959">
      <c r="A959" s="2" t="s">
        <v>957</v>
      </c>
      <c r="B959" s="3" t="str">
        <f>IFERROR(__xludf.DUMMYFUNCTION("SPLIT(A959,"","")"),"37-83")</f>
        <v>37-83</v>
      </c>
      <c r="C959" s="3" t="str">
        <f>IFERROR(__xludf.DUMMYFUNCTION("""COMPUTED_VALUE"""),"23-83")</f>
        <v>23-83</v>
      </c>
      <c r="D959" s="3">
        <f>IFERROR(__xludf.DUMMYFUNCTION("SPLIT(B959,""-"")"),37.0)</f>
        <v>37</v>
      </c>
      <c r="E959" s="3">
        <f>IFERROR(__xludf.DUMMYFUNCTION("""COMPUTED_VALUE"""),83.0)</f>
        <v>83</v>
      </c>
      <c r="F959" s="3">
        <f>IFERROR(__xludf.DUMMYFUNCTION("SPLIT(C959,""-"")"),23.0)</f>
        <v>23</v>
      </c>
      <c r="G959" s="3">
        <f>IFERROR(__xludf.DUMMYFUNCTION("""COMPUTED_VALUE"""),83.0)</f>
        <v>83</v>
      </c>
      <c r="H959" s="3">
        <f t="shared" si="1"/>
        <v>1</v>
      </c>
      <c r="J959" s="3">
        <f t="shared" si="2"/>
        <v>1</v>
      </c>
    </row>
    <row r="960">
      <c r="A960" s="2" t="s">
        <v>958</v>
      </c>
      <c r="B960" s="3" t="str">
        <f>IFERROR(__xludf.DUMMYFUNCTION("SPLIT(A960,"","")"),"39-48")</f>
        <v>39-48</v>
      </c>
      <c r="C960" s="3" t="str">
        <f>IFERROR(__xludf.DUMMYFUNCTION("""COMPUTED_VALUE"""),"40-53")</f>
        <v>40-53</v>
      </c>
      <c r="D960" s="3">
        <f>IFERROR(__xludf.DUMMYFUNCTION("SPLIT(B960,""-"")"),39.0)</f>
        <v>39</v>
      </c>
      <c r="E960" s="3">
        <f>IFERROR(__xludf.DUMMYFUNCTION("""COMPUTED_VALUE"""),48.0)</f>
        <v>48</v>
      </c>
      <c r="F960" s="3">
        <f>IFERROR(__xludf.DUMMYFUNCTION("SPLIT(C960,""-"")"),40.0)</f>
        <v>40</v>
      </c>
      <c r="G960" s="3">
        <f>IFERROR(__xludf.DUMMYFUNCTION("""COMPUTED_VALUE"""),53.0)</f>
        <v>53</v>
      </c>
      <c r="H960" s="3" t="str">
        <f t="shared" si="1"/>
        <v>#N/A</v>
      </c>
      <c r="J960" s="3">
        <f t="shared" si="2"/>
        <v>1</v>
      </c>
    </row>
    <row r="961">
      <c r="A961" s="2" t="s">
        <v>959</v>
      </c>
      <c r="B961" s="3" t="str">
        <f>IFERROR(__xludf.DUMMYFUNCTION("SPLIT(A961,"","")"),"14-95")</f>
        <v>14-95</v>
      </c>
      <c r="C961" s="3" t="str">
        <f>IFERROR(__xludf.DUMMYFUNCTION("""COMPUTED_VALUE"""),"51-95")</f>
        <v>51-95</v>
      </c>
      <c r="D961" s="3">
        <f>IFERROR(__xludf.DUMMYFUNCTION("SPLIT(B961,""-"")"),14.0)</f>
        <v>14</v>
      </c>
      <c r="E961" s="3">
        <f>IFERROR(__xludf.DUMMYFUNCTION("""COMPUTED_VALUE"""),95.0)</f>
        <v>95</v>
      </c>
      <c r="F961" s="3">
        <f>IFERROR(__xludf.DUMMYFUNCTION("SPLIT(C961,""-"")"),51.0)</f>
        <v>51</v>
      </c>
      <c r="G961" s="3">
        <f>IFERROR(__xludf.DUMMYFUNCTION("""COMPUTED_VALUE"""),95.0)</f>
        <v>95</v>
      </c>
      <c r="H961" s="3">
        <f t="shared" si="1"/>
        <v>1</v>
      </c>
      <c r="J961" s="3">
        <f t="shared" si="2"/>
        <v>1</v>
      </c>
    </row>
    <row r="962">
      <c r="A962" s="2" t="s">
        <v>960</v>
      </c>
      <c r="B962" s="3" t="str">
        <f>IFERROR(__xludf.DUMMYFUNCTION("SPLIT(A962,"","")"),"37-98")</f>
        <v>37-98</v>
      </c>
      <c r="C962" s="3" t="str">
        <f>IFERROR(__xludf.DUMMYFUNCTION("""COMPUTED_VALUE"""),"70-80")</f>
        <v>70-80</v>
      </c>
      <c r="D962" s="3">
        <f>IFERROR(__xludf.DUMMYFUNCTION("SPLIT(B962,""-"")"),37.0)</f>
        <v>37</v>
      </c>
      <c r="E962" s="3">
        <f>IFERROR(__xludf.DUMMYFUNCTION("""COMPUTED_VALUE"""),98.0)</f>
        <v>98</v>
      </c>
      <c r="F962" s="3">
        <f>IFERROR(__xludf.DUMMYFUNCTION("SPLIT(C962,""-"")"),70.0)</f>
        <v>70</v>
      </c>
      <c r="G962" s="3">
        <f>IFERROR(__xludf.DUMMYFUNCTION("""COMPUTED_VALUE"""),80.0)</f>
        <v>80</v>
      </c>
      <c r="H962" s="3">
        <f t="shared" si="1"/>
        <v>1</v>
      </c>
      <c r="J962" s="3">
        <f t="shared" si="2"/>
        <v>1</v>
      </c>
    </row>
    <row r="963">
      <c r="A963" s="2" t="s">
        <v>961</v>
      </c>
      <c r="B963" s="3" t="str">
        <f>IFERROR(__xludf.DUMMYFUNCTION("SPLIT(A963,"","")"),"16-90")</f>
        <v>16-90</v>
      </c>
      <c r="C963" s="3" t="str">
        <f>IFERROR(__xludf.DUMMYFUNCTION("""COMPUTED_VALUE"""),"19-91")</f>
        <v>19-91</v>
      </c>
      <c r="D963" s="3">
        <f>IFERROR(__xludf.DUMMYFUNCTION("SPLIT(B963,""-"")"),16.0)</f>
        <v>16</v>
      </c>
      <c r="E963" s="3">
        <f>IFERROR(__xludf.DUMMYFUNCTION("""COMPUTED_VALUE"""),90.0)</f>
        <v>90</v>
      </c>
      <c r="F963" s="3">
        <f>IFERROR(__xludf.DUMMYFUNCTION("SPLIT(C963,""-"")"),19.0)</f>
        <v>19</v>
      </c>
      <c r="G963" s="3">
        <f>IFERROR(__xludf.DUMMYFUNCTION("""COMPUTED_VALUE"""),91.0)</f>
        <v>91</v>
      </c>
      <c r="H963" s="3" t="str">
        <f t="shared" si="1"/>
        <v>#N/A</v>
      </c>
      <c r="J963" s="3">
        <f t="shared" si="2"/>
        <v>1</v>
      </c>
    </row>
    <row r="964">
      <c r="A964" s="2" t="s">
        <v>962</v>
      </c>
      <c r="B964" s="4">
        <f>IFERROR(__xludf.DUMMYFUNCTION("SPLIT(A964,"","")"),44619.0)</f>
        <v>44619</v>
      </c>
      <c r="C964" s="3" t="str">
        <f>IFERROR(__xludf.DUMMYFUNCTION("""COMPUTED_VALUE"""),"16-46")</f>
        <v>16-46</v>
      </c>
      <c r="D964" s="3">
        <f>IFERROR(__xludf.DUMMYFUNCTION("SPLIT(B964,""-"")"),2.0)</f>
        <v>2</v>
      </c>
      <c r="E964" s="3">
        <f>IFERROR(__xludf.DUMMYFUNCTION("""COMPUTED_VALUE"""),27.0)</f>
        <v>27</v>
      </c>
      <c r="F964" s="3">
        <f>IFERROR(__xludf.DUMMYFUNCTION("SPLIT(C964,""-"")"),16.0)</f>
        <v>16</v>
      </c>
      <c r="G964" s="3">
        <f>IFERROR(__xludf.DUMMYFUNCTION("""COMPUTED_VALUE"""),46.0)</f>
        <v>46</v>
      </c>
      <c r="H964" s="3" t="str">
        <f t="shared" si="1"/>
        <v>#N/A</v>
      </c>
      <c r="J964" s="3">
        <f t="shared" si="2"/>
        <v>1</v>
      </c>
    </row>
    <row r="965">
      <c r="A965" s="2" t="s">
        <v>963</v>
      </c>
      <c r="B965" s="3" t="str">
        <f>IFERROR(__xludf.DUMMYFUNCTION("SPLIT(A965,"","")"),"3-87")</f>
        <v>3-87</v>
      </c>
      <c r="C965" s="4">
        <f>IFERROR(__xludf.DUMMYFUNCTION("""COMPUTED_VALUE"""),44729.0)</f>
        <v>44729</v>
      </c>
      <c r="D965" s="3">
        <f>IFERROR(__xludf.DUMMYFUNCTION("SPLIT(B965,""-"")"),3.0)</f>
        <v>3</v>
      </c>
      <c r="E965" s="3">
        <f>IFERROR(__xludf.DUMMYFUNCTION("""COMPUTED_VALUE"""),87.0)</f>
        <v>87</v>
      </c>
      <c r="F965" s="3">
        <f>IFERROR(__xludf.DUMMYFUNCTION("SPLIT(C965,""-"")"),6.0)</f>
        <v>6</v>
      </c>
      <c r="G965" s="3">
        <f>IFERROR(__xludf.DUMMYFUNCTION("""COMPUTED_VALUE"""),17.0)</f>
        <v>17</v>
      </c>
      <c r="H965" s="3">
        <f t="shared" si="1"/>
        <v>1</v>
      </c>
      <c r="J965" s="3">
        <f t="shared" si="2"/>
        <v>1</v>
      </c>
    </row>
    <row r="966">
      <c r="A966" s="2" t="s">
        <v>964</v>
      </c>
      <c r="B966" s="3" t="str">
        <f>IFERROR(__xludf.DUMMYFUNCTION("SPLIT(A966,"","")"),"49-49")</f>
        <v>49-49</v>
      </c>
      <c r="C966" s="3" t="str">
        <f>IFERROR(__xludf.DUMMYFUNCTION("""COMPUTED_VALUE"""),"49-79")</f>
        <v>49-79</v>
      </c>
      <c r="D966" s="3">
        <f>IFERROR(__xludf.DUMMYFUNCTION("SPLIT(B966,""-"")"),49.0)</f>
        <v>49</v>
      </c>
      <c r="E966" s="3">
        <f>IFERROR(__xludf.DUMMYFUNCTION("""COMPUTED_VALUE"""),49.0)</f>
        <v>49</v>
      </c>
      <c r="F966" s="3">
        <f>IFERROR(__xludf.DUMMYFUNCTION("SPLIT(C966,""-"")"),49.0)</f>
        <v>49</v>
      </c>
      <c r="G966" s="3">
        <f>IFERROR(__xludf.DUMMYFUNCTION("""COMPUTED_VALUE"""),79.0)</f>
        <v>79</v>
      </c>
      <c r="H966" s="3">
        <f t="shared" si="1"/>
        <v>1</v>
      </c>
      <c r="J966" s="3">
        <f t="shared" si="2"/>
        <v>1</v>
      </c>
    </row>
    <row r="967">
      <c r="A967" s="2" t="s">
        <v>965</v>
      </c>
      <c r="B967" s="4">
        <f>IFERROR(__xludf.DUMMYFUNCTION("SPLIT(A967,"","")"),44772.0)</f>
        <v>44772</v>
      </c>
      <c r="C967" s="3" t="str">
        <f>IFERROR(__xludf.DUMMYFUNCTION("""COMPUTED_VALUE"""),"35-71")</f>
        <v>35-71</v>
      </c>
      <c r="D967" s="3">
        <f>IFERROR(__xludf.DUMMYFUNCTION("SPLIT(B967,""-"")"),7.0)</f>
        <v>7</v>
      </c>
      <c r="E967" s="3">
        <f>IFERROR(__xludf.DUMMYFUNCTION("""COMPUTED_VALUE"""),30.0)</f>
        <v>30</v>
      </c>
      <c r="F967" s="3">
        <f>IFERROR(__xludf.DUMMYFUNCTION("SPLIT(C967,""-"")"),35.0)</f>
        <v>35</v>
      </c>
      <c r="G967" s="3">
        <f>IFERROR(__xludf.DUMMYFUNCTION("""COMPUTED_VALUE"""),71.0)</f>
        <v>71</v>
      </c>
      <c r="H967" s="3" t="str">
        <f t="shared" si="1"/>
        <v>#N/A</v>
      </c>
      <c r="J967" s="3" t="str">
        <f t="shared" si="2"/>
        <v>#N/A</v>
      </c>
    </row>
    <row r="968">
      <c r="A968" s="2" t="s">
        <v>966</v>
      </c>
      <c r="B968" s="3" t="str">
        <f>IFERROR(__xludf.DUMMYFUNCTION("SPLIT(A968,"","")"),"21-40")</f>
        <v>21-40</v>
      </c>
      <c r="C968" s="3" t="str">
        <f>IFERROR(__xludf.DUMMYFUNCTION("""COMPUTED_VALUE"""),"22-29")</f>
        <v>22-29</v>
      </c>
      <c r="D968" s="3">
        <f>IFERROR(__xludf.DUMMYFUNCTION("SPLIT(B968,""-"")"),21.0)</f>
        <v>21</v>
      </c>
      <c r="E968" s="3">
        <f>IFERROR(__xludf.DUMMYFUNCTION("""COMPUTED_VALUE"""),40.0)</f>
        <v>40</v>
      </c>
      <c r="F968" s="3">
        <f>IFERROR(__xludf.DUMMYFUNCTION("SPLIT(C968,""-"")"),22.0)</f>
        <v>22</v>
      </c>
      <c r="G968" s="3">
        <f>IFERROR(__xludf.DUMMYFUNCTION("""COMPUTED_VALUE"""),29.0)</f>
        <v>29</v>
      </c>
      <c r="H968" s="3">
        <f t="shared" si="1"/>
        <v>1</v>
      </c>
      <c r="J968" s="3">
        <f t="shared" si="2"/>
        <v>1</v>
      </c>
    </row>
    <row r="969">
      <c r="A969" s="2" t="s">
        <v>967</v>
      </c>
      <c r="B969" s="3" t="str">
        <f>IFERROR(__xludf.DUMMYFUNCTION("SPLIT(A969,"","")"),"77-87")</f>
        <v>77-87</v>
      </c>
      <c r="C969" s="3" t="str">
        <f>IFERROR(__xludf.DUMMYFUNCTION("""COMPUTED_VALUE"""),"76-78")</f>
        <v>76-78</v>
      </c>
      <c r="D969" s="3">
        <f>IFERROR(__xludf.DUMMYFUNCTION("SPLIT(B969,""-"")"),77.0)</f>
        <v>77</v>
      </c>
      <c r="E969" s="3">
        <f>IFERROR(__xludf.DUMMYFUNCTION("""COMPUTED_VALUE"""),87.0)</f>
        <v>87</v>
      </c>
      <c r="F969" s="3">
        <f>IFERROR(__xludf.DUMMYFUNCTION("SPLIT(C969,""-"")"),76.0)</f>
        <v>76</v>
      </c>
      <c r="G969" s="3">
        <f>IFERROR(__xludf.DUMMYFUNCTION("""COMPUTED_VALUE"""),78.0)</f>
        <v>78</v>
      </c>
      <c r="H969" s="3" t="str">
        <f t="shared" si="1"/>
        <v>#N/A</v>
      </c>
      <c r="J969" s="3">
        <f t="shared" si="2"/>
        <v>1</v>
      </c>
    </row>
    <row r="970">
      <c r="A970" s="2" t="s">
        <v>968</v>
      </c>
      <c r="B970" s="3" t="str">
        <f>IFERROR(__xludf.DUMMYFUNCTION("SPLIT(A970,"","")"),"11-68")</f>
        <v>11-68</v>
      </c>
      <c r="C970" s="3" t="str">
        <f>IFERROR(__xludf.DUMMYFUNCTION("""COMPUTED_VALUE"""),"23-69")</f>
        <v>23-69</v>
      </c>
      <c r="D970" s="3">
        <f>IFERROR(__xludf.DUMMYFUNCTION("SPLIT(B970,""-"")"),11.0)</f>
        <v>11</v>
      </c>
      <c r="E970" s="3">
        <f>IFERROR(__xludf.DUMMYFUNCTION("""COMPUTED_VALUE"""),68.0)</f>
        <v>68</v>
      </c>
      <c r="F970" s="3">
        <f>IFERROR(__xludf.DUMMYFUNCTION("SPLIT(C970,""-"")"),23.0)</f>
        <v>23</v>
      </c>
      <c r="G970" s="3">
        <f>IFERROR(__xludf.DUMMYFUNCTION("""COMPUTED_VALUE"""),69.0)</f>
        <v>69</v>
      </c>
      <c r="H970" s="3" t="str">
        <f t="shared" si="1"/>
        <v>#N/A</v>
      </c>
      <c r="J970" s="3">
        <f t="shared" si="2"/>
        <v>1</v>
      </c>
    </row>
    <row r="971">
      <c r="A971" s="2" t="s">
        <v>969</v>
      </c>
      <c r="B971" s="3" t="str">
        <f>IFERROR(__xludf.DUMMYFUNCTION("SPLIT(A971,"","")"),"18-19")</f>
        <v>18-19</v>
      </c>
      <c r="C971" s="3" t="str">
        <f>IFERROR(__xludf.DUMMYFUNCTION("""COMPUTED_VALUE"""),"18-80")</f>
        <v>18-80</v>
      </c>
      <c r="D971" s="3">
        <f>IFERROR(__xludf.DUMMYFUNCTION("SPLIT(B971,""-"")"),18.0)</f>
        <v>18</v>
      </c>
      <c r="E971" s="3">
        <f>IFERROR(__xludf.DUMMYFUNCTION("""COMPUTED_VALUE"""),19.0)</f>
        <v>19</v>
      </c>
      <c r="F971" s="3">
        <f>IFERROR(__xludf.DUMMYFUNCTION("SPLIT(C971,""-"")"),18.0)</f>
        <v>18</v>
      </c>
      <c r="G971" s="3">
        <f>IFERROR(__xludf.DUMMYFUNCTION("""COMPUTED_VALUE"""),80.0)</f>
        <v>80</v>
      </c>
      <c r="H971" s="3">
        <f t="shared" si="1"/>
        <v>1</v>
      </c>
      <c r="J971" s="3">
        <f t="shared" si="2"/>
        <v>1</v>
      </c>
    </row>
    <row r="972">
      <c r="A972" s="2" t="s">
        <v>970</v>
      </c>
      <c r="B972" s="3" t="str">
        <f>IFERROR(__xludf.DUMMYFUNCTION("SPLIT(A972,"","")"),"21-79")</f>
        <v>21-79</v>
      </c>
      <c r="C972" s="3" t="str">
        <f>IFERROR(__xludf.DUMMYFUNCTION("""COMPUTED_VALUE"""),"13-21")</f>
        <v>13-21</v>
      </c>
      <c r="D972" s="3">
        <f>IFERROR(__xludf.DUMMYFUNCTION("SPLIT(B972,""-"")"),21.0)</f>
        <v>21</v>
      </c>
      <c r="E972" s="3">
        <f>IFERROR(__xludf.DUMMYFUNCTION("""COMPUTED_VALUE"""),79.0)</f>
        <v>79</v>
      </c>
      <c r="F972" s="3">
        <f>IFERROR(__xludf.DUMMYFUNCTION("SPLIT(C972,""-"")"),13.0)</f>
        <v>13</v>
      </c>
      <c r="G972" s="3">
        <f>IFERROR(__xludf.DUMMYFUNCTION("""COMPUTED_VALUE"""),21.0)</f>
        <v>21</v>
      </c>
      <c r="H972" s="3" t="str">
        <f t="shared" si="1"/>
        <v>#N/A</v>
      </c>
      <c r="J972" s="3">
        <f t="shared" si="2"/>
        <v>1</v>
      </c>
    </row>
    <row r="973">
      <c r="A973" s="2" t="s">
        <v>971</v>
      </c>
      <c r="B973" s="3" t="str">
        <f>IFERROR(__xludf.DUMMYFUNCTION("SPLIT(A973,"","")"),"9-89")</f>
        <v>9-89</v>
      </c>
      <c r="C973" s="3" t="str">
        <f>IFERROR(__xludf.DUMMYFUNCTION("""COMPUTED_VALUE"""),"8-90")</f>
        <v>8-90</v>
      </c>
      <c r="D973" s="3">
        <f>IFERROR(__xludf.DUMMYFUNCTION("SPLIT(B973,""-"")"),9.0)</f>
        <v>9</v>
      </c>
      <c r="E973" s="3">
        <f>IFERROR(__xludf.DUMMYFUNCTION("""COMPUTED_VALUE"""),89.0)</f>
        <v>89</v>
      </c>
      <c r="F973" s="3">
        <f>IFERROR(__xludf.DUMMYFUNCTION("SPLIT(C973,""-"")"),8.0)</f>
        <v>8</v>
      </c>
      <c r="G973" s="3">
        <f>IFERROR(__xludf.DUMMYFUNCTION("""COMPUTED_VALUE"""),90.0)</f>
        <v>90</v>
      </c>
      <c r="H973" s="3">
        <f t="shared" si="1"/>
        <v>1</v>
      </c>
      <c r="J973" s="3">
        <f t="shared" si="2"/>
        <v>1</v>
      </c>
    </row>
    <row r="974">
      <c r="A974" s="2" t="s">
        <v>972</v>
      </c>
      <c r="B974" s="3" t="str">
        <f>IFERROR(__xludf.DUMMYFUNCTION("SPLIT(A974,"","")"),"4-85")</f>
        <v>4-85</v>
      </c>
      <c r="C974" s="3" t="str">
        <f>IFERROR(__xludf.DUMMYFUNCTION("""COMPUTED_VALUE"""),"7-89")</f>
        <v>7-89</v>
      </c>
      <c r="D974" s="3">
        <f>IFERROR(__xludf.DUMMYFUNCTION("SPLIT(B974,""-"")"),4.0)</f>
        <v>4</v>
      </c>
      <c r="E974" s="3">
        <f>IFERROR(__xludf.DUMMYFUNCTION("""COMPUTED_VALUE"""),85.0)</f>
        <v>85</v>
      </c>
      <c r="F974" s="3">
        <f>IFERROR(__xludf.DUMMYFUNCTION("SPLIT(C974,""-"")"),7.0)</f>
        <v>7</v>
      </c>
      <c r="G974" s="3">
        <f>IFERROR(__xludf.DUMMYFUNCTION("""COMPUTED_VALUE"""),89.0)</f>
        <v>89</v>
      </c>
      <c r="H974" s="3" t="str">
        <f t="shared" si="1"/>
        <v>#N/A</v>
      </c>
      <c r="J974" s="3">
        <f t="shared" si="2"/>
        <v>1</v>
      </c>
    </row>
    <row r="975">
      <c r="A975" s="2" t="s">
        <v>973</v>
      </c>
      <c r="B975" s="3" t="str">
        <f>IFERROR(__xludf.DUMMYFUNCTION("SPLIT(A975,"","")"),"36-44")</f>
        <v>36-44</v>
      </c>
      <c r="C975" s="3" t="str">
        <f>IFERROR(__xludf.DUMMYFUNCTION("""COMPUTED_VALUE"""),"18-36")</f>
        <v>18-36</v>
      </c>
      <c r="D975" s="3">
        <f>IFERROR(__xludf.DUMMYFUNCTION("SPLIT(B975,""-"")"),36.0)</f>
        <v>36</v>
      </c>
      <c r="E975" s="3">
        <f>IFERROR(__xludf.DUMMYFUNCTION("""COMPUTED_VALUE"""),44.0)</f>
        <v>44</v>
      </c>
      <c r="F975" s="3">
        <f>IFERROR(__xludf.DUMMYFUNCTION("SPLIT(C975,""-"")"),18.0)</f>
        <v>18</v>
      </c>
      <c r="G975" s="3">
        <f>IFERROR(__xludf.DUMMYFUNCTION("""COMPUTED_VALUE"""),36.0)</f>
        <v>36</v>
      </c>
      <c r="H975" s="3" t="str">
        <f t="shared" si="1"/>
        <v>#N/A</v>
      </c>
      <c r="J975" s="3">
        <f t="shared" si="2"/>
        <v>1</v>
      </c>
    </row>
    <row r="976">
      <c r="A976" s="2" t="s">
        <v>974</v>
      </c>
      <c r="B976" s="4">
        <f>IFERROR(__xludf.DUMMYFUNCTION("SPLIT(A976,"","")"),44582.0)</f>
        <v>44582</v>
      </c>
      <c r="C976" s="3" t="str">
        <f>IFERROR(__xludf.DUMMYFUNCTION("""COMPUTED_VALUE"""),"2-44")</f>
        <v>2-44</v>
      </c>
      <c r="D976" s="3">
        <f>IFERROR(__xludf.DUMMYFUNCTION("SPLIT(B976,""-"")"),1.0)</f>
        <v>1</v>
      </c>
      <c r="E976" s="3">
        <f>IFERROR(__xludf.DUMMYFUNCTION("""COMPUTED_VALUE"""),21.0)</f>
        <v>21</v>
      </c>
      <c r="F976" s="3">
        <f>IFERROR(__xludf.DUMMYFUNCTION("SPLIT(C976,""-"")"),2.0)</f>
        <v>2</v>
      </c>
      <c r="G976" s="3">
        <f>IFERROR(__xludf.DUMMYFUNCTION("""COMPUTED_VALUE"""),44.0)</f>
        <v>44</v>
      </c>
      <c r="H976" s="3" t="str">
        <f t="shared" si="1"/>
        <v>#N/A</v>
      </c>
      <c r="J976" s="3">
        <f t="shared" si="2"/>
        <v>1</v>
      </c>
    </row>
    <row r="977">
      <c r="A977" s="2" t="s">
        <v>975</v>
      </c>
      <c r="B977" s="3" t="str">
        <f>IFERROR(__xludf.DUMMYFUNCTION("SPLIT(A977,"","")"),"1-98")</f>
        <v>1-98</v>
      </c>
      <c r="C977" s="3" t="str">
        <f>IFERROR(__xludf.DUMMYFUNCTION("""COMPUTED_VALUE"""),"2-99")</f>
        <v>2-99</v>
      </c>
      <c r="D977" s="3">
        <f>IFERROR(__xludf.DUMMYFUNCTION("SPLIT(B977,""-"")"),1.0)</f>
        <v>1</v>
      </c>
      <c r="E977" s="3">
        <f>IFERROR(__xludf.DUMMYFUNCTION("""COMPUTED_VALUE"""),98.0)</f>
        <v>98</v>
      </c>
      <c r="F977" s="3">
        <f>IFERROR(__xludf.DUMMYFUNCTION("SPLIT(C977,""-"")"),2.0)</f>
        <v>2</v>
      </c>
      <c r="G977" s="3">
        <f>IFERROR(__xludf.DUMMYFUNCTION("""COMPUTED_VALUE"""),99.0)</f>
        <v>99</v>
      </c>
      <c r="H977" s="3" t="str">
        <f t="shared" si="1"/>
        <v>#N/A</v>
      </c>
      <c r="J977" s="3">
        <f t="shared" si="2"/>
        <v>1</v>
      </c>
    </row>
    <row r="978">
      <c r="A978" s="2" t="s">
        <v>976</v>
      </c>
      <c r="B978" s="3" t="str">
        <f>IFERROR(__xludf.DUMMYFUNCTION("SPLIT(A978,"","")"),"56-57")</f>
        <v>56-57</v>
      </c>
      <c r="C978" s="3" t="str">
        <f>IFERROR(__xludf.DUMMYFUNCTION("""COMPUTED_VALUE"""),"3-56")</f>
        <v>3-56</v>
      </c>
      <c r="D978" s="3">
        <f>IFERROR(__xludf.DUMMYFUNCTION("SPLIT(B978,""-"")"),56.0)</f>
        <v>56</v>
      </c>
      <c r="E978" s="3">
        <f>IFERROR(__xludf.DUMMYFUNCTION("""COMPUTED_VALUE"""),57.0)</f>
        <v>57</v>
      </c>
      <c r="F978" s="3">
        <f>IFERROR(__xludf.DUMMYFUNCTION("SPLIT(C978,""-"")"),3.0)</f>
        <v>3</v>
      </c>
      <c r="G978" s="3">
        <f>IFERROR(__xludf.DUMMYFUNCTION("""COMPUTED_VALUE"""),56.0)</f>
        <v>56</v>
      </c>
      <c r="H978" s="3" t="str">
        <f t="shared" si="1"/>
        <v>#N/A</v>
      </c>
      <c r="J978" s="3">
        <f t="shared" si="2"/>
        <v>1</v>
      </c>
    </row>
    <row r="979">
      <c r="A979" s="2" t="s">
        <v>977</v>
      </c>
      <c r="B979" s="3" t="str">
        <f>IFERROR(__xludf.DUMMYFUNCTION("SPLIT(A979,"","")"),"23-24")</f>
        <v>23-24</v>
      </c>
      <c r="C979" s="3" t="str">
        <f>IFERROR(__xludf.DUMMYFUNCTION("""COMPUTED_VALUE"""),"23-81")</f>
        <v>23-81</v>
      </c>
      <c r="D979" s="3">
        <f>IFERROR(__xludf.DUMMYFUNCTION("SPLIT(B979,""-"")"),23.0)</f>
        <v>23</v>
      </c>
      <c r="E979" s="3">
        <f>IFERROR(__xludf.DUMMYFUNCTION("""COMPUTED_VALUE"""),24.0)</f>
        <v>24</v>
      </c>
      <c r="F979" s="3">
        <f>IFERROR(__xludf.DUMMYFUNCTION("SPLIT(C979,""-"")"),23.0)</f>
        <v>23</v>
      </c>
      <c r="G979" s="3">
        <f>IFERROR(__xludf.DUMMYFUNCTION("""COMPUTED_VALUE"""),81.0)</f>
        <v>81</v>
      </c>
      <c r="H979" s="3">
        <f t="shared" si="1"/>
        <v>1</v>
      </c>
      <c r="J979" s="3">
        <f t="shared" si="2"/>
        <v>1</v>
      </c>
    </row>
    <row r="980">
      <c r="A980" s="2" t="s">
        <v>978</v>
      </c>
      <c r="B980" s="3" t="str">
        <f>IFERROR(__xludf.DUMMYFUNCTION("SPLIT(A980,"","")"),"22-25")</f>
        <v>22-25</v>
      </c>
      <c r="C980" s="4">
        <f>IFERROR(__xludf.DUMMYFUNCTION("""COMPUTED_VALUE"""),44858.0)</f>
        <v>44858</v>
      </c>
      <c r="D980" s="3">
        <f>IFERROR(__xludf.DUMMYFUNCTION("SPLIT(B980,""-"")"),22.0)</f>
        <v>22</v>
      </c>
      <c r="E980" s="3">
        <f>IFERROR(__xludf.DUMMYFUNCTION("""COMPUTED_VALUE"""),25.0)</f>
        <v>25</v>
      </c>
      <c r="F980" s="3">
        <f>IFERROR(__xludf.DUMMYFUNCTION("SPLIT(C980,""-"")"),10.0)</f>
        <v>10</v>
      </c>
      <c r="G980" s="3">
        <f>IFERROR(__xludf.DUMMYFUNCTION("""COMPUTED_VALUE"""),24.0)</f>
        <v>24</v>
      </c>
      <c r="H980" s="3" t="str">
        <f t="shared" si="1"/>
        <v>#N/A</v>
      </c>
      <c r="J980" s="3">
        <f t="shared" si="2"/>
        <v>1</v>
      </c>
    </row>
    <row r="981">
      <c r="A981" s="2" t="s">
        <v>979</v>
      </c>
      <c r="B981" s="3" t="str">
        <f>IFERROR(__xludf.DUMMYFUNCTION("SPLIT(A981,"","")"),"6-94")</f>
        <v>6-94</v>
      </c>
      <c r="C981" s="3" t="str">
        <f>IFERROR(__xludf.DUMMYFUNCTION("""COMPUTED_VALUE"""),"93-99")</f>
        <v>93-99</v>
      </c>
      <c r="D981" s="3">
        <f>IFERROR(__xludf.DUMMYFUNCTION("SPLIT(B981,""-"")"),6.0)</f>
        <v>6</v>
      </c>
      <c r="E981" s="3">
        <f>IFERROR(__xludf.DUMMYFUNCTION("""COMPUTED_VALUE"""),94.0)</f>
        <v>94</v>
      </c>
      <c r="F981" s="3">
        <f>IFERROR(__xludf.DUMMYFUNCTION("SPLIT(C981,""-"")"),93.0)</f>
        <v>93</v>
      </c>
      <c r="G981" s="3">
        <f>IFERROR(__xludf.DUMMYFUNCTION("""COMPUTED_VALUE"""),99.0)</f>
        <v>99</v>
      </c>
      <c r="H981" s="3" t="str">
        <f t="shared" si="1"/>
        <v>#N/A</v>
      </c>
      <c r="J981" s="3">
        <f t="shared" si="2"/>
        <v>1</v>
      </c>
    </row>
    <row r="982">
      <c r="A982" s="2" t="s">
        <v>980</v>
      </c>
      <c r="B982" s="3" t="str">
        <f>IFERROR(__xludf.DUMMYFUNCTION("SPLIT(A982,"","")"),"13-37")</f>
        <v>13-37</v>
      </c>
      <c r="C982" s="4">
        <f>IFERROR(__xludf.DUMMYFUNCTION("""COMPUTED_VALUE"""),44909.0)</f>
        <v>44909</v>
      </c>
      <c r="D982" s="3">
        <f>IFERROR(__xludf.DUMMYFUNCTION("SPLIT(B982,""-"")"),13.0)</f>
        <v>13</v>
      </c>
      <c r="E982" s="3">
        <f>IFERROR(__xludf.DUMMYFUNCTION("""COMPUTED_VALUE"""),37.0)</f>
        <v>37</v>
      </c>
      <c r="F982" s="3">
        <f>IFERROR(__xludf.DUMMYFUNCTION("SPLIT(C982,""-"")"),12.0)</f>
        <v>12</v>
      </c>
      <c r="G982" s="3">
        <f>IFERROR(__xludf.DUMMYFUNCTION("""COMPUTED_VALUE"""),14.0)</f>
        <v>14</v>
      </c>
      <c r="H982" s="3" t="str">
        <f t="shared" si="1"/>
        <v>#N/A</v>
      </c>
      <c r="J982" s="3">
        <f t="shared" si="2"/>
        <v>1</v>
      </c>
    </row>
    <row r="983">
      <c r="A983" s="2" t="s">
        <v>981</v>
      </c>
      <c r="B983" s="3" t="str">
        <f>IFERROR(__xludf.DUMMYFUNCTION("SPLIT(A983,"","")"),"13-29")</f>
        <v>13-29</v>
      </c>
      <c r="C983" s="3" t="str">
        <f>IFERROR(__xludf.DUMMYFUNCTION("""COMPUTED_VALUE"""),"30-86")</f>
        <v>30-86</v>
      </c>
      <c r="D983" s="3">
        <f>IFERROR(__xludf.DUMMYFUNCTION("SPLIT(B983,""-"")"),13.0)</f>
        <v>13</v>
      </c>
      <c r="E983" s="3">
        <f>IFERROR(__xludf.DUMMYFUNCTION("""COMPUTED_VALUE"""),29.0)</f>
        <v>29</v>
      </c>
      <c r="F983" s="3">
        <f>IFERROR(__xludf.DUMMYFUNCTION("SPLIT(C983,""-"")"),30.0)</f>
        <v>30</v>
      </c>
      <c r="G983" s="3">
        <f>IFERROR(__xludf.DUMMYFUNCTION("""COMPUTED_VALUE"""),86.0)</f>
        <v>86</v>
      </c>
      <c r="H983" s="3" t="str">
        <f t="shared" si="1"/>
        <v>#N/A</v>
      </c>
      <c r="J983" s="3" t="str">
        <f t="shared" si="2"/>
        <v>#N/A</v>
      </c>
    </row>
    <row r="984">
      <c r="A984" s="2" t="s">
        <v>982</v>
      </c>
      <c r="B984" s="3" t="str">
        <f>IFERROR(__xludf.DUMMYFUNCTION("SPLIT(A984,"","")"),"65-88")</f>
        <v>65-88</v>
      </c>
      <c r="C984" s="3" t="str">
        <f>IFERROR(__xludf.DUMMYFUNCTION("""COMPUTED_VALUE"""),"66-90")</f>
        <v>66-90</v>
      </c>
      <c r="D984" s="3">
        <f>IFERROR(__xludf.DUMMYFUNCTION("SPLIT(B984,""-"")"),65.0)</f>
        <v>65</v>
      </c>
      <c r="E984" s="3">
        <f>IFERROR(__xludf.DUMMYFUNCTION("""COMPUTED_VALUE"""),88.0)</f>
        <v>88</v>
      </c>
      <c r="F984" s="3">
        <f>IFERROR(__xludf.DUMMYFUNCTION("SPLIT(C984,""-"")"),66.0)</f>
        <v>66</v>
      </c>
      <c r="G984" s="3">
        <f>IFERROR(__xludf.DUMMYFUNCTION("""COMPUTED_VALUE"""),90.0)</f>
        <v>90</v>
      </c>
      <c r="H984" s="3" t="str">
        <f t="shared" si="1"/>
        <v>#N/A</v>
      </c>
      <c r="J984" s="3">
        <f t="shared" si="2"/>
        <v>1</v>
      </c>
    </row>
    <row r="985">
      <c r="A985" s="2" t="s">
        <v>983</v>
      </c>
      <c r="B985" s="3" t="str">
        <f>IFERROR(__xludf.DUMMYFUNCTION("SPLIT(A985,"","")"),"90-92")</f>
        <v>90-92</v>
      </c>
      <c r="C985" s="3" t="str">
        <f>IFERROR(__xludf.DUMMYFUNCTION("""COMPUTED_VALUE"""),"6-91")</f>
        <v>6-91</v>
      </c>
      <c r="D985" s="3">
        <f>IFERROR(__xludf.DUMMYFUNCTION("SPLIT(B985,""-"")"),90.0)</f>
        <v>90</v>
      </c>
      <c r="E985" s="3">
        <f>IFERROR(__xludf.DUMMYFUNCTION("""COMPUTED_VALUE"""),92.0)</f>
        <v>92</v>
      </c>
      <c r="F985" s="3">
        <f>IFERROR(__xludf.DUMMYFUNCTION("SPLIT(C985,""-"")"),6.0)</f>
        <v>6</v>
      </c>
      <c r="G985" s="3">
        <f>IFERROR(__xludf.DUMMYFUNCTION("""COMPUTED_VALUE"""),91.0)</f>
        <v>91</v>
      </c>
      <c r="H985" s="3" t="str">
        <f t="shared" si="1"/>
        <v>#N/A</v>
      </c>
      <c r="J985" s="3">
        <f t="shared" si="2"/>
        <v>1</v>
      </c>
    </row>
    <row r="986">
      <c r="A986" s="2" t="s">
        <v>687</v>
      </c>
      <c r="B986" s="3" t="str">
        <f>IFERROR(__xludf.DUMMYFUNCTION("SPLIT(A986,"","")"),"42-43")</f>
        <v>42-43</v>
      </c>
      <c r="C986" s="3" t="str">
        <f>IFERROR(__xludf.DUMMYFUNCTION("""COMPUTED_VALUE"""),"43-67")</f>
        <v>43-67</v>
      </c>
      <c r="D986" s="3">
        <f>IFERROR(__xludf.DUMMYFUNCTION("SPLIT(B986,""-"")"),42.0)</f>
        <v>42</v>
      </c>
      <c r="E986" s="3">
        <f>IFERROR(__xludf.DUMMYFUNCTION("""COMPUTED_VALUE"""),43.0)</f>
        <v>43</v>
      </c>
      <c r="F986" s="3">
        <f>IFERROR(__xludf.DUMMYFUNCTION("SPLIT(C986,""-"")"),43.0)</f>
        <v>43</v>
      </c>
      <c r="G986" s="3">
        <f>IFERROR(__xludf.DUMMYFUNCTION("""COMPUTED_VALUE"""),67.0)</f>
        <v>67</v>
      </c>
      <c r="H986" s="3" t="str">
        <f t="shared" si="1"/>
        <v>#N/A</v>
      </c>
      <c r="J986" s="3">
        <f t="shared" si="2"/>
        <v>1</v>
      </c>
    </row>
    <row r="987">
      <c r="A987" s="2" t="s">
        <v>984</v>
      </c>
      <c r="B987" s="3" t="str">
        <f>IFERROR(__xludf.DUMMYFUNCTION("SPLIT(A987,"","")"),"27-33")</f>
        <v>27-33</v>
      </c>
      <c r="C987" s="3" t="str">
        <f>IFERROR(__xludf.DUMMYFUNCTION("""COMPUTED_VALUE"""),"28-31")</f>
        <v>28-31</v>
      </c>
      <c r="D987" s="3">
        <f>IFERROR(__xludf.DUMMYFUNCTION("SPLIT(B987,""-"")"),27.0)</f>
        <v>27</v>
      </c>
      <c r="E987" s="3">
        <f>IFERROR(__xludf.DUMMYFUNCTION("""COMPUTED_VALUE"""),33.0)</f>
        <v>33</v>
      </c>
      <c r="F987" s="3">
        <f>IFERROR(__xludf.DUMMYFUNCTION("SPLIT(C987,""-"")"),28.0)</f>
        <v>28</v>
      </c>
      <c r="G987" s="3">
        <f>IFERROR(__xludf.DUMMYFUNCTION("""COMPUTED_VALUE"""),31.0)</f>
        <v>31</v>
      </c>
      <c r="H987" s="3">
        <f t="shared" si="1"/>
        <v>1</v>
      </c>
      <c r="J987" s="3">
        <f t="shared" si="2"/>
        <v>1</v>
      </c>
    </row>
    <row r="988">
      <c r="A988" s="2" t="s">
        <v>985</v>
      </c>
      <c r="B988" s="3" t="str">
        <f>IFERROR(__xludf.DUMMYFUNCTION("SPLIT(A988,"","")"),"31-90")</f>
        <v>31-90</v>
      </c>
      <c r="C988" s="3" t="str">
        <f>IFERROR(__xludf.DUMMYFUNCTION("""COMPUTED_VALUE"""),"37-90")</f>
        <v>37-90</v>
      </c>
      <c r="D988" s="3">
        <f>IFERROR(__xludf.DUMMYFUNCTION("SPLIT(B988,""-"")"),31.0)</f>
        <v>31</v>
      </c>
      <c r="E988" s="3">
        <f>IFERROR(__xludf.DUMMYFUNCTION("""COMPUTED_VALUE"""),90.0)</f>
        <v>90</v>
      </c>
      <c r="F988" s="3">
        <f>IFERROR(__xludf.DUMMYFUNCTION("SPLIT(C988,""-"")"),37.0)</f>
        <v>37</v>
      </c>
      <c r="G988" s="3">
        <f>IFERROR(__xludf.DUMMYFUNCTION("""COMPUTED_VALUE"""),90.0)</f>
        <v>90</v>
      </c>
      <c r="H988" s="3">
        <f t="shared" si="1"/>
        <v>1</v>
      </c>
      <c r="J988" s="3">
        <f t="shared" si="2"/>
        <v>1</v>
      </c>
    </row>
    <row r="989">
      <c r="A989" s="2" t="s">
        <v>986</v>
      </c>
      <c r="B989" s="3" t="str">
        <f>IFERROR(__xludf.DUMMYFUNCTION("SPLIT(A989,"","")"),"5-97")</f>
        <v>5-97</v>
      </c>
      <c r="C989" s="4">
        <f>IFERROR(__xludf.DUMMYFUNCTION("""COMPUTED_VALUE"""),44595.0)</f>
        <v>44595</v>
      </c>
      <c r="D989" s="3">
        <f>IFERROR(__xludf.DUMMYFUNCTION("SPLIT(B989,""-"")"),5.0)</f>
        <v>5</v>
      </c>
      <c r="E989" s="3">
        <f>IFERROR(__xludf.DUMMYFUNCTION("""COMPUTED_VALUE"""),97.0)</f>
        <v>97</v>
      </c>
      <c r="F989" s="3">
        <f>IFERROR(__xludf.DUMMYFUNCTION("SPLIT(C989,""-"")"),2.0)</f>
        <v>2</v>
      </c>
      <c r="G989" s="3">
        <f>IFERROR(__xludf.DUMMYFUNCTION("""COMPUTED_VALUE"""),3.0)</f>
        <v>3</v>
      </c>
      <c r="H989" s="3" t="str">
        <f t="shared" si="1"/>
        <v>#N/A</v>
      </c>
      <c r="J989" s="3" t="str">
        <f t="shared" si="2"/>
        <v>#N/A</v>
      </c>
    </row>
    <row r="990">
      <c r="A990" s="2" t="s">
        <v>987</v>
      </c>
      <c r="B990" s="3" t="str">
        <f>IFERROR(__xludf.DUMMYFUNCTION("SPLIT(A990,"","")"),"25-55")</f>
        <v>25-55</v>
      </c>
      <c r="C990" s="4">
        <f>IFERROR(__xludf.DUMMYFUNCTION("""COMPUTED_VALUE"""),44587.0)</f>
        <v>44587</v>
      </c>
      <c r="D990" s="3">
        <f>IFERROR(__xludf.DUMMYFUNCTION("SPLIT(B990,""-"")"),25.0)</f>
        <v>25</v>
      </c>
      <c r="E990" s="3">
        <f>IFERROR(__xludf.DUMMYFUNCTION("""COMPUTED_VALUE"""),55.0)</f>
        <v>55</v>
      </c>
      <c r="F990" s="3">
        <f>IFERROR(__xludf.DUMMYFUNCTION("SPLIT(C990,""-"")"),1.0)</f>
        <v>1</v>
      </c>
      <c r="G990" s="3">
        <f>IFERROR(__xludf.DUMMYFUNCTION("""COMPUTED_VALUE"""),26.0)</f>
        <v>26</v>
      </c>
      <c r="H990" s="3" t="str">
        <f t="shared" si="1"/>
        <v>#N/A</v>
      </c>
      <c r="J990" s="3">
        <f t="shared" si="2"/>
        <v>1</v>
      </c>
    </row>
    <row r="991">
      <c r="A991" s="2" t="s">
        <v>988</v>
      </c>
      <c r="B991" s="3" t="str">
        <f>IFERROR(__xludf.DUMMYFUNCTION("SPLIT(A991,"","")"),"90-91")</f>
        <v>90-91</v>
      </c>
      <c r="C991" s="3" t="str">
        <f>IFERROR(__xludf.DUMMYFUNCTION("""COMPUTED_VALUE"""),"10-90")</f>
        <v>10-90</v>
      </c>
      <c r="D991" s="3">
        <f>IFERROR(__xludf.DUMMYFUNCTION("SPLIT(B991,""-"")"),90.0)</f>
        <v>90</v>
      </c>
      <c r="E991" s="3">
        <f>IFERROR(__xludf.DUMMYFUNCTION("""COMPUTED_VALUE"""),91.0)</f>
        <v>91</v>
      </c>
      <c r="F991" s="3">
        <f>IFERROR(__xludf.DUMMYFUNCTION("SPLIT(C991,""-"")"),10.0)</f>
        <v>10</v>
      </c>
      <c r="G991" s="3">
        <f>IFERROR(__xludf.DUMMYFUNCTION("""COMPUTED_VALUE"""),90.0)</f>
        <v>90</v>
      </c>
      <c r="H991" s="3" t="str">
        <f t="shared" si="1"/>
        <v>#N/A</v>
      </c>
      <c r="J991" s="3">
        <f t="shared" si="2"/>
        <v>1</v>
      </c>
    </row>
    <row r="992">
      <c r="A992" s="2" t="s">
        <v>989</v>
      </c>
      <c r="B992" s="3" t="str">
        <f>IFERROR(__xludf.DUMMYFUNCTION("SPLIT(A992,"","")"),"35-52")</f>
        <v>35-52</v>
      </c>
      <c r="C992" s="3" t="str">
        <f>IFERROR(__xludf.DUMMYFUNCTION("""COMPUTED_VALUE"""),"36-53")</f>
        <v>36-53</v>
      </c>
      <c r="D992" s="3">
        <f>IFERROR(__xludf.DUMMYFUNCTION("SPLIT(B992,""-"")"),35.0)</f>
        <v>35</v>
      </c>
      <c r="E992" s="3">
        <f>IFERROR(__xludf.DUMMYFUNCTION("""COMPUTED_VALUE"""),52.0)</f>
        <v>52</v>
      </c>
      <c r="F992" s="3">
        <f>IFERROR(__xludf.DUMMYFUNCTION("SPLIT(C992,""-"")"),36.0)</f>
        <v>36</v>
      </c>
      <c r="G992" s="3">
        <f>IFERROR(__xludf.DUMMYFUNCTION("""COMPUTED_VALUE"""),53.0)</f>
        <v>53</v>
      </c>
      <c r="H992" s="3" t="str">
        <f t="shared" si="1"/>
        <v>#N/A</v>
      </c>
      <c r="J992" s="3">
        <f t="shared" si="2"/>
        <v>1</v>
      </c>
    </row>
    <row r="993">
      <c r="A993" s="2" t="s">
        <v>990</v>
      </c>
      <c r="B993" s="3" t="str">
        <f>IFERROR(__xludf.DUMMYFUNCTION("SPLIT(A993,"","")"),"41-42")</f>
        <v>41-42</v>
      </c>
      <c r="C993" s="3" t="str">
        <f>IFERROR(__xludf.DUMMYFUNCTION("""COMPUTED_VALUE"""),"41-41")</f>
        <v>41-41</v>
      </c>
      <c r="D993" s="3">
        <f>IFERROR(__xludf.DUMMYFUNCTION("SPLIT(B993,""-"")"),41.0)</f>
        <v>41</v>
      </c>
      <c r="E993" s="3">
        <f>IFERROR(__xludf.DUMMYFUNCTION("""COMPUTED_VALUE"""),42.0)</f>
        <v>42</v>
      </c>
      <c r="F993" s="3">
        <f>IFERROR(__xludf.DUMMYFUNCTION("SPLIT(C993,""-"")"),41.0)</f>
        <v>41</v>
      </c>
      <c r="G993" s="3">
        <f>IFERROR(__xludf.DUMMYFUNCTION("""COMPUTED_VALUE"""),41.0)</f>
        <v>41</v>
      </c>
      <c r="H993" s="3">
        <f t="shared" si="1"/>
        <v>1</v>
      </c>
      <c r="J993" s="3">
        <f t="shared" si="2"/>
        <v>1</v>
      </c>
    </row>
    <row r="994">
      <c r="A994" s="2" t="s">
        <v>991</v>
      </c>
      <c r="B994" s="3" t="str">
        <f>IFERROR(__xludf.DUMMYFUNCTION("SPLIT(A994,"","")"),"7-75")</f>
        <v>7-75</v>
      </c>
      <c r="C994" s="3" t="str">
        <f>IFERROR(__xludf.DUMMYFUNCTION("""COMPUTED_VALUE"""),"18-75")</f>
        <v>18-75</v>
      </c>
      <c r="D994" s="3">
        <f>IFERROR(__xludf.DUMMYFUNCTION("SPLIT(B994,""-"")"),7.0)</f>
        <v>7</v>
      </c>
      <c r="E994" s="3">
        <f>IFERROR(__xludf.DUMMYFUNCTION("""COMPUTED_VALUE"""),75.0)</f>
        <v>75</v>
      </c>
      <c r="F994" s="3">
        <f>IFERROR(__xludf.DUMMYFUNCTION("SPLIT(C994,""-"")"),18.0)</f>
        <v>18</v>
      </c>
      <c r="G994" s="3">
        <f>IFERROR(__xludf.DUMMYFUNCTION("""COMPUTED_VALUE"""),75.0)</f>
        <v>75</v>
      </c>
      <c r="H994" s="3">
        <f t="shared" si="1"/>
        <v>1</v>
      </c>
      <c r="J994" s="3">
        <f t="shared" si="2"/>
        <v>1</v>
      </c>
    </row>
    <row r="995">
      <c r="A995" s="2" t="s">
        <v>992</v>
      </c>
      <c r="B995" s="3" t="str">
        <f>IFERROR(__xludf.DUMMYFUNCTION("SPLIT(A995,"","")"),"8-69")</f>
        <v>8-69</v>
      </c>
      <c r="C995" s="3" t="str">
        <f>IFERROR(__xludf.DUMMYFUNCTION("""COMPUTED_VALUE"""),"2-82")</f>
        <v>2-82</v>
      </c>
      <c r="D995" s="3">
        <f>IFERROR(__xludf.DUMMYFUNCTION("SPLIT(B995,""-"")"),8.0)</f>
        <v>8</v>
      </c>
      <c r="E995" s="3">
        <f>IFERROR(__xludf.DUMMYFUNCTION("""COMPUTED_VALUE"""),69.0)</f>
        <v>69</v>
      </c>
      <c r="F995" s="3">
        <f>IFERROR(__xludf.DUMMYFUNCTION("SPLIT(C995,""-"")"),2.0)</f>
        <v>2</v>
      </c>
      <c r="G995" s="3">
        <f>IFERROR(__xludf.DUMMYFUNCTION("""COMPUTED_VALUE"""),82.0)</f>
        <v>82</v>
      </c>
      <c r="H995" s="3">
        <f t="shared" si="1"/>
        <v>1</v>
      </c>
      <c r="J995" s="3">
        <f t="shared" si="2"/>
        <v>1</v>
      </c>
    </row>
    <row r="996">
      <c r="A996" s="2" t="s">
        <v>993</v>
      </c>
      <c r="B996" s="3" t="str">
        <f>IFERROR(__xludf.DUMMYFUNCTION("SPLIT(A996,"","")"),"56-96")</f>
        <v>56-96</v>
      </c>
      <c r="C996" s="3" t="str">
        <f>IFERROR(__xludf.DUMMYFUNCTION("""COMPUTED_VALUE"""),"11-96")</f>
        <v>11-96</v>
      </c>
      <c r="D996" s="3">
        <f>IFERROR(__xludf.DUMMYFUNCTION("SPLIT(B996,""-"")"),56.0)</f>
        <v>56</v>
      </c>
      <c r="E996" s="3">
        <f>IFERROR(__xludf.DUMMYFUNCTION("""COMPUTED_VALUE"""),96.0)</f>
        <v>96</v>
      </c>
      <c r="F996" s="3">
        <f>IFERROR(__xludf.DUMMYFUNCTION("SPLIT(C996,""-"")"),11.0)</f>
        <v>11</v>
      </c>
      <c r="G996" s="3">
        <f>IFERROR(__xludf.DUMMYFUNCTION("""COMPUTED_VALUE"""),96.0)</f>
        <v>96</v>
      </c>
      <c r="H996" s="3">
        <f t="shared" si="1"/>
        <v>1</v>
      </c>
      <c r="J996" s="3">
        <f t="shared" si="2"/>
        <v>1</v>
      </c>
    </row>
    <row r="997">
      <c r="A997" s="2" t="s">
        <v>994</v>
      </c>
      <c r="B997" s="3" t="str">
        <f>IFERROR(__xludf.DUMMYFUNCTION("SPLIT(A997,"","")"),"13-79")</f>
        <v>13-79</v>
      </c>
      <c r="C997" s="3" t="str">
        <f>IFERROR(__xludf.DUMMYFUNCTION("""COMPUTED_VALUE"""),"12-78")</f>
        <v>12-78</v>
      </c>
      <c r="D997" s="3">
        <f>IFERROR(__xludf.DUMMYFUNCTION("SPLIT(B997,""-"")"),13.0)</f>
        <v>13</v>
      </c>
      <c r="E997" s="3">
        <f>IFERROR(__xludf.DUMMYFUNCTION("""COMPUTED_VALUE"""),79.0)</f>
        <v>79</v>
      </c>
      <c r="F997" s="3">
        <f>IFERROR(__xludf.DUMMYFUNCTION("SPLIT(C997,""-"")"),12.0)</f>
        <v>12</v>
      </c>
      <c r="G997" s="3">
        <f>IFERROR(__xludf.DUMMYFUNCTION("""COMPUTED_VALUE"""),78.0)</f>
        <v>78</v>
      </c>
      <c r="H997" s="3" t="str">
        <f t="shared" si="1"/>
        <v>#N/A</v>
      </c>
      <c r="J997" s="3">
        <f t="shared" si="2"/>
        <v>1</v>
      </c>
    </row>
    <row r="998">
      <c r="A998" s="2" t="s">
        <v>995</v>
      </c>
      <c r="B998" s="4">
        <f>IFERROR(__xludf.DUMMYFUNCTION("SPLIT(A998,"","")"),44692.0)</f>
        <v>44692</v>
      </c>
      <c r="C998" s="3" t="str">
        <f>IFERROR(__xludf.DUMMYFUNCTION("""COMPUTED_VALUE"""),"11-94")</f>
        <v>11-94</v>
      </c>
      <c r="D998" s="3">
        <f>IFERROR(__xludf.DUMMYFUNCTION("SPLIT(B998,""-"")"),5.0)</f>
        <v>5</v>
      </c>
      <c r="E998" s="3">
        <f>IFERROR(__xludf.DUMMYFUNCTION("""COMPUTED_VALUE"""),11.0)</f>
        <v>11</v>
      </c>
      <c r="F998" s="3">
        <f>IFERROR(__xludf.DUMMYFUNCTION("SPLIT(C998,""-"")"),11.0)</f>
        <v>11</v>
      </c>
      <c r="G998" s="3">
        <f>IFERROR(__xludf.DUMMYFUNCTION("""COMPUTED_VALUE"""),94.0)</f>
        <v>94</v>
      </c>
      <c r="H998" s="3" t="str">
        <f t="shared" si="1"/>
        <v>#N/A</v>
      </c>
      <c r="J998" s="3">
        <f t="shared" si="2"/>
        <v>1</v>
      </c>
    </row>
    <row r="999">
      <c r="A999" s="2" t="s">
        <v>996</v>
      </c>
      <c r="B999" s="3" t="str">
        <f>IFERROR(__xludf.DUMMYFUNCTION("SPLIT(A999,"","")"),"18-18")</f>
        <v>18-18</v>
      </c>
      <c r="C999" s="3" t="str">
        <f>IFERROR(__xludf.DUMMYFUNCTION("""COMPUTED_VALUE"""),"17-72")</f>
        <v>17-72</v>
      </c>
      <c r="D999" s="3">
        <f>IFERROR(__xludf.DUMMYFUNCTION("SPLIT(B999,""-"")"),18.0)</f>
        <v>18</v>
      </c>
      <c r="E999" s="3">
        <f>IFERROR(__xludf.DUMMYFUNCTION("""COMPUTED_VALUE"""),18.0)</f>
        <v>18</v>
      </c>
      <c r="F999" s="3">
        <f>IFERROR(__xludf.DUMMYFUNCTION("SPLIT(C999,""-"")"),17.0)</f>
        <v>17</v>
      </c>
      <c r="G999" s="3">
        <f>IFERROR(__xludf.DUMMYFUNCTION("""COMPUTED_VALUE"""),72.0)</f>
        <v>72</v>
      </c>
      <c r="H999" s="3">
        <f t="shared" si="1"/>
        <v>1</v>
      </c>
      <c r="J999" s="3">
        <f t="shared" si="2"/>
        <v>1</v>
      </c>
    </row>
    <row r="1000">
      <c r="A1000" s="2" t="s">
        <v>997</v>
      </c>
      <c r="B1000" s="3" t="str">
        <f>IFERROR(__xludf.DUMMYFUNCTION("SPLIT(A1000,"","")"),"4-94")</f>
        <v>4-94</v>
      </c>
      <c r="C1000" s="3" t="str">
        <f>IFERROR(__xludf.DUMMYFUNCTION("""COMPUTED_VALUE"""),"1-93")</f>
        <v>1-93</v>
      </c>
      <c r="D1000" s="3">
        <f>IFERROR(__xludf.DUMMYFUNCTION("SPLIT(B1000,""-"")"),4.0)</f>
        <v>4</v>
      </c>
      <c r="E1000" s="3">
        <f>IFERROR(__xludf.DUMMYFUNCTION("""COMPUTED_VALUE"""),94.0)</f>
        <v>94</v>
      </c>
      <c r="F1000" s="3">
        <f>IFERROR(__xludf.DUMMYFUNCTION("SPLIT(C1000,""-"")"),1.0)</f>
        <v>1</v>
      </c>
      <c r="G1000" s="3">
        <f>IFERROR(__xludf.DUMMYFUNCTION("""COMPUTED_VALUE"""),93.0)</f>
        <v>93</v>
      </c>
      <c r="H1000" s="3" t="str">
        <f t="shared" si="1"/>
        <v>#N/A</v>
      </c>
      <c r="J1000" s="3">
        <f t="shared" si="2"/>
        <v>1</v>
      </c>
    </row>
    <row r="1001">
      <c r="A1001" s="2" t="s">
        <v>998</v>
      </c>
      <c r="B1001" s="3" t="str">
        <f>IFERROR(__xludf.DUMMYFUNCTION("SPLIT(A1001,"","")"),"32-38")</f>
        <v>32-38</v>
      </c>
      <c r="C1001" s="3" t="str">
        <f>IFERROR(__xludf.DUMMYFUNCTION("""COMPUTED_VALUE"""),"33-71")</f>
        <v>33-71</v>
      </c>
      <c r="D1001" s="3">
        <f>IFERROR(__xludf.DUMMYFUNCTION("SPLIT(B1001,""-"")"),32.0)</f>
        <v>32</v>
      </c>
      <c r="E1001" s="3">
        <f>IFERROR(__xludf.DUMMYFUNCTION("""COMPUTED_VALUE"""),38.0)</f>
        <v>38</v>
      </c>
      <c r="F1001" s="3">
        <f>IFERROR(__xludf.DUMMYFUNCTION("SPLIT(C1001,""-"")"),33.0)</f>
        <v>33</v>
      </c>
      <c r="G1001" s="3">
        <f>IFERROR(__xludf.DUMMYFUNCTION("""COMPUTED_VALUE"""),71.0)</f>
        <v>71</v>
      </c>
      <c r="H1001" s="3" t="str">
        <f t="shared" si="1"/>
        <v>#N/A</v>
      </c>
      <c r="J1001" s="3">
        <f t="shared" si="2"/>
        <v>1</v>
      </c>
    </row>
    <row r="1002">
      <c r="A1002" s="2" t="s">
        <v>999</v>
      </c>
      <c r="B1002" s="4">
        <f>IFERROR(__xludf.DUMMYFUNCTION("SPLIT(A1002,"","")"),44625.0)</f>
        <v>44625</v>
      </c>
      <c r="C1002" s="3" t="str">
        <f>IFERROR(__xludf.DUMMYFUNCTION("""COMPUTED_VALUE"""),"4-98")</f>
        <v>4-98</v>
      </c>
      <c r="D1002" s="3">
        <f>IFERROR(__xludf.DUMMYFUNCTION("SPLIT(B1002,""-"")"),3.0)</f>
        <v>3</v>
      </c>
      <c r="E1002" s="3">
        <f>IFERROR(__xludf.DUMMYFUNCTION("""COMPUTED_VALUE"""),5.0)</f>
        <v>5</v>
      </c>
      <c r="F1002" s="3">
        <f>IFERROR(__xludf.DUMMYFUNCTION("SPLIT(C1002,""-"")"),4.0)</f>
        <v>4</v>
      </c>
      <c r="G1002" s="3">
        <f>IFERROR(__xludf.DUMMYFUNCTION("""COMPUTED_VALUE"""),98.0)</f>
        <v>98</v>
      </c>
      <c r="H1002" s="3" t="str">
        <f t="shared" si="1"/>
        <v>#N/A</v>
      </c>
      <c r="J1002" s="3">
        <f t="shared" si="2"/>
        <v>1</v>
      </c>
    </row>
  </sheetData>
  <drawing r:id="rId1"/>
</worksheet>
</file>